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5FD9302-7B7C-4724-BB35-9F9D46815E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Y528" i="1"/>
  <c r="X528" i="1"/>
  <c r="X527" i="1"/>
  <c r="BP526" i="1"/>
  <c r="BO526" i="1"/>
  <c r="BN526" i="1"/>
  <c r="BM526" i="1"/>
  <c r="Z526" i="1"/>
  <c r="Z527" i="1" s="1"/>
  <c r="Y526" i="1"/>
  <c r="Y527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Y384" i="1" s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Y321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Y297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K689" i="1" s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0" i="1" s="1"/>
  <c r="P212" i="1"/>
  <c r="X210" i="1"/>
  <c r="X209" i="1"/>
  <c r="BO208" i="1"/>
  <c r="BM208" i="1"/>
  <c r="Y208" i="1"/>
  <c r="Y210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9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7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4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Y146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3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5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Y58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9" i="1"/>
  <c r="X680" i="1"/>
  <c r="X682" i="1" s="1"/>
  <c r="X683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BP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Y76" i="1"/>
  <c r="Z79" i="1"/>
  <c r="Z84" i="1" s="1"/>
  <c r="BN79" i="1"/>
  <c r="BP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Y94" i="1"/>
  <c r="Z97" i="1"/>
  <c r="Z99" i="1" s="1"/>
  <c r="BN97" i="1"/>
  <c r="BP97" i="1"/>
  <c r="E689" i="1"/>
  <c r="Z104" i="1"/>
  <c r="Z106" i="1" s="1"/>
  <c r="BN104" i="1"/>
  <c r="BP104" i="1"/>
  <c r="Y107" i="1"/>
  <c r="Z110" i="1"/>
  <c r="Z115" i="1" s="1"/>
  <c r="BN110" i="1"/>
  <c r="BP110" i="1"/>
  <c r="Z112" i="1"/>
  <c r="BN112" i="1"/>
  <c r="Z113" i="1"/>
  <c r="BN113" i="1"/>
  <c r="F689" i="1"/>
  <c r="Z120" i="1"/>
  <c r="Z124" i="1" s="1"/>
  <c r="BN120" i="1"/>
  <c r="BP120" i="1"/>
  <c r="Z122" i="1"/>
  <c r="BN122" i="1"/>
  <c r="Y125" i="1"/>
  <c r="Z128" i="1"/>
  <c r="Z130" i="1" s="1"/>
  <c r="BN128" i="1"/>
  <c r="BP128" i="1"/>
  <c r="Z134" i="1"/>
  <c r="Z140" i="1" s="1"/>
  <c r="BN134" i="1"/>
  <c r="BP134" i="1"/>
  <c r="Z136" i="1"/>
  <c r="BN136" i="1"/>
  <c r="Z138" i="1"/>
  <c r="BN138" i="1"/>
  <c r="Z144" i="1"/>
  <c r="Z145" i="1" s="1"/>
  <c r="BN144" i="1"/>
  <c r="BP144" i="1"/>
  <c r="Z149" i="1"/>
  <c r="BN149" i="1"/>
  <c r="BP149" i="1"/>
  <c r="Z151" i="1"/>
  <c r="BN151" i="1"/>
  <c r="Y152" i="1"/>
  <c r="Z155" i="1"/>
  <c r="Z157" i="1" s="1"/>
  <c r="BN155" i="1"/>
  <c r="BP155" i="1"/>
  <c r="Y158" i="1"/>
  <c r="Z160" i="1"/>
  <c r="BN160" i="1"/>
  <c r="BP160" i="1"/>
  <c r="Z162" i="1"/>
  <c r="BN162" i="1"/>
  <c r="Y163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Y176" i="1"/>
  <c r="Z179" i="1"/>
  <c r="Z181" i="1" s="1"/>
  <c r="BN179" i="1"/>
  <c r="BP179" i="1"/>
  <c r="Y182" i="1"/>
  <c r="I689" i="1"/>
  <c r="Y188" i="1"/>
  <c r="Z191" i="1"/>
  <c r="Z198" i="1" s="1"/>
  <c r="BN191" i="1"/>
  <c r="Z193" i="1"/>
  <c r="BN193" i="1"/>
  <c r="Z195" i="1"/>
  <c r="BN195" i="1"/>
  <c r="Z197" i="1"/>
  <c r="BN197" i="1"/>
  <c r="Y198" i="1"/>
  <c r="Z202" i="1"/>
  <c r="Z204" i="1" s="1"/>
  <c r="BN202" i="1"/>
  <c r="BP202" i="1"/>
  <c r="Y205" i="1"/>
  <c r="Z208" i="1"/>
  <c r="Z209" i="1" s="1"/>
  <c r="BN208" i="1"/>
  <c r="BP208" i="1"/>
  <c r="Z212" i="1"/>
  <c r="BN212" i="1"/>
  <c r="BP212" i="1"/>
  <c r="Z214" i="1"/>
  <c r="BN214" i="1"/>
  <c r="Z216" i="1"/>
  <c r="BN216" i="1"/>
  <c r="Z218" i="1"/>
  <c r="BN218" i="1"/>
  <c r="Y221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Y524" i="1"/>
  <c r="BP518" i="1"/>
  <c r="BN518" i="1"/>
  <c r="Z518" i="1"/>
  <c r="Y523" i="1"/>
  <c r="Y531" i="1"/>
  <c r="BP530" i="1"/>
  <c r="BN530" i="1"/>
  <c r="Z530" i="1"/>
  <c r="Z531" i="1" s="1"/>
  <c r="Y532" i="1"/>
  <c r="Y540" i="1"/>
  <c r="BP535" i="1"/>
  <c r="BN535" i="1"/>
  <c r="Z535" i="1"/>
  <c r="Z539" i="1" s="1"/>
  <c r="Y539" i="1"/>
  <c r="F9" i="1"/>
  <c r="J9" i="1"/>
  <c r="Y52" i="1"/>
  <c r="Y69" i="1"/>
  <c r="Y153" i="1"/>
  <c r="Y169" i="1"/>
  <c r="Y204" i="1"/>
  <c r="Y235" i="1"/>
  <c r="Y243" i="1"/>
  <c r="BP237" i="1"/>
  <c r="Y681" i="1" s="1"/>
  <c r="BN237" i="1"/>
  <c r="Z237" i="1"/>
  <c r="Z243" i="1" s="1"/>
  <c r="BP242" i="1"/>
  <c r="BN242" i="1"/>
  <c r="Y680" i="1" s="1"/>
  <c r="Y682" i="1" s="1"/>
  <c r="Z242" i="1"/>
  <c r="Y244" i="1"/>
  <c r="Y256" i="1"/>
  <c r="BP247" i="1"/>
  <c r="BN247" i="1"/>
  <c r="Z247" i="1"/>
  <c r="Z255" i="1" s="1"/>
  <c r="BP251" i="1"/>
  <c r="BN251" i="1"/>
  <c r="Z251" i="1"/>
  <c r="Y255" i="1"/>
  <c r="Y683" i="1" s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Z383" i="1" s="1"/>
  <c r="BP381" i="1"/>
  <c r="BN381" i="1"/>
  <c r="Z381" i="1"/>
  <c r="Z414" i="1"/>
  <c r="BP412" i="1"/>
  <c r="BN412" i="1"/>
  <c r="Z412" i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Z500" i="1" s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78" i="1"/>
  <c r="BN578" i="1"/>
  <c r="Z578" i="1"/>
  <c r="BP582" i="1"/>
  <c r="BN582" i="1"/>
  <c r="Z582" i="1"/>
  <c r="BP588" i="1"/>
  <c r="BN588" i="1"/>
  <c r="Z588" i="1"/>
  <c r="AB689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Z403" i="1"/>
  <c r="BP401" i="1"/>
  <c r="BN401" i="1"/>
  <c r="Z401" i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Z455" i="1" s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Y574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BP554" i="1"/>
  <c r="BN554" i="1"/>
  <c r="Z554" i="1"/>
  <c r="Z568" i="1" s="1"/>
  <c r="BP558" i="1"/>
  <c r="BN558" i="1"/>
  <c r="Z558" i="1"/>
  <c r="BP563" i="1"/>
  <c r="BN563" i="1"/>
  <c r="Z563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52" i="1" l="1"/>
  <c r="Z591" i="1"/>
  <c r="Z523" i="1"/>
  <c r="Z390" i="1"/>
  <c r="Z367" i="1"/>
  <c r="Y679" i="1"/>
  <c r="Z631" i="1"/>
  <c r="Z468" i="1"/>
  <c r="Z439" i="1"/>
  <c r="Z220" i="1"/>
  <c r="Z176" i="1"/>
  <c r="Z163" i="1"/>
  <c r="Z152" i="1"/>
  <c r="Z75" i="1"/>
  <c r="Z68" i="1"/>
  <c r="Z684" i="1" s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<sst xmlns="http://schemas.openxmlformats.org/spreadsheetml/2006/main" count="3184" uniqueCount="1099">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</sst>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6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0.375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150</v>
      </c>
      <c r="Y47" s="780">
        <f t="shared" si="6"/>
        <v>151.20000000000002</v>
      </c>
      <c r="Z47" s="36">
        <f>IFERROR(IF(Y47=0,"",ROUNDUP(Y47/H47,0)*0.01898),"")</f>
        <v>0.26572000000000001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156.04166666666666</v>
      </c>
      <c r="BN47" s="64">
        <f t="shared" si="8"/>
        <v>157.29000000000002</v>
      </c>
      <c r="BO47" s="64">
        <f t="shared" si="9"/>
        <v>0.21701388888888887</v>
      </c>
      <c r="BP47" s="64">
        <f t="shared" si="10"/>
        <v>0.21875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240</v>
      </c>
      <c r="Y50" s="780">
        <f t="shared" si="6"/>
        <v>240</v>
      </c>
      <c r="Z50" s="36">
        <f>IFERROR(IF(Y50=0,"",ROUNDUP(Y50/H50,0)*0.00902),"")</f>
        <v>0.54120000000000001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252.6</v>
      </c>
      <c r="BN50" s="64">
        <f t="shared" si="8"/>
        <v>252.6</v>
      </c>
      <c r="BO50" s="64">
        <f t="shared" si="9"/>
        <v>0.45454545454545459</v>
      </c>
      <c r="BP50" s="64">
        <f t="shared" si="10"/>
        <v>0.45454545454545459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73.888888888888886</v>
      </c>
      <c r="Y52" s="781">
        <f>IFERROR(Y46/H46,"0")+IFERROR(Y47/H47,"0")+IFERROR(Y48/H48,"0")+IFERROR(Y49/H49,"0")+IFERROR(Y50/H50,"0")+IFERROR(Y51/H51,"0")</f>
        <v>74</v>
      </c>
      <c r="Z52" s="781">
        <f>IFERROR(IF(Z46="",0,Z46),"0")+IFERROR(IF(Z47="",0,Z47),"0")+IFERROR(IF(Z48="",0,Z48),"0")+IFERROR(IF(Z49="",0,Z49),"0")+IFERROR(IF(Z50="",0,Z50),"0")+IFERROR(IF(Z51="",0,Z51),"0")</f>
        <v>0.80692000000000008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390</v>
      </c>
      <c r="Y53" s="781">
        <f>IFERROR(SUM(Y46:Y51),"0")</f>
        <v>391.20000000000005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200</v>
      </c>
      <c r="Y62" s="780">
        <f t="shared" si="11"/>
        <v>205.20000000000002</v>
      </c>
      <c r="Z62" s="36">
        <f>IFERROR(IF(Y62=0,"",ROUNDUP(Y62/H62,0)*0.01898),"")</f>
        <v>0.36062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208.05555555555554</v>
      </c>
      <c r="BN62" s="64">
        <f t="shared" si="13"/>
        <v>213.46499999999997</v>
      </c>
      <c r="BO62" s="64">
        <f t="shared" si="14"/>
        <v>0.28935185185185186</v>
      </c>
      <c r="BP62" s="64">
        <f t="shared" si="15"/>
        <v>0.296875</v>
      </c>
    </row>
    <row r="63" spans="1:68" ht="27" customHeight="1" x14ac:dyDescent="0.25">
      <c r="A63" s="54" t="s">
        <v>144</v>
      </c>
      <c r="B63" s="54" t="s">
        <v>145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150</v>
      </c>
      <c r="B65" s="54" t="s">
        <v>151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315</v>
      </c>
      <c r="Y67" s="780">
        <f t="shared" si="11"/>
        <v>315</v>
      </c>
      <c r="Z67" s="36">
        <f>IFERROR(IF(Y67=0,"",ROUNDUP(Y67/H67,0)*0.00902),"")</f>
        <v>0.63139999999999996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329.70000000000005</v>
      </c>
      <c r="BN67" s="64">
        <f t="shared" si="13"/>
        <v>329.70000000000005</v>
      </c>
      <c r="BO67" s="64">
        <f t="shared" si="14"/>
        <v>0.53030303030303028</v>
      </c>
      <c r="BP67" s="64">
        <f t="shared" si="15"/>
        <v>0.53030303030303028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88.518518518518519</v>
      </c>
      <c r="Y68" s="781">
        <f>IFERROR(Y61/H61,"0")+IFERROR(Y62/H62,"0")+IFERROR(Y63/H63,"0")+IFERROR(Y64/H64,"0")+IFERROR(Y65/H65,"0")+IFERROR(Y66/H66,"0")+IFERROR(Y67/H67,"0")</f>
        <v>89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0.9920199999999999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515</v>
      </c>
      <c r="Y69" s="781">
        <f>IFERROR(SUM(Y61:Y67),"0")</f>
        <v>520.20000000000005</v>
      </c>
      <c r="Z69" s="37"/>
      <c r="AA69" s="782"/>
      <c r="AB69" s="782"/>
      <c r="AC69" s="782"/>
    </row>
    <row r="70" spans="1:68" ht="14.25" customHeight="1" x14ac:dyDescent="0.25">
      <c r="A70" s="799" t="s">
        <v>158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100</v>
      </c>
      <c r="Y71" s="780">
        <f>IFERROR(IF(X71="",0,CEILING((X71/$H71),1)*$H71),"")</f>
        <v>108</v>
      </c>
      <c r="Z71" s="36">
        <f>IFERROR(IF(Y71=0,"",ROUNDUP(Y71/H71,0)*0.01898),"")</f>
        <v>0.1898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104.02777777777777</v>
      </c>
      <c r="BN71" s="64">
        <f>IFERROR(Y71*I71/H71,"0")</f>
        <v>112.34999999999998</v>
      </c>
      <c r="BO71" s="64">
        <f>IFERROR(1/J71*(X71/H71),"0")</f>
        <v>0.14467592592592593</v>
      </c>
      <c r="BP71" s="64">
        <f>IFERROR(1/J71*(Y71/H71),"0")</f>
        <v>0.15625</v>
      </c>
    </row>
    <row r="72" spans="1:68" ht="27" customHeight="1" x14ac:dyDescent="0.25">
      <c r="A72" s="54" t="s">
        <v>162</v>
      </c>
      <c r="B72" s="54" t="s">
        <v>163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165</v>
      </c>
      <c r="B73" s="54" t="s">
        <v>166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126</v>
      </c>
      <c r="Y74" s="780">
        <f>IFERROR(IF(X74="",0,CEILING((X74/$H74),1)*$H74),"")</f>
        <v>126.9</v>
      </c>
      <c r="Z74" s="36">
        <f>IFERROR(IF(Y74=0,"",ROUNDUP(Y74/H74,0)*0.00651),"")</f>
        <v>0.30597000000000002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134.39999999999998</v>
      </c>
      <c r="BN74" s="64">
        <f>IFERROR(Y74*I74/H74,"0")</f>
        <v>135.35999999999999</v>
      </c>
      <c r="BO74" s="64">
        <f>IFERROR(1/J74*(X74/H74),"0")</f>
        <v>0.25641025641025644</v>
      </c>
      <c r="BP74" s="64">
        <f>IFERROR(1/J74*(Y74/H74),"0")</f>
        <v>0.25824175824175827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55.925925925925924</v>
      </c>
      <c r="Y75" s="781">
        <f>IFERROR(Y71/H71,"0")+IFERROR(Y72/H72,"0")+IFERROR(Y73/H73,"0")+IFERROR(Y74/H74,"0")</f>
        <v>57</v>
      </c>
      <c r="Z75" s="781">
        <f>IFERROR(IF(Z71="",0,Z71),"0")+IFERROR(IF(Z72="",0,Z72),"0")+IFERROR(IF(Z73="",0,Z73),"0")+IFERROR(IF(Z74="",0,Z74),"0")</f>
        <v>0.49577000000000004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226</v>
      </c>
      <c r="Y76" s="781">
        <f>IFERROR(SUM(Y71:Y74),"0")</f>
        <v>234.9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169</v>
      </c>
      <c r="B78" s="54" t="s">
        <v>170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6</v>
      </c>
      <c r="Y83" s="780">
        <f t="shared" si="16"/>
        <v>7.2</v>
      </c>
      <c r="Z83" s="36">
        <f>IFERROR(IF(Y83=0,"",ROUNDUP(Y83/H83,0)*0.00502),"")</f>
        <v>2.0080000000000001E-2</v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6.3333333333333321</v>
      </c>
      <c r="BN83" s="64">
        <f t="shared" si="18"/>
        <v>7.6</v>
      </c>
      <c r="BO83" s="64">
        <f t="shared" si="19"/>
        <v>1.4245014245014245E-2</v>
      </c>
      <c r="BP83" s="64">
        <f t="shared" si="20"/>
        <v>1.7094017094017096E-2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3.333333333333333</v>
      </c>
      <c r="Y84" s="781">
        <f>IFERROR(Y78/H78,"0")+IFERROR(Y79/H79,"0")+IFERROR(Y80/H80,"0")+IFERROR(Y81/H81,"0")+IFERROR(Y82/H82,"0")+IFERROR(Y83/H83,"0")</f>
        <v>4</v>
      </c>
      <c r="Z84" s="781">
        <f>IFERROR(IF(Z78="",0,Z78),"0")+IFERROR(IF(Z79="",0,Z79),"0")+IFERROR(IF(Z80="",0,Z80),"0")+IFERROR(IF(Z81="",0,Z81),"0")+IFERROR(IF(Z82="",0,Z82),"0")+IFERROR(IF(Z83="",0,Z83),"0")</f>
        <v>2.0080000000000001E-2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6</v>
      </c>
      <c r="Y85" s="781">
        <f>IFERROR(SUM(Y78:Y83),"0")</f>
        <v>7.2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184</v>
      </c>
      <c r="B87" s="54" t="s">
        <v>185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199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200</v>
      </c>
      <c r="B96" s="54" t="s">
        <v>201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204</v>
      </c>
      <c r="B98" s="54" t="s">
        <v>205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207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150</v>
      </c>
      <c r="Y103" s="780">
        <f>IFERROR(IF(X103="",0,CEILING((X103/$H103),1)*$H103),"")</f>
        <v>151.20000000000002</v>
      </c>
      <c r="Z103" s="36">
        <f>IFERROR(IF(Y103=0,"",ROUNDUP(Y103/H103,0)*0.01898),"")</f>
        <v>0.26572000000000001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156.04166666666666</v>
      </c>
      <c r="BN103" s="64">
        <f>IFERROR(Y103*I103/H103,"0")</f>
        <v>157.29000000000002</v>
      </c>
      <c r="BO103" s="64">
        <f>IFERROR(1/J103*(X103/H103),"0")</f>
        <v>0.21701388888888887</v>
      </c>
      <c r="BP103" s="64">
        <f>IFERROR(1/J103*(Y103/H103),"0")</f>
        <v>0.21875</v>
      </c>
    </row>
    <row r="104" spans="1:68" ht="16.5" customHeight="1" x14ac:dyDescent="0.25">
      <c r="A104" s="54" t="s">
        <v>211</v>
      </c>
      <c r="B104" s="54" t="s">
        <v>212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405</v>
      </c>
      <c r="Y105" s="780">
        <f>IFERROR(IF(X105="",0,CEILING((X105/$H105),1)*$H105),"")</f>
        <v>405</v>
      </c>
      <c r="Z105" s="36">
        <f>IFERROR(IF(Y105=0,"",ROUNDUP(Y105/H105,0)*0.00902),"")</f>
        <v>0.81180000000000008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423.9</v>
      </c>
      <c r="BN105" s="64">
        <f>IFERROR(Y105*I105/H105,"0")</f>
        <v>423.9</v>
      </c>
      <c r="BO105" s="64">
        <f>IFERROR(1/J105*(X105/H105),"0")</f>
        <v>0.68181818181818188</v>
      </c>
      <c r="BP105" s="64">
        <f>IFERROR(1/J105*(Y105/H105),"0")</f>
        <v>0.68181818181818188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103.88888888888889</v>
      </c>
      <c r="Y106" s="781">
        <f>IFERROR(Y103/H103,"0")+IFERROR(Y104/H104,"0")+IFERROR(Y105/H105,"0")</f>
        <v>104</v>
      </c>
      <c r="Z106" s="781">
        <f>IFERROR(IF(Z103="",0,Z103),"0")+IFERROR(IF(Z104="",0,Z104),"0")+IFERROR(IF(Z105="",0,Z105),"0")</f>
        <v>1.07752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555</v>
      </c>
      <c r="Y107" s="781">
        <f>IFERROR(SUM(Y103:Y105),"0")</f>
        <v>556.20000000000005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216</v>
      </c>
      <c r="B109" s="54" t="s">
        <v>217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150</v>
      </c>
      <c r="Y110" s="780">
        <f t="shared" si="26"/>
        <v>151.20000000000002</v>
      </c>
      <c r="Z110" s="36">
        <f>IFERROR(IF(Y110=0,"",ROUNDUP(Y110/H110,0)*0.01898),"")</f>
        <v>0.34164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159.26785714285714</v>
      </c>
      <c r="BN110" s="64">
        <f t="shared" si="28"/>
        <v>160.542</v>
      </c>
      <c r="BO110" s="64">
        <f t="shared" si="29"/>
        <v>0.27901785714285715</v>
      </c>
      <c r="BP110" s="64">
        <f t="shared" si="30"/>
        <v>0.28125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450</v>
      </c>
      <c r="Y111" s="780">
        <f t="shared" si="26"/>
        <v>450.90000000000003</v>
      </c>
      <c r="Z111" s="36">
        <f>IFERROR(IF(Y111=0,"",ROUNDUP(Y111/H111,0)*0.00651),"")</f>
        <v>1.08717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492</v>
      </c>
      <c r="BN111" s="64">
        <f t="shared" si="28"/>
        <v>492.98399999999998</v>
      </c>
      <c r="BO111" s="64">
        <f t="shared" si="29"/>
        <v>0.91575091575091572</v>
      </c>
      <c r="BP111" s="64">
        <f t="shared" si="30"/>
        <v>0.91758241758241765</v>
      </c>
    </row>
    <row r="112" spans="1:68" ht="16.5" customHeight="1" x14ac:dyDescent="0.25">
      <c r="A112" s="54" t="s">
        <v>222</v>
      </c>
      <c r="B112" s="54" t="s">
        <v>223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225</v>
      </c>
      <c r="B113" s="54" t="s">
        <v>226</v>
      </c>
      <c r="C113" s="31">
        <v>4301051687</v>
      </c>
      <c r="D113" s="786">
        <v>4680115880214</v>
      </c>
      <c r="E113" s="787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5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225</v>
      </c>
      <c r="B114" s="54" t="s">
        <v>228</v>
      </c>
      <c r="C114" s="31">
        <v>4301051439</v>
      </c>
      <c r="D114" s="786">
        <v>4680115880214</v>
      </c>
      <c r="E114" s="787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184.52380952380952</v>
      </c>
      <c r="Y115" s="781">
        <f>IFERROR(Y109/H109,"0")+IFERROR(Y110/H110,"0")+IFERROR(Y111/H111,"0")+IFERROR(Y112/H112,"0")+IFERROR(Y113/H113,"0")+IFERROR(Y114/H114,"0")</f>
        <v>185</v>
      </c>
      <c r="Z115" s="781">
        <f>IFERROR(IF(Z109="",0,Z109),"0")+IFERROR(IF(Z110="",0,Z110),"0")+IFERROR(IF(Z111="",0,Z111),"0")+IFERROR(IF(Z112="",0,Z112),"0")+IFERROR(IF(Z113="",0,Z113),"0")+IFERROR(IF(Z114="",0,Z114),"0")</f>
        <v>1.4288099999999999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600</v>
      </c>
      <c r="Y116" s="781">
        <f>IFERROR(SUM(Y109:Y114),"0")</f>
        <v>602.1</v>
      </c>
      <c r="Z116" s="37"/>
      <c r="AA116" s="782"/>
      <c r="AB116" s="782"/>
      <c r="AC116" s="782"/>
    </row>
    <row r="117" spans="1:68" ht="16.5" customHeight="1" x14ac:dyDescent="0.25">
      <c r="A117" s="796" t="s">
        <v>229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86">
        <v>4680115882133</v>
      </c>
      <c r="E119" s="787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150</v>
      </c>
      <c r="Y119" s="780">
        <f>IFERROR(IF(X119="",0,CEILING((X119/$H119),1)*$H119),"")</f>
        <v>156.79999999999998</v>
      </c>
      <c r="Z119" s="36">
        <f>IFERROR(IF(Y119=0,"",ROUNDUP(Y119/H119,0)*0.01898),"")</f>
        <v>0.26572000000000001</v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155.82589285714286</v>
      </c>
      <c r="BN119" s="64">
        <f>IFERROR(Y119*I119/H119,"0")</f>
        <v>162.88999999999999</v>
      </c>
      <c r="BO119" s="64">
        <f>IFERROR(1/J119*(X119/H119),"0")</f>
        <v>0.20926339285714288</v>
      </c>
      <c r="BP119" s="64">
        <f>IFERROR(1/J119*(Y119/H119),"0")</f>
        <v>0.21875</v>
      </c>
    </row>
    <row r="120" spans="1:68" ht="16.5" customHeight="1" x14ac:dyDescent="0.25">
      <c r="A120" s="54" t="s">
        <v>230</v>
      </c>
      <c r="B120" s="54" t="s">
        <v>233</v>
      </c>
      <c r="C120" s="31">
        <v>4301011514</v>
      </c>
      <c r="D120" s="786">
        <v>4680115882133</v>
      </c>
      <c r="E120" s="787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234</v>
      </c>
      <c r="B121" s="54" t="s">
        <v>235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675</v>
      </c>
      <c r="Y122" s="780">
        <f>IFERROR(IF(X122="",0,CEILING((X122/$H122),1)*$H122),"")</f>
        <v>675</v>
      </c>
      <c r="Z122" s="36">
        <f>IFERROR(IF(Y122=0,"",ROUNDUP(Y122/H122,0)*0.00902),"")</f>
        <v>1.353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706.5</v>
      </c>
      <c r="BN122" s="64">
        <f>IFERROR(Y122*I122/H122,"0")</f>
        <v>706.5</v>
      </c>
      <c r="BO122" s="64">
        <f>IFERROR(1/J122*(X122/H122),"0")</f>
        <v>1.1363636363636365</v>
      </c>
      <c r="BP122" s="64">
        <f>IFERROR(1/J122*(Y122/H122),"0")</f>
        <v>1.1363636363636365</v>
      </c>
    </row>
    <row r="123" spans="1:68" ht="16.5" customHeight="1" x14ac:dyDescent="0.25">
      <c r="A123" s="54" t="s">
        <v>238</v>
      </c>
      <c r="B123" s="54" t="s">
        <v>239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163.39285714285714</v>
      </c>
      <c r="Y124" s="781">
        <f>IFERROR(Y119/H119,"0")+IFERROR(Y120/H120,"0")+IFERROR(Y121/H121,"0")+IFERROR(Y122/H122,"0")+IFERROR(Y123/H123,"0")</f>
        <v>164</v>
      </c>
      <c r="Z124" s="781">
        <f>IFERROR(IF(Z119="",0,Z119),"0")+IFERROR(IF(Z120="",0,Z120),"0")+IFERROR(IF(Z121="",0,Z121),"0")+IFERROR(IF(Z122="",0,Z122),"0")+IFERROR(IF(Z123="",0,Z123),"0")</f>
        <v>1.6187199999999999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825</v>
      </c>
      <c r="Y125" s="781">
        <f>IFERROR(SUM(Y119:Y123),"0")</f>
        <v>831.8</v>
      </c>
      <c r="Z125" s="37"/>
      <c r="AA125" s="782"/>
      <c r="AB125" s="782"/>
      <c r="AC125" s="782"/>
    </row>
    <row r="126" spans="1:68" ht="14.25" customHeight="1" x14ac:dyDescent="0.25">
      <c r="A126" s="799" t="s">
        <v>158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240</v>
      </c>
      <c r="B127" s="54" t="s">
        <v>241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243</v>
      </c>
      <c r="B128" s="54" t="s">
        <v>244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245</v>
      </c>
      <c r="B129" s="54" t="s">
        <v>246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86">
        <v>4607091385168</v>
      </c>
      <c r="E133" s="787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750</v>
      </c>
      <c r="Y133" s="780">
        <f t="shared" ref="Y133:Y139" si="31">IFERROR(IF(X133="",0,CEILING((X133/$H133),1)*$H133),"")</f>
        <v>756</v>
      </c>
      <c r="Z133" s="36">
        <f>IFERROR(IF(Y133=0,"",ROUNDUP(Y133/H133,0)*0.01898),"")</f>
        <v>1.7081999999999999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795.80357142857144</v>
      </c>
      <c r="BN133" s="64">
        <f t="shared" ref="BN133:BN139" si="33">IFERROR(Y133*I133/H133,"0")</f>
        <v>802.17</v>
      </c>
      <c r="BO133" s="64">
        <f t="shared" ref="BO133:BO139" si="34">IFERROR(1/J133*(X133/H133),"0")</f>
        <v>1.3950892857142856</v>
      </c>
      <c r="BP133" s="64">
        <f t="shared" ref="BP133:BP139" si="35">IFERROR(1/J133*(Y133/H133),"0")</f>
        <v>1.40625</v>
      </c>
    </row>
    <row r="134" spans="1:68" ht="37.5" customHeight="1" x14ac:dyDescent="0.25">
      <c r="A134" s="54" t="s">
        <v>247</v>
      </c>
      <c r="B134" s="54" t="s">
        <v>250</v>
      </c>
      <c r="C134" s="31">
        <v>4301051360</v>
      </c>
      <c r="D134" s="786">
        <v>4607091385168</v>
      </c>
      <c r="E134" s="787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252</v>
      </c>
      <c r="B135" s="54" t="s">
        <v>253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255</v>
      </c>
      <c r="B136" s="54" t="s">
        <v>256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540</v>
      </c>
      <c r="Y137" s="780">
        <f t="shared" si="31"/>
        <v>540</v>
      </c>
      <c r="Z137" s="36">
        <f>IFERROR(IF(Y137=0,"",ROUNDUP(Y137/H137,0)*0.00651),"")</f>
        <v>1.302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590.4</v>
      </c>
      <c r="BN137" s="64">
        <f t="shared" si="33"/>
        <v>590.4</v>
      </c>
      <c r="BO137" s="64">
        <f t="shared" si="34"/>
        <v>1.098901098901099</v>
      </c>
      <c r="BP137" s="64">
        <f t="shared" si="35"/>
        <v>1.098901098901099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81</v>
      </c>
      <c r="Y138" s="780">
        <f t="shared" si="31"/>
        <v>81</v>
      </c>
      <c r="Z138" s="36">
        <f>IFERROR(IF(Y138=0,"",ROUNDUP(Y138/H138,0)*0.00651),"")</f>
        <v>0.29294999999999999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89.1</v>
      </c>
      <c r="BN138" s="64">
        <f t="shared" si="33"/>
        <v>89.1</v>
      </c>
      <c r="BO138" s="64">
        <f t="shared" si="34"/>
        <v>0.24725274725274726</v>
      </c>
      <c r="BP138" s="64">
        <f t="shared" si="35"/>
        <v>0.24725274725274726</v>
      </c>
    </row>
    <row r="139" spans="1:68" ht="37.5" customHeight="1" x14ac:dyDescent="0.25">
      <c r="A139" s="54" t="s">
        <v>261</v>
      </c>
      <c r="B139" s="54" t="s">
        <v>262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334.28571428571428</v>
      </c>
      <c r="Y140" s="781">
        <f>IFERROR(Y133/H133,"0")+IFERROR(Y134/H134,"0")+IFERROR(Y135/H135,"0")+IFERROR(Y136/H136,"0")+IFERROR(Y137/H137,"0")+IFERROR(Y138/H138,"0")+IFERROR(Y139/H139,"0")</f>
        <v>335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3.30315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1371</v>
      </c>
      <c r="Y141" s="781">
        <f>IFERROR(SUM(Y133:Y139),"0")</f>
        <v>1377</v>
      </c>
      <c r="Z141" s="37"/>
      <c r="AA141" s="782"/>
      <c r="AB141" s="782"/>
      <c r="AC141" s="782"/>
    </row>
    <row r="142" spans="1:68" ht="14.25" customHeight="1" x14ac:dyDescent="0.25">
      <c r="A142" s="799" t="s">
        <v>199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264</v>
      </c>
      <c r="B143" s="54" t="s">
        <v>265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6.6000000000000014</v>
      </c>
      <c r="Y144" s="780">
        <f>IFERROR(IF(X144="",0,CEILING((X144/$H144),1)*$H144),"")</f>
        <v>7.92</v>
      </c>
      <c r="Z144" s="36">
        <f>IFERROR(IF(Y144=0,"",ROUNDUP(Y144/H144,0)*0.00651),"")</f>
        <v>2.6040000000000001E-2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7.4600000000000017</v>
      </c>
      <c r="BN144" s="64">
        <f>IFERROR(Y144*I144/H144,"0")</f>
        <v>8.952</v>
      </c>
      <c r="BO144" s="64">
        <f>IFERROR(1/J144*(X144/H144),"0")</f>
        <v>1.8315018315018319E-2</v>
      </c>
      <c r="BP144" s="64">
        <f>IFERROR(1/J144*(Y144/H144),"0")</f>
        <v>2.197802197802198E-2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3.3333333333333339</v>
      </c>
      <c r="Y145" s="781">
        <f>IFERROR(Y143/H143,"0")+IFERROR(Y144/H144,"0")</f>
        <v>4</v>
      </c>
      <c r="Z145" s="781">
        <f>IFERROR(IF(Z143="",0,Z143),"0")+IFERROR(IF(Z144="",0,Z144),"0")</f>
        <v>2.6040000000000001E-2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6.6000000000000014</v>
      </c>
      <c r="Y146" s="781">
        <f>IFERROR(SUM(Y143:Y144),"0")</f>
        <v>7.92</v>
      </c>
      <c r="Z146" s="37"/>
      <c r="AA146" s="782"/>
      <c r="AB146" s="782"/>
      <c r="AC146" s="782"/>
    </row>
    <row r="147" spans="1:68" ht="16.5" customHeight="1" x14ac:dyDescent="0.25">
      <c r="A147" s="796" t="s">
        <v>270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10</v>
      </c>
      <c r="Y149" s="780">
        <f>IFERROR(IF(X149="",0,CEILING((X149/$H149),1)*$H149),"")</f>
        <v>10.8</v>
      </c>
      <c r="Z149" s="36">
        <f>IFERROR(IF(Y149=0,"",ROUNDUP(Y149/H149,0)*0.01196),"")</f>
        <v>2.392E-2</v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13.407407407407408</v>
      </c>
      <c r="BN149" s="64">
        <f>IFERROR(Y149*I149/H149,"0")</f>
        <v>14.48</v>
      </c>
      <c r="BO149" s="64">
        <f>IFERROR(1/J149*(X149/H149),"0")</f>
        <v>1.7806267806267807E-2</v>
      </c>
      <c r="BP149" s="64">
        <f>IFERROR(1/J149*(Y149/H149),"0")</f>
        <v>1.9230769230769232E-2</v>
      </c>
    </row>
    <row r="150" spans="1:68" ht="27" customHeight="1" x14ac:dyDescent="0.25">
      <c r="A150" s="54" t="s">
        <v>275</v>
      </c>
      <c r="B150" s="54" t="s">
        <v>276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60</v>
      </c>
      <c r="Y151" s="780">
        <f>IFERROR(IF(X151="",0,CEILING((X151/$H151),1)*$H151),"")</f>
        <v>60.800000000000004</v>
      </c>
      <c r="Z151" s="36">
        <f>IFERROR(IF(Y151=0,"",ROUNDUP(Y151/H151,0)*0.00651),"")</f>
        <v>0.12369000000000001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63.374999999999993</v>
      </c>
      <c r="BN151" s="64">
        <f>IFERROR(Y151*I151/H151,"0")</f>
        <v>64.22</v>
      </c>
      <c r="BO151" s="64">
        <f>IFERROR(1/J151*(X151/H151),"0")</f>
        <v>0.10302197802197803</v>
      </c>
      <c r="BP151" s="64">
        <f>IFERROR(1/J151*(Y151/H151),"0")</f>
        <v>0.1043956043956044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20.601851851851851</v>
      </c>
      <c r="Y152" s="781">
        <f>IFERROR(Y149/H149,"0")+IFERROR(Y150/H150,"0")+IFERROR(Y151/H151,"0")</f>
        <v>21</v>
      </c>
      <c r="Z152" s="781">
        <f>IFERROR(IF(Z149="",0,Z149),"0")+IFERROR(IF(Z150="",0,Z150),"0")+IFERROR(IF(Z151="",0,Z151),"0")</f>
        <v>0.14761000000000002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70</v>
      </c>
      <c r="Y153" s="781">
        <f>IFERROR(SUM(Y149:Y151),"0")</f>
        <v>71.600000000000009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35</v>
      </c>
      <c r="Y155" s="780">
        <f>IFERROR(IF(X155="",0,CEILING((X155/$H155),1)*$H155),"")</f>
        <v>36.4</v>
      </c>
      <c r="Z155" s="36">
        <f>IFERROR(IF(Y155=0,"",ROUNDUP(Y155/H155,0)*0.00651),"")</f>
        <v>8.4629999999999997E-2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38.35</v>
      </c>
      <c r="BN155" s="64">
        <f>IFERROR(Y155*I155/H155,"0")</f>
        <v>39.884</v>
      </c>
      <c r="BO155" s="64">
        <f>IFERROR(1/J155*(X155/H155),"0")</f>
        <v>6.8681318681318687E-2</v>
      </c>
      <c r="BP155" s="64">
        <f>IFERROR(1/J155*(Y155/H155),"0")</f>
        <v>7.1428571428571438E-2</v>
      </c>
    </row>
    <row r="156" spans="1:68" ht="27" customHeight="1" x14ac:dyDescent="0.25">
      <c r="A156" s="54" t="s">
        <v>279</v>
      </c>
      <c r="B156" s="54" t="s">
        <v>282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12.5</v>
      </c>
      <c r="Y157" s="781">
        <f>IFERROR(Y155/H155,"0")+IFERROR(Y156/H156,"0")</f>
        <v>13</v>
      </c>
      <c r="Z157" s="781">
        <f>IFERROR(IF(Z155="",0,Z155),"0")+IFERROR(IF(Z156="",0,Z156),"0")</f>
        <v>8.4629999999999997E-2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35</v>
      </c>
      <c r="Y158" s="781">
        <f>IFERROR(SUM(Y155:Y156),"0")</f>
        <v>36.4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30</v>
      </c>
      <c r="Y160" s="780">
        <f>IFERROR(IF(X160="",0,CEILING((X160/$H160),1)*$H160),"")</f>
        <v>32</v>
      </c>
      <c r="Z160" s="36">
        <f>IFERROR(IF(Y160=0,"",ROUNDUP(Y160/H160,0)*0.00937),"")</f>
        <v>7.4959999999999999E-2</v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42.675000000000004</v>
      </c>
      <c r="BN160" s="64">
        <f>IFERROR(Y160*I160/H160,"0")</f>
        <v>45.52</v>
      </c>
      <c r="BO160" s="64">
        <f>IFERROR(1/J160*(X160/H160),"0")</f>
        <v>6.25E-2</v>
      </c>
      <c r="BP160" s="64">
        <f>IFERROR(1/J160*(Y160/H160),"0")</f>
        <v>6.6666666666666666E-2</v>
      </c>
    </row>
    <row r="161" spans="1:68" ht="16.5" customHeight="1" x14ac:dyDescent="0.25">
      <c r="A161" s="54" t="s">
        <v>286</v>
      </c>
      <c r="B161" s="54" t="s">
        <v>287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66</v>
      </c>
      <c r="Y162" s="780">
        <f>IFERROR(IF(X162="",0,CEILING((X162/$H162),1)*$H162),"")</f>
        <v>66</v>
      </c>
      <c r="Z162" s="36">
        <f>IFERROR(IF(Y162=0,"",ROUNDUP(Y162/H162,0)*0.00651),"")</f>
        <v>0.16275000000000001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72.699999999999989</v>
      </c>
      <c r="BN162" s="64">
        <f>IFERROR(Y162*I162/H162,"0")</f>
        <v>72.699999999999989</v>
      </c>
      <c r="BO162" s="64">
        <f>IFERROR(1/J162*(X162/H162),"0")</f>
        <v>0.13736263736263737</v>
      </c>
      <c r="BP162" s="64">
        <f>IFERROR(1/J162*(Y162/H162),"0")</f>
        <v>0.13736263736263737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32.5</v>
      </c>
      <c r="Y163" s="781">
        <f>IFERROR(Y160/H160,"0")+IFERROR(Y161/H161,"0")+IFERROR(Y162/H162,"0")</f>
        <v>33</v>
      </c>
      <c r="Z163" s="781">
        <f>IFERROR(IF(Z160="",0,Z160),"0")+IFERROR(IF(Z161="",0,Z161),"0")+IFERROR(IF(Z162="",0,Z162),"0")</f>
        <v>0.23771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96</v>
      </c>
      <c r="Y164" s="781">
        <f>IFERROR(SUM(Y160:Y162),"0")</f>
        <v>98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289</v>
      </c>
      <c r="B167" s="54" t="s">
        <v>290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292</v>
      </c>
      <c r="B171" s="54" t="s">
        <v>293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295</v>
      </c>
      <c r="B172" s="54" t="s">
        <v>296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298</v>
      </c>
      <c r="B173" s="54" t="s">
        <v>299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301</v>
      </c>
      <c r="B174" s="54" t="s">
        <v>302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303</v>
      </c>
      <c r="B175" s="54" t="s">
        <v>304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305</v>
      </c>
      <c r="B179" s="54" t="s">
        <v>306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308</v>
      </c>
      <c r="B180" s="54" t="s">
        <v>309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311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312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158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313</v>
      </c>
      <c r="B186" s="54" t="s">
        <v>314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110</v>
      </c>
      <c r="Y190" s="780">
        <f t="shared" ref="Y190:Y197" si="36">IFERROR(IF(X190="",0,CEILING((X190/$H190),1)*$H190),"")</f>
        <v>113.4</v>
      </c>
      <c r="Z190" s="36">
        <f>IFERROR(IF(Y190=0,"",ROUNDUP(Y190/H190,0)*0.00902),"")</f>
        <v>0.24354000000000001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117.07142857142857</v>
      </c>
      <c r="BN190" s="64">
        <f t="shared" ref="BN190:BN197" si="38">IFERROR(Y190*I190/H190,"0")</f>
        <v>120.69</v>
      </c>
      <c r="BO190" s="64">
        <f t="shared" ref="BO190:BO197" si="39">IFERROR(1/J190*(X190/H190),"0")</f>
        <v>0.1984126984126984</v>
      </c>
      <c r="BP190" s="64">
        <f t="shared" ref="BP190:BP197" si="40">IFERROR(1/J190*(Y190/H190),"0")</f>
        <v>0.20454545454545456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80</v>
      </c>
      <c r="Y192" s="780">
        <f t="shared" si="36"/>
        <v>84</v>
      </c>
      <c r="Z192" s="36">
        <f>IFERROR(IF(Y192=0,"",ROUNDUP(Y192/H192,0)*0.00902),"")</f>
        <v>0.1804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84</v>
      </c>
      <c r="BN192" s="64">
        <f t="shared" si="38"/>
        <v>88.199999999999989</v>
      </c>
      <c r="BO192" s="64">
        <f t="shared" si="39"/>
        <v>0.14430014430014429</v>
      </c>
      <c r="BP192" s="64">
        <f t="shared" si="40"/>
        <v>0.15151515151515152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140</v>
      </c>
      <c r="Y193" s="780">
        <f t="shared" si="36"/>
        <v>140.70000000000002</v>
      </c>
      <c r="Z193" s="36">
        <f>IFERROR(IF(Y193=0,"",ROUNDUP(Y193/H193,0)*0.00502),"")</f>
        <v>0.33634000000000003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148.66666666666666</v>
      </c>
      <c r="BN193" s="64">
        <f t="shared" si="38"/>
        <v>149.41</v>
      </c>
      <c r="BO193" s="64">
        <f t="shared" si="39"/>
        <v>0.28490028490028491</v>
      </c>
      <c r="BP193" s="64">
        <f t="shared" si="40"/>
        <v>0.28632478632478636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157.5</v>
      </c>
      <c r="Y194" s="780">
        <f t="shared" si="36"/>
        <v>157.5</v>
      </c>
      <c r="Z194" s="36">
        <f>IFERROR(IF(Y194=0,"",ROUNDUP(Y194/H194,0)*0.00502),"")</f>
        <v>0.3765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167.25</v>
      </c>
      <c r="BN194" s="64">
        <f t="shared" si="38"/>
        <v>167.25</v>
      </c>
      <c r="BO194" s="64">
        <f t="shared" si="39"/>
        <v>0.32051282051282054</v>
      </c>
      <c r="BP194" s="64">
        <f t="shared" si="40"/>
        <v>0.32051282051282054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227.5</v>
      </c>
      <c r="Y195" s="780">
        <f t="shared" si="36"/>
        <v>228.9</v>
      </c>
      <c r="Z195" s="36">
        <f>IFERROR(IF(Y195=0,"",ROUNDUP(Y195/H195,0)*0.00502),"")</f>
        <v>0.54718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238.33333333333334</v>
      </c>
      <c r="BN195" s="64">
        <f t="shared" si="38"/>
        <v>239.8</v>
      </c>
      <c r="BO195" s="64">
        <f t="shared" si="39"/>
        <v>0.46296296296296297</v>
      </c>
      <c r="BP195" s="64">
        <f t="shared" si="40"/>
        <v>0.46581196581196588</v>
      </c>
    </row>
    <row r="196" spans="1:68" ht="27" customHeight="1" x14ac:dyDescent="0.25">
      <c r="A196" s="54" t="s">
        <v>331</v>
      </c>
      <c r="B196" s="54" t="s">
        <v>332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333</v>
      </c>
      <c r="B197" s="54" t="s">
        <v>334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295.23809523809524</v>
      </c>
      <c r="Y198" s="781">
        <f>IFERROR(Y190/H190,"0")+IFERROR(Y191/H191,"0")+IFERROR(Y192/H192,"0")+IFERROR(Y193/H193,"0")+IFERROR(Y194/H194,"0")+IFERROR(Y195/H195,"0")+IFERROR(Y196/H196,"0")+IFERROR(Y197/H197,"0")</f>
        <v>298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1.6839600000000001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715</v>
      </c>
      <c r="Y199" s="781">
        <f>IFERROR(SUM(Y190:Y197),"0")</f>
        <v>724.5</v>
      </c>
      <c r="Z199" s="37"/>
      <c r="AA199" s="782"/>
      <c r="AB199" s="782"/>
      <c r="AC199" s="782"/>
    </row>
    <row r="200" spans="1:68" ht="16.5" customHeight="1" x14ac:dyDescent="0.25">
      <c r="A200" s="796" t="s">
        <v>336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337</v>
      </c>
      <c r="B202" s="54" t="s">
        <v>338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158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342</v>
      </c>
      <c r="B207" s="54" t="s">
        <v>343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345</v>
      </c>
      <c r="B208" s="54" t="s">
        <v>346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220</v>
      </c>
      <c r="Y212" s="780">
        <f t="shared" ref="Y212:Y219" si="41">IFERROR(IF(X212="",0,CEILING((X212/$H212),1)*$H212),"")</f>
        <v>221.4</v>
      </c>
      <c r="Z212" s="36">
        <f>IFERROR(IF(Y212=0,"",ROUNDUP(Y212/H212,0)*0.00902),"")</f>
        <v>0.36982000000000004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228.55555555555554</v>
      </c>
      <c r="BN212" s="64">
        <f t="shared" ref="BN212:BN219" si="43">IFERROR(Y212*I212/H212,"0")</f>
        <v>230.01</v>
      </c>
      <c r="BO212" s="64">
        <f t="shared" ref="BO212:BO219" si="44">IFERROR(1/J212*(X212/H212),"0")</f>
        <v>0.30864197530864196</v>
      </c>
      <c r="BP212" s="64">
        <f t="shared" ref="BP212:BP219" si="45">IFERROR(1/J212*(Y212/H212),"0")</f>
        <v>0.31060606060606061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70</v>
      </c>
      <c r="Y213" s="780">
        <f t="shared" si="41"/>
        <v>70.2</v>
      </c>
      <c r="Z213" s="36">
        <f>IFERROR(IF(Y213=0,"",ROUNDUP(Y213/H213,0)*0.00902),"")</f>
        <v>0.11726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72.722222222222229</v>
      </c>
      <c r="BN213" s="64">
        <f t="shared" si="43"/>
        <v>72.930000000000007</v>
      </c>
      <c r="BO213" s="64">
        <f t="shared" si="44"/>
        <v>9.8204264870931535E-2</v>
      </c>
      <c r="BP213" s="64">
        <f t="shared" si="45"/>
        <v>9.8484848484848481E-2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180</v>
      </c>
      <c r="Y214" s="780">
        <f t="shared" si="41"/>
        <v>183.60000000000002</v>
      </c>
      <c r="Z214" s="36">
        <f>IFERROR(IF(Y214=0,"",ROUNDUP(Y214/H214,0)*0.00902),"")</f>
        <v>0.30668000000000001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187</v>
      </c>
      <c r="BN214" s="64">
        <f t="shared" si="43"/>
        <v>190.74</v>
      </c>
      <c r="BO214" s="64">
        <f t="shared" si="44"/>
        <v>0.25252525252525249</v>
      </c>
      <c r="BP214" s="64">
        <f t="shared" si="45"/>
        <v>0.25757575757575757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120</v>
      </c>
      <c r="Y215" s="780">
        <f t="shared" si="41"/>
        <v>124.2</v>
      </c>
      <c r="Z215" s="36">
        <f>IFERROR(IF(Y215=0,"",ROUNDUP(Y215/H215,0)*0.00902),"")</f>
        <v>0.20746000000000001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124.66666666666667</v>
      </c>
      <c r="BN215" s="64">
        <f t="shared" si="43"/>
        <v>129.03</v>
      </c>
      <c r="BO215" s="64">
        <f t="shared" si="44"/>
        <v>0.16835016835016836</v>
      </c>
      <c r="BP215" s="64">
        <f t="shared" si="45"/>
        <v>0.17424242424242425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75</v>
      </c>
      <c r="Y216" s="780">
        <f t="shared" si="41"/>
        <v>75.600000000000009</v>
      </c>
      <c r="Z216" s="36">
        <f>IFERROR(IF(Y216=0,"",ROUNDUP(Y216/H216,0)*0.00502),"")</f>
        <v>0.21084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80.416666666666671</v>
      </c>
      <c r="BN216" s="64">
        <f t="shared" si="43"/>
        <v>81.06</v>
      </c>
      <c r="BO216" s="64">
        <f t="shared" si="44"/>
        <v>0.17806267806267806</v>
      </c>
      <c r="BP216" s="64">
        <f t="shared" si="45"/>
        <v>0.17948717948717954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36</v>
      </c>
      <c r="Y217" s="780">
        <f t="shared" si="41"/>
        <v>36</v>
      </c>
      <c r="Z217" s="36">
        <f>IFERROR(IF(Y217=0,"",ROUNDUP(Y217/H217,0)*0.00502),"")</f>
        <v>0.1004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37.999999999999993</v>
      </c>
      <c r="BN217" s="64">
        <f t="shared" si="43"/>
        <v>37.999999999999993</v>
      </c>
      <c r="BO217" s="64">
        <f t="shared" si="44"/>
        <v>8.5470085470085472E-2</v>
      </c>
      <c r="BP217" s="64">
        <f t="shared" si="45"/>
        <v>8.5470085470085472E-2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48</v>
      </c>
      <c r="Y218" s="780">
        <f t="shared" si="41"/>
        <v>48.6</v>
      </c>
      <c r="Z218" s="36">
        <f>IFERROR(IF(Y218=0,"",ROUNDUP(Y218/H218,0)*0.00502),"")</f>
        <v>0.13553999999999999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50.666666666666657</v>
      </c>
      <c r="BN218" s="64">
        <f t="shared" si="43"/>
        <v>51.3</v>
      </c>
      <c r="BO218" s="64">
        <f t="shared" si="44"/>
        <v>0.11396011396011396</v>
      </c>
      <c r="BP218" s="64">
        <f t="shared" si="45"/>
        <v>0.11538461538461539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24</v>
      </c>
      <c r="Y219" s="780">
        <f t="shared" si="41"/>
        <v>25.2</v>
      </c>
      <c r="Z219" s="36">
        <f>IFERROR(IF(Y219=0,"",ROUNDUP(Y219/H219,0)*0.00502),"")</f>
        <v>7.0280000000000009E-2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25.333333333333329</v>
      </c>
      <c r="BN219" s="64">
        <f t="shared" si="43"/>
        <v>26.599999999999998</v>
      </c>
      <c r="BO219" s="64">
        <f t="shared" si="44"/>
        <v>5.6980056980056981E-2</v>
      </c>
      <c r="BP219" s="64">
        <f t="shared" si="45"/>
        <v>5.9829059829059839E-2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210.92592592592592</v>
      </c>
      <c r="Y220" s="781">
        <f>IFERROR(Y212/H212,"0")+IFERROR(Y213/H213,"0")+IFERROR(Y214/H214,"0")+IFERROR(Y215/H215,"0")+IFERROR(Y216/H216,"0")+IFERROR(Y217/H217,"0")+IFERROR(Y218/H218,"0")+IFERROR(Y219/H219,"0")</f>
        <v>214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1.5182799999999999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773</v>
      </c>
      <c r="Y221" s="781">
        <f>IFERROR(SUM(Y212:Y219),"0")</f>
        <v>784.80000000000018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367</v>
      </c>
      <c r="B223" s="54" t="s">
        <v>368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373</v>
      </c>
      <c r="B225" s="54" t="s">
        <v>374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50</v>
      </c>
      <c r="Y226" s="780">
        <f t="shared" si="46"/>
        <v>52.199999999999996</v>
      </c>
      <c r="Z226" s="36">
        <f>IFERROR(IF(Y226=0,"",ROUNDUP(Y226/H226,0)*0.01898),"")</f>
        <v>0.11388000000000001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52.982758620689658</v>
      </c>
      <c r="BN226" s="64">
        <f t="shared" si="48"/>
        <v>55.313999999999993</v>
      </c>
      <c r="BO226" s="64">
        <f t="shared" si="49"/>
        <v>8.9798850574712652E-2</v>
      </c>
      <c r="BP226" s="64">
        <f t="shared" si="50"/>
        <v>9.375E-2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240</v>
      </c>
      <c r="Y227" s="780">
        <f t="shared" si="46"/>
        <v>240</v>
      </c>
      <c r="Z227" s="36">
        <f t="shared" ref="Z227:Z233" si="51">IFERROR(IF(Y227=0,"",ROUNDUP(Y227/H227,0)*0.00651),"")</f>
        <v>0.65100000000000002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267</v>
      </c>
      <c r="BN227" s="64">
        <f t="shared" si="48"/>
        <v>267</v>
      </c>
      <c r="BO227" s="64">
        <f t="shared" si="49"/>
        <v>0.5494505494505495</v>
      </c>
      <c r="BP227" s="64">
        <f t="shared" si="50"/>
        <v>0.5494505494505495</v>
      </c>
    </row>
    <row r="228" spans="1:68" ht="37.5" customHeight="1" x14ac:dyDescent="0.25">
      <c r="A228" s="54" t="s">
        <v>381</v>
      </c>
      <c r="B228" s="54" t="s">
        <v>382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400</v>
      </c>
      <c r="Y229" s="780">
        <f t="shared" si="46"/>
        <v>400.8</v>
      </c>
      <c r="Z229" s="36">
        <f t="shared" si="51"/>
        <v>1.08717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442</v>
      </c>
      <c r="BN229" s="64">
        <f t="shared" si="48"/>
        <v>442.88400000000007</v>
      </c>
      <c r="BO229" s="64">
        <f t="shared" si="49"/>
        <v>0.91575091575091594</v>
      </c>
      <c r="BP229" s="64">
        <f t="shared" si="50"/>
        <v>0.91758241758241765</v>
      </c>
    </row>
    <row r="230" spans="1:68" ht="27" customHeight="1" x14ac:dyDescent="0.25">
      <c r="A230" s="54" t="s">
        <v>387</v>
      </c>
      <c r="B230" s="54" t="s">
        <v>388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389</v>
      </c>
      <c r="B231" s="54" t="s">
        <v>390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72</v>
      </c>
      <c r="Y232" s="780">
        <f t="shared" si="46"/>
        <v>72</v>
      </c>
      <c r="Z232" s="36">
        <f t="shared" si="51"/>
        <v>0.1953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260</v>
      </c>
      <c r="Y233" s="780">
        <f t="shared" si="46"/>
        <v>261.59999999999997</v>
      </c>
      <c r="Z233" s="36">
        <f t="shared" si="51"/>
        <v>0.70959000000000005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287.95</v>
      </c>
      <c r="BN233" s="64">
        <f t="shared" si="48"/>
        <v>289.72199999999998</v>
      </c>
      <c r="BO233" s="64">
        <f t="shared" si="49"/>
        <v>0.59523809523809534</v>
      </c>
      <c r="BP233" s="64">
        <f t="shared" si="50"/>
        <v>0.59890109890109888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410.74712643678163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412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2.7569399999999997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1022</v>
      </c>
      <c r="Y235" s="781">
        <f>IFERROR(SUM(Y223:Y233),"0")</f>
        <v>1026.5999999999999</v>
      </c>
      <c r="Z235" s="37"/>
      <c r="AA235" s="782"/>
      <c r="AB235" s="782"/>
      <c r="AC235" s="782"/>
    </row>
    <row r="236" spans="1:68" ht="14.25" customHeight="1" x14ac:dyDescent="0.25">
      <c r="A236" s="799" t="s">
        <v>199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396</v>
      </c>
      <c r="B237" s="54" t="s">
        <v>397</v>
      </c>
      <c r="C237" s="31">
        <v>4301060404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396</v>
      </c>
      <c r="B238" s="54" t="s">
        <v>399</v>
      </c>
      <c r="C238" s="31">
        <v>4301060360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396</v>
      </c>
      <c r="B239" s="54" t="s">
        <v>401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7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404</v>
      </c>
      <c r="B240" s="54" t="s">
        <v>405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36</v>
      </c>
      <c r="Y241" s="780">
        <f t="shared" si="52"/>
        <v>36</v>
      </c>
      <c r="Z241" s="36">
        <f>IFERROR(IF(Y241=0,"",ROUNDUP(Y241/H241,0)*0.00651),"")</f>
        <v>9.7650000000000001E-2</v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39.780000000000008</v>
      </c>
      <c r="BN241" s="64">
        <f t="shared" si="54"/>
        <v>39.780000000000008</v>
      </c>
      <c r="BO241" s="64">
        <f t="shared" si="55"/>
        <v>8.241758241758243E-2</v>
      </c>
      <c r="BP241" s="64">
        <f t="shared" si="56"/>
        <v>8.241758241758243E-2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48</v>
      </c>
      <c r="Y242" s="780">
        <f t="shared" si="52"/>
        <v>48</v>
      </c>
      <c r="Z242" s="36">
        <f>IFERROR(IF(Y242=0,"",ROUNDUP(Y242/H242,0)*0.00651),"")</f>
        <v>0.13020000000000001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53.040000000000006</v>
      </c>
      <c r="BN242" s="64">
        <f t="shared" si="54"/>
        <v>53.040000000000006</v>
      </c>
      <c r="BO242" s="64">
        <f t="shared" si="55"/>
        <v>0.1098901098901099</v>
      </c>
      <c r="BP242" s="64">
        <f t="shared" si="56"/>
        <v>0.1098901098901099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35</v>
      </c>
      <c r="Y243" s="781">
        <f>IFERROR(Y237/H237,"0")+IFERROR(Y238/H238,"0")+IFERROR(Y239/H239,"0")+IFERROR(Y240/H240,"0")+IFERROR(Y241/H241,"0")+IFERROR(Y242/H242,"0")</f>
        <v>35</v>
      </c>
      <c r="Z243" s="781">
        <f>IFERROR(IF(Z237="",0,Z237),"0")+IFERROR(IF(Z238="",0,Z238),"0")+IFERROR(IF(Z239="",0,Z239),"0")+IFERROR(IF(Z240="",0,Z240),"0")+IFERROR(IF(Z241="",0,Z241),"0")+IFERROR(IF(Z242="",0,Z242),"0")</f>
        <v>0.22785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84</v>
      </c>
      <c r="Y244" s="781">
        <f>IFERROR(SUM(Y237:Y242),"0")</f>
        <v>84</v>
      </c>
      <c r="Z244" s="37"/>
      <c r="AA244" s="782"/>
      <c r="AB244" s="782"/>
      <c r="AC244" s="782"/>
    </row>
    <row r="245" spans="1:68" ht="16.5" customHeight="1" x14ac:dyDescent="0.25">
      <c r="A245" s="796" t="s">
        <v>413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414</v>
      </c>
      <c r="B247" s="54" t="s">
        <v>415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414</v>
      </c>
      <c r="B248" s="54" t="s">
        <v>418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427</v>
      </c>
      <c r="B252" s="54" t="s">
        <v>428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433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434</v>
      </c>
      <c r="B259" s="54" t="s">
        <v>435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10</v>
      </c>
      <c r="Y260" s="780">
        <f t="shared" si="62"/>
        <v>11.6</v>
      </c>
      <c r="Z260" s="36">
        <f>IFERROR(IF(Y260=0,"",ROUNDUP(Y260/H260,0)*0.01898),"")</f>
        <v>1.898E-2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10.375</v>
      </c>
      <c r="BN260" s="64">
        <f t="shared" si="64"/>
        <v>12.035</v>
      </c>
      <c r="BO260" s="64">
        <f t="shared" si="65"/>
        <v>1.3469827586206897E-2</v>
      </c>
      <c r="BP260" s="64">
        <f t="shared" si="66"/>
        <v>1.5625E-2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442</v>
      </c>
      <c r="B262" s="54" t="s">
        <v>443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40</v>
      </c>
      <c r="Y264" s="780">
        <f t="shared" si="62"/>
        <v>40</v>
      </c>
      <c r="Z264" s="36">
        <f>IFERROR(IF(Y264=0,"",ROUNDUP(Y264/H264,0)*0.00902),"")</f>
        <v>9.0200000000000002E-2</v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42.1</v>
      </c>
      <c r="BN264" s="64">
        <f t="shared" si="64"/>
        <v>42.1</v>
      </c>
      <c r="BO264" s="64">
        <f t="shared" si="65"/>
        <v>7.575757575757576E-2</v>
      </c>
      <c r="BP264" s="64">
        <f t="shared" si="66"/>
        <v>7.575757575757576E-2</v>
      </c>
    </row>
    <row r="265" spans="1:68" ht="27" customHeight="1" x14ac:dyDescent="0.25">
      <c r="A265" s="54" t="s">
        <v>448</v>
      </c>
      <c r="B265" s="54" t="s">
        <v>449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452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10.862068965517242</v>
      </c>
      <c r="Y268" s="781">
        <f>IFERROR(Y259/H259,"0")+IFERROR(Y260/H260,"0")+IFERROR(Y261/H261,"0")+IFERROR(Y262/H262,"0")+IFERROR(Y263/H263,"0")+IFERROR(Y264/H264,"0")+IFERROR(Y265/H265,"0")+IFERROR(Y266/H266,"0")+IFERROR(Y267/H267,"0")</f>
        <v>11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0.10918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50</v>
      </c>
      <c r="Y269" s="781">
        <f>IFERROR(SUM(Y259:Y267),"0")</f>
        <v>51.6</v>
      </c>
      <c r="Z269" s="37"/>
      <c r="AA269" s="782"/>
      <c r="AB269" s="782"/>
      <c r="AC269" s="782"/>
    </row>
    <row r="270" spans="1:68" ht="14.25" customHeight="1" x14ac:dyDescent="0.25">
      <c r="A270" s="799" t="s">
        <v>158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455</v>
      </c>
      <c r="B271" s="54" t="s">
        <v>456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458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459</v>
      </c>
      <c r="B276" s="54" t="s">
        <v>460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462</v>
      </c>
      <c r="B277" s="54" t="s">
        <v>463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462</v>
      </c>
      <c r="B278" s="54" t="s">
        <v>465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467</v>
      </c>
      <c r="B279" s="54" t="s">
        <v>468</v>
      </c>
      <c r="C279" s="31">
        <v>4301011853</v>
      </c>
      <c r="D279" s="786">
        <v>4680115885851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470</v>
      </c>
      <c r="B280" s="54" t="s">
        <v>471</v>
      </c>
      <c r="C280" s="31">
        <v>4301011313</v>
      </c>
      <c r="D280" s="786">
        <v>4607091385984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473</v>
      </c>
      <c r="B281" s="54" t="s">
        <v>474</v>
      </c>
      <c r="C281" s="31">
        <v>4301011852</v>
      </c>
      <c r="D281" s="786">
        <v>4680115885844</v>
      </c>
      <c r="E281" s="787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477</v>
      </c>
      <c r="C282" s="31">
        <v>4301011319</v>
      </c>
      <c r="D282" s="786">
        <v>4607091387469</v>
      </c>
      <c r="E282" s="787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479</v>
      </c>
      <c r="B283" s="54" t="s">
        <v>480</v>
      </c>
      <c r="C283" s="31">
        <v>4301011851</v>
      </c>
      <c r="D283" s="786">
        <v>4680115885820</v>
      </c>
      <c r="E283" s="787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482</v>
      </c>
      <c r="B284" s="54" t="s">
        <v>483</v>
      </c>
      <c r="C284" s="31">
        <v>4301011316</v>
      </c>
      <c r="D284" s="786">
        <v>4607091387438</v>
      </c>
      <c r="E284" s="787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485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486</v>
      </c>
      <c r="B289" s="54" t="s">
        <v>487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488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489</v>
      </c>
      <c r="B294" s="54" t="s">
        <v>490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491</v>
      </c>
      <c r="B295" s="54" t="s">
        <v>492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494</v>
      </c>
      <c r="B296" s="54" t="s">
        <v>495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497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498</v>
      </c>
      <c r="B301" s="54" t="s">
        <v>499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501</v>
      </c>
      <c r="B302" s="54" t="s">
        <v>502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504</v>
      </c>
      <c r="B303" s="54" t="s">
        <v>505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220</v>
      </c>
      <c r="Y304" s="780">
        <f t="shared" si="72"/>
        <v>220.79999999999998</v>
      </c>
      <c r="Z304" s="36">
        <f>IFERROR(IF(Y304=0,"",ROUNDUP(Y304/H304,0)*0.00651),"")</f>
        <v>0.59892000000000001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243.10000000000002</v>
      </c>
      <c r="BN304" s="64">
        <f t="shared" si="74"/>
        <v>243.98400000000001</v>
      </c>
      <c r="BO304" s="64">
        <f t="shared" si="75"/>
        <v>0.50366300366300376</v>
      </c>
      <c r="BP304" s="64">
        <f t="shared" si="76"/>
        <v>0.50549450549450559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440</v>
      </c>
      <c r="Y305" s="780">
        <f t="shared" si="72"/>
        <v>441.59999999999997</v>
      </c>
      <c r="Z305" s="36">
        <f>IFERROR(IF(Y305=0,"",ROUNDUP(Y305/H305,0)*0.00651),"")</f>
        <v>1.19784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473.00000000000006</v>
      </c>
      <c r="BN305" s="64">
        <f t="shared" si="74"/>
        <v>474.72</v>
      </c>
      <c r="BO305" s="64">
        <f t="shared" si="75"/>
        <v>1.0073260073260075</v>
      </c>
      <c r="BP305" s="64">
        <f t="shared" si="76"/>
        <v>1.0109890109890112</v>
      </c>
    </row>
    <row r="306" spans="1:68" ht="37.5" customHeight="1" x14ac:dyDescent="0.25">
      <c r="A306" s="54" t="s">
        <v>510</v>
      </c>
      <c r="B306" s="54" t="s">
        <v>511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275</v>
      </c>
      <c r="Y307" s="781">
        <f>IFERROR(Y301/H301,"0")+IFERROR(Y302/H302,"0")+IFERROR(Y303/H303,"0")+IFERROR(Y304/H304,"0")+IFERROR(Y305/H305,"0")+IFERROR(Y306/H306,"0")</f>
        <v>276</v>
      </c>
      <c r="Z307" s="781">
        <f>IFERROR(IF(Z301="",0,Z301),"0")+IFERROR(IF(Z302="",0,Z302),"0")+IFERROR(IF(Z303="",0,Z303),"0")+IFERROR(IF(Z304="",0,Z304),"0")+IFERROR(IF(Z305="",0,Z305),"0")+IFERROR(IF(Z306="",0,Z306),"0")</f>
        <v>1.7967599999999999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660</v>
      </c>
      <c r="Y308" s="781">
        <f>IFERROR(SUM(Y301:Y306),"0")</f>
        <v>662.4</v>
      </c>
      <c r="Z308" s="37"/>
      <c r="AA308" s="782"/>
      <c r="AB308" s="782"/>
      <c r="AC308" s="782"/>
    </row>
    <row r="309" spans="1:68" ht="16.5" customHeight="1" x14ac:dyDescent="0.25">
      <c r="A309" s="796" t="s">
        <v>513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514</v>
      </c>
      <c r="B311" s="54" t="s">
        <v>515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517</v>
      </c>
      <c r="B315" s="54" t="s">
        <v>518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520</v>
      </c>
      <c r="B319" s="54" t="s">
        <v>521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523</v>
      </c>
      <c r="B320" s="54" t="s">
        <v>524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526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527</v>
      </c>
      <c r="B325" s="54" t="s">
        <v>528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530</v>
      </c>
      <c r="B329" s="54" t="s">
        <v>531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533</v>
      </c>
      <c r="B333" s="54" t="s">
        <v>534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536</v>
      </c>
      <c r="B334" s="54" t="s">
        <v>537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539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540</v>
      </c>
      <c r="B339" s="54" t="s">
        <v>541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542</v>
      </c>
      <c r="B340" s="54" t="s">
        <v>543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315</v>
      </c>
      <c r="Y344" s="780">
        <f>IFERROR(IF(X344="",0,CEILING((X344/$H344),1)*$H344),"")</f>
        <v>315</v>
      </c>
      <c r="Z344" s="36">
        <f>IFERROR(IF(Y344=0,"",ROUNDUP(Y344/H344,0)*0.00502),"")</f>
        <v>0.753</v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330</v>
      </c>
      <c r="BN344" s="64">
        <f>IFERROR(Y344*I344/H344,"0")</f>
        <v>330</v>
      </c>
      <c r="BO344" s="64">
        <f>IFERROR(1/J344*(X344/H344),"0")</f>
        <v>0.64102564102564108</v>
      </c>
      <c r="BP344" s="64">
        <f>IFERROR(1/J344*(Y344/H344),"0")</f>
        <v>0.64102564102564108</v>
      </c>
    </row>
    <row r="345" spans="1:68" ht="27" customHeight="1" x14ac:dyDescent="0.25">
      <c r="A345" s="54" t="s">
        <v>547</v>
      </c>
      <c r="B345" s="54" t="s">
        <v>548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150</v>
      </c>
      <c r="Y346" s="781">
        <f>IFERROR(Y344/H344,"0")+IFERROR(Y345/H345,"0")</f>
        <v>150</v>
      </c>
      <c r="Z346" s="781">
        <f>IFERROR(IF(Z344="",0,Z344),"0")+IFERROR(IF(Z345="",0,Z345),"0")</f>
        <v>0.753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315</v>
      </c>
      <c r="Y347" s="781">
        <f>IFERROR(SUM(Y344:Y345),"0")</f>
        <v>315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549</v>
      </c>
      <c r="B349" s="54" t="s">
        <v>550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552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553</v>
      </c>
      <c r="B354" s="54" t="s">
        <v>554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556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557</v>
      </c>
      <c r="B359" s="54" t="s">
        <v>558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560</v>
      </c>
      <c r="B360" s="54" t="s">
        <v>561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560</v>
      </c>
      <c r="B361" s="54" t="s">
        <v>563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4301011859</v>
      </c>
      <c r="D365" s="786">
        <v>4680115885608</v>
      </c>
      <c r="E365" s="787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4301011337</v>
      </c>
      <c r="D366" s="786">
        <v>4607091386011</v>
      </c>
      <c r="E366" s="787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70</v>
      </c>
      <c r="Y373" s="780">
        <f>IFERROR(IF(X373="",0,CEILING((X373/$H373),1)*$H373),"")</f>
        <v>71.400000000000006</v>
      </c>
      <c r="Z373" s="36">
        <f>IFERROR(IF(Y373=0,"",ROUNDUP(Y373/H373,0)*0.00502),"")</f>
        <v>0.17068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74.333333333333329</v>
      </c>
      <c r="BN373" s="64">
        <f>IFERROR(Y373*I373/H373,"0")</f>
        <v>75.820000000000007</v>
      </c>
      <c r="BO373" s="64">
        <f>IFERROR(1/J373*(X373/H373),"0")</f>
        <v>0.14245014245014245</v>
      </c>
      <c r="BP373" s="64">
        <f>IFERROR(1/J373*(Y373/H373),"0")</f>
        <v>0.14529914529914531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33.333333333333329</v>
      </c>
      <c r="Y374" s="781">
        <f>IFERROR(Y370/H370,"0")+IFERROR(Y371/H371,"0")+IFERROR(Y372/H372,"0")+IFERROR(Y373/H373,"0")</f>
        <v>34</v>
      </c>
      <c r="Z374" s="781">
        <f>IFERROR(IF(Z370="",0,Z370),"0")+IFERROR(IF(Z371="",0,Z371),"0")+IFERROR(IF(Z372="",0,Z372),"0")+IFERROR(IF(Z373="",0,Z373),"0")</f>
        <v>0.17068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70</v>
      </c>
      <c r="Y375" s="781">
        <f>IFERROR(SUM(Y370:Y373),"0")</f>
        <v>71.400000000000006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199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30</v>
      </c>
      <c r="Y386" s="780">
        <f>IFERROR(IF(X386="",0,CEILING((X386/$H386),1)*$H386),"")</f>
        <v>33.6</v>
      </c>
      <c r="Z386" s="36">
        <f>IFERROR(IF(Y386=0,"",ROUNDUP(Y386/H386,0)*0.01898),"")</f>
        <v>7.5920000000000001E-2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31.853571428571428</v>
      </c>
      <c r="BN386" s="64">
        <f>IFERROR(Y386*I386/H386,"0")</f>
        <v>35.676000000000002</v>
      </c>
      <c r="BO386" s="64">
        <f>IFERROR(1/J386*(X386/H386),"0")</f>
        <v>5.5803571428571425E-2</v>
      </c>
      <c r="BP386" s="64">
        <f>IFERROR(1/J386*(Y386/H386),"0")</f>
        <v>6.25E-2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250</v>
      </c>
      <c r="Y387" s="780">
        <f>IFERROR(IF(X387="",0,CEILING((X387/$H387),1)*$H387),"")</f>
        <v>257.39999999999998</v>
      </c>
      <c r="Z387" s="36">
        <f>IFERROR(IF(Y387=0,"",ROUNDUP(Y387/H387,0)*0.01898),"")</f>
        <v>0.62634000000000001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266.63461538461542</v>
      </c>
      <c r="BN387" s="64">
        <f>IFERROR(Y387*I387/H387,"0")</f>
        <v>274.52700000000004</v>
      </c>
      <c r="BO387" s="64">
        <f>IFERROR(1/J387*(X387/H387),"0")</f>
        <v>0.50080128205128205</v>
      </c>
      <c r="BP387" s="64">
        <f>IFERROR(1/J387*(Y387/H387),"0")</f>
        <v>0.515625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10</v>
      </c>
      <c r="Y388" s="780">
        <f>IFERROR(IF(X388="",0,CEILING((X388/$H388),1)*$H388),"")</f>
        <v>16.8</v>
      </c>
      <c r="Z388" s="36">
        <f>IFERROR(IF(Y388=0,"",ROUNDUP(Y388/H388,0)*0.01898),"")</f>
        <v>3.7960000000000001E-2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10.617857142857142</v>
      </c>
      <c r="BN388" s="64">
        <f>IFERROR(Y388*I388/H388,"0")</f>
        <v>17.838000000000001</v>
      </c>
      <c r="BO388" s="64">
        <f>IFERROR(1/J388*(X388/H388),"0")</f>
        <v>1.8601190476190476E-2</v>
      </c>
      <c r="BP388" s="64">
        <f>IFERROR(1/J388*(Y388/H388),"0")</f>
        <v>3.125E-2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36.81318681318681</v>
      </c>
      <c r="Y390" s="781">
        <f>IFERROR(Y386/H386,"0")+IFERROR(Y387/H387,"0")+IFERROR(Y388/H388,"0")+IFERROR(Y389/H389,"0")</f>
        <v>39</v>
      </c>
      <c r="Z390" s="781">
        <f>IFERROR(IF(Z386="",0,Z386),"0")+IFERROR(IF(Z387="",0,Z387),"0")+IFERROR(IF(Z388="",0,Z388),"0")+IFERROR(IF(Z389="",0,Z389),"0")</f>
        <v>0.74021999999999999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290</v>
      </c>
      <c r="Y391" s="781">
        <f>IFERROR(SUM(Y386:Y389),"0")</f>
        <v>307.8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21</v>
      </c>
      <c r="Y407" s="780">
        <f>IFERROR(IF(X407="",0,CEILING((X407/$H407),1)*$H407),"")</f>
        <v>21.6</v>
      </c>
      <c r="Z407" s="36">
        <f>IFERROR(IF(Y407=0,"",ROUNDUP(Y407/H407,0)*0.00651),"")</f>
        <v>7.8119999999999995E-2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23.66</v>
      </c>
      <c r="BN407" s="64">
        <f>IFERROR(Y407*I407/H407,"0")</f>
        <v>24.335999999999999</v>
      </c>
      <c r="BO407" s="64">
        <f>IFERROR(1/J407*(X407/H407),"0")</f>
        <v>6.4102564102564111E-2</v>
      </c>
      <c r="BP407" s="64">
        <f>IFERROR(1/J407*(Y407/H407),"0")</f>
        <v>6.5934065934065936E-2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11.666666666666666</v>
      </c>
      <c r="Y408" s="781">
        <f>IFERROR(Y407/H407,"0")</f>
        <v>12</v>
      </c>
      <c r="Z408" s="781">
        <f>IFERROR(IF(Z407="",0,Z407),"0")</f>
        <v>7.8119999999999995E-2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21</v>
      </c>
      <c r="Y409" s="781">
        <f>IFERROR(SUM(Y407:Y407),"0")</f>
        <v>21.6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875</v>
      </c>
      <c r="Y412" s="780">
        <f>IFERROR(IF(X412="",0,CEILING((X412/$H412),1)*$H412),"")</f>
        <v>875.7</v>
      </c>
      <c r="Z412" s="36">
        <f>IFERROR(IF(Y412=0,"",ROUNDUP(Y412/H412,0)*0.00651),"")</f>
        <v>2.7146699999999999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980</v>
      </c>
      <c r="BN412" s="64">
        <f>IFERROR(Y412*I412/H412,"0")</f>
        <v>980.78399999999999</v>
      </c>
      <c r="BO412" s="64">
        <f>IFERROR(1/J412*(X412/H412),"0")</f>
        <v>2.2893772893772892</v>
      </c>
      <c r="BP412" s="64">
        <f>IFERROR(1/J412*(Y412/H412),"0")</f>
        <v>2.2912087912087915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245</v>
      </c>
      <c r="Y413" s="780">
        <f>IFERROR(IF(X413="",0,CEILING((X413/$H413),1)*$H413),"")</f>
        <v>245.70000000000002</v>
      </c>
      <c r="Z413" s="36">
        <f>IFERROR(IF(Y413=0,"",ROUNDUP(Y413/H413,0)*0.00651),"")</f>
        <v>0.76167000000000007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272.99999999999994</v>
      </c>
      <c r="BN413" s="64">
        <f>IFERROR(Y413*I413/H413,"0")</f>
        <v>273.77999999999997</v>
      </c>
      <c r="BO413" s="64">
        <f>IFERROR(1/J413*(X413/H413),"0")</f>
        <v>0.64102564102564097</v>
      </c>
      <c r="BP413" s="64">
        <f>IFERROR(1/J413*(Y413/H413),"0")</f>
        <v>0.6428571428571429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533.33333333333326</v>
      </c>
      <c r="Y414" s="781">
        <f>IFERROR(Y411/H411,"0")+IFERROR(Y412/H412,"0")+IFERROR(Y413/H413,"0")</f>
        <v>534</v>
      </c>
      <c r="Z414" s="781">
        <f>IFERROR(IF(Z411="",0,Z411),"0")+IFERROR(IF(Z412="",0,Z412),"0")+IFERROR(IF(Z413="",0,Z413),"0")</f>
        <v>3.47634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1120</v>
      </c>
      <c r="Y415" s="781">
        <f>IFERROR(SUM(Y411:Y413),"0")</f>
        <v>1121.4000000000001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500</v>
      </c>
      <c r="Y420" s="780">
        <f t="shared" si="87"/>
        <v>510</v>
      </c>
      <c r="Z420" s="36">
        <f>IFERROR(IF(Y420=0,"",ROUNDUP(Y420/H420,0)*0.02175),"")</f>
        <v>0.73949999999999994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516</v>
      </c>
      <c r="BN420" s="64">
        <f t="shared" si="89"/>
        <v>526.32000000000005</v>
      </c>
      <c r="BO420" s="64">
        <f t="shared" si="90"/>
        <v>0.69444444444444442</v>
      </c>
      <c r="BP420" s="64">
        <f t="shared" si="91"/>
        <v>0.70833333333333326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1000</v>
      </c>
      <c r="Y422" s="780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1500</v>
      </c>
      <c r="Y424" s="780">
        <f t="shared" si="87"/>
        <v>1500</v>
      </c>
      <c r="Z424" s="36">
        <f>IFERROR(IF(Y424=0,"",ROUNDUP(Y424/H424,0)*0.02175),"")</f>
        <v>2.1749999999999998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1548</v>
      </c>
      <c r="BN424" s="64">
        <f t="shared" si="89"/>
        <v>1548</v>
      </c>
      <c r="BO424" s="64">
        <f t="shared" si="90"/>
        <v>2.083333333333333</v>
      </c>
      <c r="BP424" s="64">
        <f t="shared" si="91"/>
        <v>2.083333333333333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500</v>
      </c>
      <c r="Y425" s="780">
        <f t="shared" si="87"/>
        <v>510</v>
      </c>
      <c r="Z425" s="36">
        <f>IFERROR(IF(Y425=0,"",ROUNDUP(Y425/H425,0)*0.02175),"")</f>
        <v>0.73949999999999994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516</v>
      </c>
      <c r="BN425" s="64">
        <f t="shared" si="89"/>
        <v>526.32000000000005</v>
      </c>
      <c r="BO425" s="64">
        <f t="shared" si="90"/>
        <v>0.69444444444444442</v>
      </c>
      <c r="BP425" s="64">
        <f t="shared" si="91"/>
        <v>0.70833333333333326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15</v>
      </c>
      <c r="Y428" s="780">
        <f t="shared" si="87"/>
        <v>15</v>
      </c>
      <c r="Z428" s="36">
        <f>IFERROR(IF(Y428=0,"",ROUNDUP(Y428/H428,0)*0.00902),"")</f>
        <v>2.7060000000000001E-2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15.63</v>
      </c>
      <c r="BN428" s="64">
        <f t="shared" si="89"/>
        <v>15.63</v>
      </c>
      <c r="BO428" s="64">
        <f t="shared" si="90"/>
        <v>2.2727272727272728E-2</v>
      </c>
      <c r="BP428" s="64">
        <f t="shared" si="91"/>
        <v>2.2727272727272728E-2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236.33333333333334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238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5.1383099999999988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3515</v>
      </c>
      <c r="Y430" s="781">
        <f>IFERROR(SUM(Y419:Y428),"0")</f>
        <v>3540</v>
      </c>
      <c r="Z430" s="37"/>
      <c r="AA430" s="782"/>
      <c r="AB430" s="782"/>
      <c r="AC430" s="782"/>
    </row>
    <row r="431" spans="1:68" ht="14.25" customHeight="1" x14ac:dyDescent="0.25">
      <c r="A431" s="799" t="s">
        <v>158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1800</v>
      </c>
      <c r="Y432" s="780">
        <f>IFERROR(IF(X432="",0,CEILING((X432/$H432),1)*$H432),"")</f>
        <v>1800</v>
      </c>
      <c r="Z432" s="36">
        <f>IFERROR(IF(Y432=0,"",ROUNDUP(Y432/H432,0)*0.02175),"")</f>
        <v>2.61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1857.6</v>
      </c>
      <c r="BN432" s="64">
        <f>IFERROR(Y432*I432/H432,"0")</f>
        <v>1857.6</v>
      </c>
      <c r="BO432" s="64">
        <f>IFERROR(1/J432*(X432/H432),"0")</f>
        <v>2.5</v>
      </c>
      <c r="BP432" s="64">
        <f>IFERROR(1/J432*(Y432/H432),"0")</f>
        <v>2.5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120</v>
      </c>
      <c r="Y434" s="781">
        <f>IFERROR(Y432/H432,"0")+IFERROR(Y433/H433,"0")</f>
        <v>120</v>
      </c>
      <c r="Z434" s="781">
        <f>IFERROR(IF(Z432="",0,Z432),"0")+IFERROR(IF(Z433="",0,Z433),"0")</f>
        <v>2.61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1800</v>
      </c>
      <c r="Y435" s="781">
        <f>IFERROR(SUM(Y432:Y433),"0")</f>
        <v>1800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70</v>
      </c>
      <c r="Y438" s="780">
        <f>IFERROR(IF(X438="",0,CEILING((X438/$H438),1)*$H438),"")</f>
        <v>72</v>
      </c>
      <c r="Z438" s="36">
        <f>IFERROR(IF(Y438=0,"",ROUNDUP(Y438/H438,0)*0.01898),"")</f>
        <v>0.15184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74.036666666666676</v>
      </c>
      <c r="BN438" s="64">
        <f>IFERROR(Y438*I438/H438,"0")</f>
        <v>76.152000000000001</v>
      </c>
      <c r="BO438" s="64">
        <f>IFERROR(1/J438*(X438/H438),"0")</f>
        <v>0.12152777777777778</v>
      </c>
      <c r="BP438" s="64">
        <f>IFERROR(1/J438*(Y438/H438),"0")</f>
        <v>0.125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7.7777777777777777</v>
      </c>
      <c r="Y439" s="781">
        <f>IFERROR(Y437/H437,"0")+IFERROR(Y438/H438,"0")</f>
        <v>8</v>
      </c>
      <c r="Z439" s="781">
        <f>IFERROR(IF(Z437="",0,Z437),"0")+IFERROR(IF(Z438="",0,Z438),"0")</f>
        <v>0.15184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70</v>
      </c>
      <c r="Y440" s="781">
        <f>IFERROR(SUM(Y437:Y438),"0")</f>
        <v>72</v>
      </c>
      <c r="Z440" s="37"/>
      <c r="AA440" s="782"/>
      <c r="AB440" s="782"/>
      <c r="AC440" s="782"/>
    </row>
    <row r="441" spans="1:68" ht="14.25" customHeight="1" x14ac:dyDescent="0.25">
      <c r="A441" s="799" t="s">
        <v>199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50</v>
      </c>
      <c r="Y442" s="780">
        <f>IFERROR(IF(X442="",0,CEILING((X442/$H442),1)*$H442),"")</f>
        <v>54</v>
      </c>
      <c r="Z442" s="36">
        <f>IFERROR(IF(Y442=0,"",ROUNDUP(Y442/H442,0)*0.01898),"")</f>
        <v>0.11388000000000001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52.883333333333333</v>
      </c>
      <c r="BN442" s="64">
        <f>IFERROR(Y442*I442/H442,"0")</f>
        <v>57.113999999999997</v>
      </c>
      <c r="BO442" s="64">
        <f>IFERROR(1/J442*(X442/H442),"0")</f>
        <v>8.6805555555555552E-2</v>
      </c>
      <c r="BP442" s="64">
        <f>IFERROR(1/J442*(Y442/H442),"0")</f>
        <v>9.375E-2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5.5555555555555554</v>
      </c>
      <c r="Y443" s="781">
        <f>IFERROR(Y442/H442,"0")</f>
        <v>6</v>
      </c>
      <c r="Z443" s="781">
        <f>IFERROR(IF(Z442="",0,Z442),"0")</f>
        <v>0.11388000000000001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50</v>
      </c>
      <c r="Y444" s="781">
        <f>IFERROR(SUM(Y442:Y442),"0")</f>
        <v>54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30</v>
      </c>
      <c r="Y453" s="780">
        <f t="shared" si="92"/>
        <v>36</v>
      </c>
      <c r="Z453" s="36">
        <f>IFERROR(IF(Y453=0,"",ROUNDUP(Y453/H453,0)*0.01898),"")</f>
        <v>5.6940000000000004E-2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31.087500000000002</v>
      </c>
      <c r="BN453" s="64">
        <f t="shared" si="94"/>
        <v>37.305</v>
      </c>
      <c r="BO453" s="64">
        <f t="shared" si="95"/>
        <v>3.90625E-2</v>
      </c>
      <c r="BP453" s="64">
        <f t="shared" si="96"/>
        <v>4.6875E-2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2.5</v>
      </c>
      <c r="Y455" s="781">
        <f>IFERROR(Y447/H447,"0")+IFERROR(Y448/H448,"0")+IFERROR(Y449/H449,"0")+IFERROR(Y450/H450,"0")+IFERROR(Y451/H451,"0")+IFERROR(Y452/H452,"0")+IFERROR(Y453/H453,"0")+IFERROR(Y454/H454,"0")</f>
        <v>3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5.6940000000000004E-2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30</v>
      </c>
      <c r="Y456" s="781">
        <f>IFERROR(SUM(Y447:Y454),"0")</f>
        <v>36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80</v>
      </c>
      <c r="Y463" s="780">
        <f>IFERROR(IF(X463="",0,CEILING((X463/$H463),1)*$H463),"")</f>
        <v>81</v>
      </c>
      <c r="Z463" s="36">
        <f>IFERROR(IF(Y463=0,"",ROUNDUP(Y463/H463,0)*0.01898),"")</f>
        <v>0.17082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84.61333333333333</v>
      </c>
      <c r="BN463" s="64">
        <f>IFERROR(Y463*I463/H463,"0")</f>
        <v>85.670999999999992</v>
      </c>
      <c r="BO463" s="64">
        <f>IFERROR(1/J463*(X463/H463),"0")</f>
        <v>0.1388888888888889</v>
      </c>
      <c r="BP463" s="64">
        <f>IFERROR(1/J463*(Y463/H463),"0")</f>
        <v>0.140625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730</v>
      </c>
      <c r="B465" s="54" t="s">
        <v>731</v>
      </c>
      <c r="C465" s="31">
        <v>4301051634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730</v>
      </c>
      <c r="B466" s="54" t="s">
        <v>733</v>
      </c>
      <c r="C466" s="31">
        <v>4301051297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8.8888888888888893</v>
      </c>
      <c r="Y468" s="781">
        <f>IFERROR(Y463/H463,"0")+IFERROR(Y464/H464,"0")+IFERROR(Y465/H465,"0")+IFERROR(Y466/H466,"0")+IFERROR(Y467/H467,"0")</f>
        <v>9</v>
      </c>
      <c r="Z468" s="781">
        <f>IFERROR(IF(Z463="",0,Z463),"0")+IFERROR(IF(Z464="",0,Z464),"0")+IFERROR(IF(Z465="",0,Z465),"0")+IFERROR(IF(Z466="",0,Z466),"0")+IFERROR(IF(Z467="",0,Z467),"0")</f>
        <v>0.17082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80</v>
      </c>
      <c r="Y469" s="781">
        <f>IFERROR(SUM(Y463:Y467),"0")</f>
        <v>81</v>
      </c>
      <c r="Z469" s="37"/>
      <c r="AA469" s="782"/>
      <c r="AB469" s="782"/>
      <c r="AC469" s="782"/>
    </row>
    <row r="470" spans="1:68" ht="14.25" customHeight="1" x14ac:dyDescent="0.25">
      <c r="A470" s="799" t="s">
        <v>199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40</v>
      </c>
      <c r="Y481" s="780">
        <f t="shared" ref="Y481:Y499" si="97">IFERROR(IF(X481="",0,CEILING((X481/$H481),1)*$H481),"")</f>
        <v>43.2</v>
      </c>
      <c r="Z481" s="36">
        <f>IFERROR(IF(Y481=0,"",ROUNDUP(Y481/H481,0)*0.00902),"")</f>
        <v>7.2160000000000002E-2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41.555555555555557</v>
      </c>
      <c r="BN481" s="64">
        <f t="shared" ref="BN481:BN499" si="99">IFERROR(Y481*I481/H481,"0")</f>
        <v>44.88</v>
      </c>
      <c r="BO481" s="64">
        <f t="shared" ref="BO481:BO499" si="100">IFERROR(1/J481*(X481/H481),"0")</f>
        <v>5.6116722783389444E-2</v>
      </c>
      <c r="BP481" s="64">
        <f t="shared" ref="BP481:BP499" si="101">IFERROR(1/J481*(Y481/H481),"0")</f>
        <v>6.0606060606060608E-2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20</v>
      </c>
      <c r="Y484" s="780">
        <f t="shared" si="97"/>
        <v>21</v>
      </c>
      <c r="Z484" s="36">
        <f>IFERROR(IF(Y484=0,"",ROUNDUP(Y484/H484,0)*0.00902),"")</f>
        <v>4.5100000000000001E-2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21.142857142857146</v>
      </c>
      <c r="BN484" s="64">
        <f t="shared" si="99"/>
        <v>22.200000000000003</v>
      </c>
      <c r="BO484" s="64">
        <f t="shared" si="100"/>
        <v>3.6075036075036072E-2</v>
      </c>
      <c r="BP484" s="64">
        <f t="shared" si="101"/>
        <v>3.787878787878788E-2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35</v>
      </c>
      <c r="Y488" s="780">
        <f t="shared" si="97"/>
        <v>35.700000000000003</v>
      </c>
      <c r="Z488" s="36">
        <f t="shared" si="102"/>
        <v>8.5339999999999999E-2</v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37.166666666666664</v>
      </c>
      <c r="BN488" s="64">
        <f t="shared" si="99"/>
        <v>37.910000000000004</v>
      </c>
      <c r="BO488" s="64">
        <f t="shared" si="100"/>
        <v>7.1225071225071226E-2</v>
      </c>
      <c r="BP488" s="64">
        <f t="shared" si="101"/>
        <v>7.2649572649572655E-2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28</v>
      </c>
      <c r="Y491" s="780">
        <f t="shared" si="97"/>
        <v>29.400000000000002</v>
      </c>
      <c r="Z491" s="36">
        <f t="shared" si="102"/>
        <v>7.0280000000000009E-2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29.733333333333331</v>
      </c>
      <c r="BN491" s="64">
        <f t="shared" si="99"/>
        <v>31.22</v>
      </c>
      <c r="BO491" s="64">
        <f t="shared" si="100"/>
        <v>5.6980056980056981E-2</v>
      </c>
      <c r="BP491" s="64">
        <f t="shared" si="101"/>
        <v>5.9829059829059839E-2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42</v>
      </c>
      <c r="Y496" s="780">
        <f t="shared" si="97"/>
        <v>42</v>
      </c>
      <c r="Z496" s="36">
        <f t="shared" si="102"/>
        <v>0.1004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44.599999999999994</v>
      </c>
      <c r="BN496" s="64">
        <f t="shared" si="99"/>
        <v>44.599999999999994</v>
      </c>
      <c r="BO496" s="64">
        <f t="shared" si="100"/>
        <v>8.5470085470085472E-2</v>
      </c>
      <c r="BP496" s="64">
        <f t="shared" si="101"/>
        <v>8.5470085470085472E-2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62.169312169312164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64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0.37328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165</v>
      </c>
      <c r="Y501" s="781">
        <f>IFERROR(SUM(Y481:Y499),"0")</f>
        <v>171.3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17.5</v>
      </c>
      <c r="Y521" s="780">
        <f>IFERROR(IF(X521="",0,CEILING((X521/$H521),1)*$H521),"")</f>
        <v>18.900000000000002</v>
      </c>
      <c r="Z521" s="36">
        <f>IFERROR(IF(Y521=0,"",ROUNDUP(Y521/H521,0)*0.00502),"")</f>
        <v>4.5179999999999998E-2</v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18.583333333333332</v>
      </c>
      <c r="BN521" s="64">
        <f>IFERROR(Y521*I521/H521,"0")</f>
        <v>20.07</v>
      </c>
      <c r="BO521" s="64">
        <f>IFERROR(1/J521*(X521/H521),"0")</f>
        <v>3.5612535612535613E-2</v>
      </c>
      <c r="BP521" s="64">
        <f>IFERROR(1/J521*(Y521/H521),"0")</f>
        <v>3.8461538461538464E-2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8.3333333333333321</v>
      </c>
      <c r="Y523" s="781">
        <f>IFERROR(Y518/H518,"0")+IFERROR(Y519/H519,"0")+IFERROR(Y520/H520,"0")+IFERROR(Y521/H521,"0")+IFERROR(Y522/H522,"0")</f>
        <v>9</v>
      </c>
      <c r="Z523" s="781">
        <f>IFERROR(IF(Z518="",0,Z518),"0")+IFERROR(IF(Z519="",0,Z519),"0")+IFERROR(IF(Z520="",0,Z520),"0")+IFERROR(IF(Z521="",0,Z521),"0")+IFERROR(IF(Z522="",0,Z522),"0")</f>
        <v>4.5179999999999998E-2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17.5</v>
      </c>
      <c r="Y524" s="781">
        <f>IFERROR(SUM(Y518:Y522),"0")</f>
        <v>18.900000000000002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56.000000000000007</v>
      </c>
      <c r="Y538" s="780">
        <f>IFERROR(IF(X538="",0,CEILING((X538/$H538),1)*$H538),"")</f>
        <v>57.12</v>
      </c>
      <c r="Z538" s="36">
        <f>IFERROR(IF(Y538=0,"",ROUNDUP(Y538/H538,0)*0.00502),"")</f>
        <v>0.17068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83.333333333333357</v>
      </c>
      <c r="BN538" s="64">
        <f>IFERROR(Y538*I538/H538,"0")</f>
        <v>85</v>
      </c>
      <c r="BO538" s="64">
        <f>IFERROR(1/J538*(X538/H538),"0")</f>
        <v>0.14245014245014248</v>
      </c>
      <c r="BP538" s="64">
        <f>IFERROR(1/J538*(Y538/H538),"0")</f>
        <v>0.14529914529914531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33.333333333333336</v>
      </c>
      <c r="Y539" s="781">
        <f>IFERROR(Y535/H535,"0")+IFERROR(Y536/H536,"0")+IFERROR(Y537/H537,"0")+IFERROR(Y538/H538,"0")</f>
        <v>34</v>
      </c>
      <c r="Z539" s="781">
        <f>IFERROR(IF(Z535="",0,Z535),"0")+IFERROR(IF(Z536="",0,Z536),"0")+IFERROR(IF(Z537="",0,Z537),"0")+IFERROR(IF(Z538="",0,Z538),"0")</f>
        <v>0.17068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56.000000000000007</v>
      </c>
      <c r="Y540" s="781">
        <f>IFERROR(SUM(Y535:Y538),"0")</f>
        <v>57.12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199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130</v>
      </c>
      <c r="Y553" s="780">
        <f t="shared" ref="Y553:Y567" si="103">IFERROR(IF(X553="",0,CEILING((X553/$H553),1)*$H553),"")</f>
        <v>132</v>
      </c>
      <c r="Z553" s="36">
        <f t="shared" ref="Z553:Z558" si="104">IFERROR(IF(Y553=0,"",ROUNDUP(Y553/H553,0)*0.01196),"")</f>
        <v>0.29899999999999999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138.86363636363635</v>
      </c>
      <c r="BN553" s="64">
        <f t="shared" ref="BN553:BN567" si="106">IFERROR(Y553*I553/H553,"0")</f>
        <v>140.99999999999997</v>
      </c>
      <c r="BO553" s="64">
        <f t="shared" ref="BO553:BO567" si="107">IFERROR(1/J553*(X553/H553),"0")</f>
        <v>0.23674242424242425</v>
      </c>
      <c r="BP553" s="64">
        <f t="shared" ref="BP553:BP567" si="108">IFERROR(1/J553*(Y553/H553),"0")</f>
        <v>0.24038461538461539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220</v>
      </c>
      <c r="Y556" s="780">
        <f t="shared" si="103"/>
        <v>221.76000000000002</v>
      </c>
      <c r="Z556" s="36">
        <f t="shared" si="104"/>
        <v>0.50231999999999999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234.99999999999997</v>
      </c>
      <c r="BN556" s="64">
        <f t="shared" si="106"/>
        <v>236.88</v>
      </c>
      <c r="BO556" s="64">
        <f t="shared" si="107"/>
        <v>0.40064102564102566</v>
      </c>
      <c r="BP556" s="64">
        <f t="shared" si="108"/>
        <v>0.40384615384615385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60</v>
      </c>
      <c r="Y559" s="780">
        <f t="shared" si="103"/>
        <v>61.2</v>
      </c>
      <c r="Z559" s="36">
        <f>IFERROR(IF(Y559=0,"",ROUNDUP(Y559/H559,0)*0.00902),"")</f>
        <v>0.15334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63.5</v>
      </c>
      <c r="BN559" s="64">
        <f t="shared" si="106"/>
        <v>64.77000000000001</v>
      </c>
      <c r="BO559" s="64">
        <f t="shared" si="107"/>
        <v>0.12626262626262627</v>
      </c>
      <c r="BP559" s="64">
        <f t="shared" si="108"/>
        <v>0.12878787878787878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90</v>
      </c>
      <c r="Y563" s="780">
        <f t="shared" si="103"/>
        <v>90</v>
      </c>
      <c r="Z563" s="36">
        <f>IFERROR(IF(Y563=0,"",ROUNDUP(Y563/H563,0)*0.00902),"")</f>
        <v>0.22550000000000001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95.249999999999986</v>
      </c>
      <c r="BN563" s="64">
        <f t="shared" si="106"/>
        <v>95.249999999999986</v>
      </c>
      <c r="BO563" s="64">
        <f t="shared" si="107"/>
        <v>0.18939393939393939</v>
      </c>
      <c r="BP563" s="64">
        <f t="shared" si="108"/>
        <v>0.18939393939393939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107.95454545454545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109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1.1801600000000001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500</v>
      </c>
      <c r="Y569" s="781">
        <f>IFERROR(SUM(Y553:Y567),"0")</f>
        <v>504.96</v>
      </c>
      <c r="Z569" s="37"/>
      <c r="AA569" s="782"/>
      <c r="AB569" s="782"/>
      <c r="AC569" s="782"/>
    </row>
    <row r="570" spans="1:68" ht="14.25" customHeight="1" x14ac:dyDescent="0.25">
      <c r="A570" s="799" t="s">
        <v>158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120</v>
      </c>
      <c r="Y572" s="780">
        <f>IFERROR(IF(X572="",0,CEILING((X572/$H572),1)*$H572),"")</f>
        <v>121.44000000000001</v>
      </c>
      <c r="Z572" s="36">
        <f>IFERROR(IF(Y572=0,"",ROUNDUP(Y572/H572,0)*0.01196),"")</f>
        <v>0.27507999999999999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128.18181818181816</v>
      </c>
      <c r="BN572" s="64">
        <f>IFERROR(Y572*I572/H572,"0")</f>
        <v>129.72</v>
      </c>
      <c r="BO572" s="64">
        <f>IFERROR(1/J572*(X572/H572),"0")</f>
        <v>0.21853146853146854</v>
      </c>
      <c r="BP572" s="64">
        <f>IFERROR(1/J572*(Y572/H572),"0")</f>
        <v>0.22115384615384617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22.727272727272727</v>
      </c>
      <c r="Y574" s="781">
        <f>IFERROR(Y571/H571,"0")+IFERROR(Y572/H572,"0")+IFERROR(Y573/H573,"0")</f>
        <v>23</v>
      </c>
      <c r="Z574" s="781">
        <f>IFERROR(IF(Z571="",0,Z571),"0")+IFERROR(IF(Z572="",0,Z572),"0")+IFERROR(IF(Z573="",0,Z573),"0")</f>
        <v>0.27507999999999999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120</v>
      </c>
      <c r="Y575" s="781">
        <f>IFERROR(SUM(Y571:Y573),"0")</f>
        <v>121.44000000000001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90</v>
      </c>
      <c r="Y577" s="780">
        <f t="shared" ref="Y577:Y590" si="109">IFERROR(IF(X577="",0,CEILING((X577/$H577),1)*$H577),"")</f>
        <v>95.04</v>
      </c>
      <c r="Z577" s="36">
        <f>IFERROR(IF(Y577=0,"",ROUNDUP(Y577/H577,0)*0.01196),"")</f>
        <v>0.21528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96.136363636363626</v>
      </c>
      <c r="BN577" s="64">
        <f t="shared" ref="BN577:BN590" si="111">IFERROR(Y577*I577/H577,"0")</f>
        <v>101.52000000000001</v>
      </c>
      <c r="BO577" s="64">
        <f t="shared" ref="BO577:BO590" si="112">IFERROR(1/J577*(X577/H577),"0")</f>
        <v>0.16389860139860138</v>
      </c>
      <c r="BP577" s="64">
        <f t="shared" ref="BP577:BP590" si="113">IFERROR(1/J577*(Y577/H577),"0")</f>
        <v>0.17307692307692307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70</v>
      </c>
      <c r="Y579" s="780">
        <f t="shared" si="109"/>
        <v>73.92</v>
      </c>
      <c r="Z579" s="36">
        <f>IFERROR(IF(Y579=0,"",ROUNDUP(Y579/H579,0)*0.01196),"")</f>
        <v>0.16744000000000001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74.772727272727266</v>
      </c>
      <c r="BN579" s="64">
        <f t="shared" si="111"/>
        <v>78.959999999999994</v>
      </c>
      <c r="BO579" s="64">
        <f t="shared" si="112"/>
        <v>0.12747668997668998</v>
      </c>
      <c r="BP579" s="64">
        <f t="shared" si="113"/>
        <v>0.13461538461538464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190</v>
      </c>
      <c r="Y581" s="780">
        <f t="shared" si="109"/>
        <v>190.08</v>
      </c>
      <c r="Z581" s="36">
        <f>IFERROR(IF(Y581=0,"",ROUNDUP(Y581/H581,0)*0.01196),"")</f>
        <v>0.43056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202.95454545454544</v>
      </c>
      <c r="BN581" s="64">
        <f t="shared" si="111"/>
        <v>203.04000000000002</v>
      </c>
      <c r="BO581" s="64">
        <f t="shared" si="112"/>
        <v>0.34600815850815853</v>
      </c>
      <c r="BP581" s="64">
        <f t="shared" si="113"/>
        <v>0.34615384615384615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132</v>
      </c>
      <c r="Y588" s="780">
        <f t="shared" si="109"/>
        <v>133.20000000000002</v>
      </c>
      <c r="Z588" s="36">
        <f>IFERROR(IF(Y588=0,"",ROUNDUP(Y588/H588,0)*0.00902),"")</f>
        <v>0.33374000000000004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139.69999999999999</v>
      </c>
      <c r="BN588" s="64">
        <f t="shared" si="111"/>
        <v>140.97000000000003</v>
      </c>
      <c r="BO588" s="64">
        <f t="shared" si="112"/>
        <v>0.27777777777777779</v>
      </c>
      <c r="BP588" s="64">
        <f t="shared" si="113"/>
        <v>0.28030303030303039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102.95454545454544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105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1.1470199999999999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482</v>
      </c>
      <c r="Y592" s="781">
        <f>IFERROR(SUM(Y577:Y590),"0")</f>
        <v>492.24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199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20</v>
      </c>
      <c r="Y601" s="780">
        <f>IFERROR(IF(X601="",0,CEILING((X601/$H601),1)*$H601),"")</f>
        <v>23.4</v>
      </c>
      <c r="Z601" s="36">
        <f>IFERROR(IF(Y601=0,"",ROUNDUP(Y601/H601,0)*0.01898),"")</f>
        <v>5.6940000000000004E-2</v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21.115384615384613</v>
      </c>
      <c r="BN601" s="64">
        <f>IFERROR(Y601*I601/H601,"0")</f>
        <v>24.704999999999998</v>
      </c>
      <c r="BO601" s="64">
        <f>IFERROR(1/J601*(X601/H601),"0")</f>
        <v>4.0064102564102567E-2</v>
      </c>
      <c r="BP601" s="64">
        <f>IFERROR(1/J601*(Y601/H601),"0")</f>
        <v>4.6875E-2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2.5641025641025643</v>
      </c>
      <c r="Y602" s="781">
        <f>IFERROR(Y600/H600,"0")+IFERROR(Y601/H601,"0")</f>
        <v>3</v>
      </c>
      <c r="Z602" s="781">
        <f>IFERROR(IF(Z600="",0,Z600),"0")+IFERROR(IF(Z601="",0,Z601),"0")</f>
        <v>5.6940000000000004E-2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20</v>
      </c>
      <c r="Y603" s="781">
        <f>IFERROR(SUM(Y600:Y601),"0")</f>
        <v>23.4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158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350</v>
      </c>
      <c r="Y644" s="780">
        <f t="shared" ref="Y644:Y651" si="124">IFERROR(IF(X644="",0,CEILING((X644/$H644),1)*$H644),"")</f>
        <v>351</v>
      </c>
      <c r="Z644" s="36">
        <f>IFERROR(IF(Y644=0,"",ROUNDUP(Y644/H644,0)*0.01898),"")</f>
        <v>0.85409999999999997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373.28846153846155</v>
      </c>
      <c r="BN644" s="64">
        <f t="shared" ref="BN644:BN651" si="126">IFERROR(Y644*I644/H644,"0")</f>
        <v>374.35500000000008</v>
      </c>
      <c r="BO644" s="64">
        <f t="shared" ref="BO644:BO651" si="127">IFERROR(1/J644*(X644/H644),"0")</f>
        <v>0.70112179487179493</v>
      </c>
      <c r="BP644" s="64">
        <f t="shared" ref="BP644:BP651" si="128">IFERROR(1/J644*(Y644/H644),"0")</f>
        <v>0.703125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44.871794871794876</v>
      </c>
      <c r="Y652" s="781">
        <f>IFERROR(Y644/H644,"0")+IFERROR(Y645/H645,"0")+IFERROR(Y646/H646,"0")+IFERROR(Y647/H647,"0")+IFERROR(Y648/H648,"0")+IFERROR(Y649/H649,"0")+IFERROR(Y650/H650,"0")+IFERROR(Y651/H651,"0")</f>
        <v>45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0.85409999999999997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350</v>
      </c>
      <c r="Y653" s="781">
        <f>IFERROR(SUM(Y644:Y651),"0")</f>
        <v>351</v>
      </c>
      <c r="Z653" s="37"/>
      <c r="AA653" s="782"/>
      <c r="AB653" s="782"/>
      <c r="AC653" s="782"/>
    </row>
    <row r="654" spans="1:68" ht="14.25" customHeight="1" x14ac:dyDescent="0.25">
      <c r="A654" s="799" t="s">
        <v>199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158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17071.099999999999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17228.98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18114.363254189931</v>
      </c>
      <c r="Y680" s="781">
        <f>IFERROR(SUM(BN22:BN676),"0")</f>
        <v>18282.139000000003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31</v>
      </c>
      <c r="Y681" s="38">
        <f>ROUNDUP(SUM(BP22:BP676),0)</f>
        <v>31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18889.363254189931</v>
      </c>
      <c r="Y682" s="781">
        <f>GrossWeightTotalR+PalletQtyTotalR*25</f>
        <v>19057.139000000003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3845.5766538697571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3874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35.894539999999999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311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207</v>
      </c>
      <c r="F687" s="808" t="s">
        <v>229</v>
      </c>
      <c r="G687" s="808" t="s">
        <v>270</v>
      </c>
      <c r="H687" s="808" t="s">
        <v>108</v>
      </c>
      <c r="I687" s="808" t="s">
        <v>312</v>
      </c>
      <c r="J687" s="808" t="s">
        <v>336</v>
      </c>
      <c r="K687" s="808" t="s">
        <v>413</v>
      </c>
      <c r="L687" s="808" t="s">
        <v>433</v>
      </c>
      <c r="M687" s="808" t="s">
        <v>458</v>
      </c>
      <c r="N687" s="777"/>
      <c r="O687" s="808" t="s">
        <v>485</v>
      </c>
      <c r="P687" s="808" t="s">
        <v>488</v>
      </c>
      <c r="Q687" s="808" t="s">
        <v>497</v>
      </c>
      <c r="R687" s="808" t="s">
        <v>513</v>
      </c>
      <c r="S687" s="808" t="s">
        <v>526</v>
      </c>
      <c r="T687" s="808" t="s">
        <v>539</v>
      </c>
      <c r="U687" s="808" t="s">
        <v>552</v>
      </c>
      <c r="V687" s="808" t="s">
        <v>556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391.20000000000005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762.30000000000007</v>
      </c>
      <c r="E689" s="46">
        <f>IFERROR(Y103*1,"0")+IFERROR(Y104*1,"0")+IFERROR(Y105*1,"0")+IFERROR(Y109*1,"0")+IFERROR(Y110*1,"0")+IFERROR(Y111*1,"0")+IFERROR(Y112*1,"0")+IFERROR(Y113*1,"0")+IFERROR(Y114*1,"0")</f>
        <v>1158.3000000000002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2216.7200000000003</v>
      </c>
      <c r="G689" s="46">
        <f>IFERROR(Y149*1,"0")+IFERROR(Y150*1,"0")+IFERROR(Y151*1,"0")+IFERROR(Y155*1,"0")+IFERROR(Y156*1,"0")+IFERROR(Y160*1,"0")+IFERROR(Y161*1,"0")+IFERROR(Y162*1,"0")</f>
        <v>206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724.5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1895.4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51.6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662.4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315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379.2</v>
      </c>
      <c r="W689" s="46">
        <f>IFERROR(Y407*1,"0")+IFERROR(Y411*1,"0")+IFERROR(Y412*1,"0")+IFERROR(Y413*1,"0")</f>
        <v>1143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5466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117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171.3</v>
      </c>
      <c r="AA689" s="46">
        <f>IFERROR(Y514*1,"0")+IFERROR(Y518*1,"0")+IFERROR(Y519*1,"0")+IFERROR(Y520*1,"0")+IFERROR(Y521*1,"0")+IFERROR(Y522*1,"0")+IFERROR(Y526*1,"0")+IFERROR(Y530*1,"0")</f>
        <v>18.900000000000002</v>
      </c>
      <c r="AB689" s="46">
        <f>IFERROR(Y535*1,"0")+IFERROR(Y536*1,"0")+IFERROR(Y537*1,"0")+IFERROR(Y538*1,"0")</f>
        <v>57.12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1142.04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351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2025-01-31T09:43:02Z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