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06B8448-103C-4DDF-8088-0C945E13A16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X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1" i="1"/>
  <c r="X600" i="1"/>
  <c r="BO599" i="1"/>
  <c r="BM599" i="1"/>
  <c r="Y599" i="1"/>
  <c r="P599" i="1"/>
  <c r="X597" i="1"/>
  <c r="X596" i="1"/>
  <c r="BO595" i="1"/>
  <c r="BM595" i="1"/>
  <c r="Y595" i="1"/>
  <c r="X591" i="1"/>
  <c r="X590" i="1"/>
  <c r="BO589" i="1"/>
  <c r="BM589" i="1"/>
  <c r="Y589" i="1"/>
  <c r="BO588" i="1"/>
  <c r="BM588" i="1"/>
  <c r="Y588" i="1"/>
  <c r="P588" i="1"/>
  <c r="X586" i="1"/>
  <c r="X585" i="1"/>
  <c r="BP584" i="1"/>
  <c r="BO584" i="1"/>
  <c r="BN584" i="1"/>
  <c r="BM584" i="1"/>
  <c r="Z584" i="1"/>
  <c r="Y584" i="1"/>
  <c r="P584" i="1"/>
  <c r="BO583" i="1"/>
  <c r="BM583" i="1"/>
  <c r="Y583" i="1"/>
  <c r="P583" i="1"/>
  <c r="BO582" i="1"/>
  <c r="BM582" i="1"/>
  <c r="Y582" i="1"/>
  <c r="P582" i="1"/>
  <c r="X580" i="1"/>
  <c r="X579" i="1"/>
  <c r="BO578" i="1"/>
  <c r="BM578" i="1"/>
  <c r="Y578" i="1"/>
  <c r="P578" i="1"/>
  <c r="BO577" i="1"/>
  <c r="BM577" i="1"/>
  <c r="Y577" i="1"/>
  <c r="BO576" i="1"/>
  <c r="BM576" i="1"/>
  <c r="Y576" i="1"/>
  <c r="P576" i="1"/>
  <c r="BO575" i="1"/>
  <c r="BM575" i="1"/>
  <c r="Y575" i="1"/>
  <c r="P575" i="1"/>
  <c r="BO574" i="1"/>
  <c r="BM574" i="1"/>
  <c r="Y574" i="1"/>
  <c r="BO573" i="1"/>
  <c r="BM573" i="1"/>
  <c r="Y573" i="1"/>
  <c r="P573" i="1"/>
  <c r="BO572" i="1"/>
  <c r="BM572" i="1"/>
  <c r="Y572" i="1"/>
  <c r="P572" i="1"/>
  <c r="BO571" i="1"/>
  <c r="BM571" i="1"/>
  <c r="Y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P560" i="1"/>
  <c r="BO559" i="1"/>
  <c r="BM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P552" i="1"/>
  <c r="BO551" i="1"/>
  <c r="BM551" i="1"/>
  <c r="Y551" i="1"/>
  <c r="P551" i="1"/>
  <c r="BO550" i="1"/>
  <c r="BM550" i="1"/>
  <c r="Y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O541" i="1"/>
  <c r="BM541" i="1"/>
  <c r="Y541" i="1"/>
  <c r="P541" i="1"/>
  <c r="X537" i="1"/>
  <c r="X536" i="1"/>
  <c r="BO535" i="1"/>
  <c r="BM535" i="1"/>
  <c r="Y535" i="1"/>
  <c r="P535" i="1"/>
  <c r="X532" i="1"/>
  <c r="X531" i="1"/>
  <c r="BO530" i="1"/>
  <c r="BM530" i="1"/>
  <c r="Y530" i="1"/>
  <c r="BO529" i="1"/>
  <c r="BM529" i="1"/>
  <c r="Y529" i="1"/>
  <c r="P529" i="1"/>
  <c r="BO528" i="1"/>
  <c r="BM528" i="1"/>
  <c r="Y528" i="1"/>
  <c r="BO527" i="1"/>
  <c r="BM527" i="1"/>
  <c r="Y527" i="1"/>
  <c r="BP527" i="1" s="1"/>
  <c r="P527" i="1"/>
  <c r="BO526" i="1"/>
  <c r="BM526" i="1"/>
  <c r="Y526" i="1"/>
  <c r="P526" i="1"/>
  <c r="X523" i="1"/>
  <c r="X522" i="1"/>
  <c r="BO521" i="1"/>
  <c r="BM521" i="1"/>
  <c r="Y521" i="1"/>
  <c r="BP521" i="1" s="1"/>
  <c r="P521" i="1"/>
  <c r="BO520" i="1"/>
  <c r="BM520" i="1"/>
  <c r="Y520" i="1"/>
  <c r="P520" i="1"/>
  <c r="BO519" i="1"/>
  <c r="BM519" i="1"/>
  <c r="Y519" i="1"/>
  <c r="BP519" i="1" s="1"/>
  <c r="BO518" i="1"/>
  <c r="BM518" i="1"/>
  <c r="Y518" i="1"/>
  <c r="BP518" i="1" s="1"/>
  <c r="P518" i="1"/>
  <c r="BO517" i="1"/>
  <c r="BM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BP508" i="1" s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BP502" i="1" s="1"/>
  <c r="BO501" i="1"/>
  <c r="BM501" i="1"/>
  <c r="Y501" i="1"/>
  <c r="BP501" i="1" s="1"/>
  <c r="P501" i="1"/>
  <c r="BO500" i="1"/>
  <c r="BM500" i="1"/>
  <c r="Y500" i="1"/>
  <c r="P500" i="1"/>
  <c r="BO499" i="1"/>
  <c r="BM499" i="1"/>
  <c r="Y499" i="1"/>
  <c r="BP499" i="1" s="1"/>
  <c r="P499" i="1"/>
  <c r="BO498" i="1"/>
  <c r="BM498" i="1"/>
  <c r="Y498" i="1"/>
  <c r="P498" i="1"/>
  <c r="BO497" i="1"/>
  <c r="BM497" i="1"/>
  <c r="Y497" i="1"/>
  <c r="BP497" i="1" s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BP494" i="1" s="1"/>
  <c r="P494" i="1"/>
  <c r="BO493" i="1"/>
  <c r="BM493" i="1"/>
  <c r="Y493" i="1"/>
  <c r="BO492" i="1"/>
  <c r="BM492" i="1"/>
  <c r="Y492" i="1"/>
  <c r="P492" i="1"/>
  <c r="BO491" i="1"/>
  <c r="BM491" i="1"/>
  <c r="Y491" i="1"/>
  <c r="BP491" i="1" s="1"/>
  <c r="P491" i="1"/>
  <c r="BO490" i="1"/>
  <c r="BM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O487" i="1"/>
  <c r="BM487" i="1"/>
  <c r="Y487" i="1"/>
  <c r="P487" i="1"/>
  <c r="BO486" i="1"/>
  <c r="BM486" i="1"/>
  <c r="Y486" i="1"/>
  <c r="BP486" i="1" s="1"/>
  <c r="P486" i="1"/>
  <c r="BO485" i="1"/>
  <c r="BM485" i="1"/>
  <c r="Y485" i="1"/>
  <c r="BO484" i="1"/>
  <c r="BM484" i="1"/>
  <c r="Z484" i="1"/>
  <c r="Y484" i="1"/>
  <c r="BP483" i="1"/>
  <c r="BO483" i="1"/>
  <c r="BN483" i="1"/>
  <c r="BM483" i="1"/>
  <c r="Z483" i="1"/>
  <c r="Y483" i="1"/>
  <c r="X481" i="1"/>
  <c r="X480" i="1"/>
  <c r="BO479" i="1"/>
  <c r="BM479" i="1"/>
  <c r="Y479" i="1"/>
  <c r="Z677" i="1" s="1"/>
  <c r="P479" i="1"/>
  <c r="X475" i="1"/>
  <c r="X474" i="1"/>
  <c r="BO473" i="1"/>
  <c r="BM473" i="1"/>
  <c r="Y473" i="1"/>
  <c r="Y474" i="1" s="1"/>
  <c r="X471" i="1"/>
  <c r="X470" i="1"/>
  <c r="BO469" i="1"/>
  <c r="BM469" i="1"/>
  <c r="Y469" i="1"/>
  <c r="P469" i="1"/>
  <c r="BO468" i="1"/>
  <c r="BM468" i="1"/>
  <c r="Y468" i="1"/>
  <c r="BP468" i="1" s="1"/>
  <c r="P468" i="1"/>
  <c r="BO467" i="1"/>
  <c r="BM467" i="1"/>
  <c r="Y467" i="1"/>
  <c r="BP467" i="1" s="1"/>
  <c r="P467" i="1"/>
  <c r="BO466" i="1"/>
  <c r="BM466" i="1"/>
  <c r="Y466" i="1"/>
  <c r="BP466" i="1" s="1"/>
  <c r="BO465" i="1"/>
  <c r="BM465" i="1"/>
  <c r="Y465" i="1"/>
  <c r="X463" i="1"/>
  <c r="X462" i="1"/>
  <c r="BO461" i="1"/>
  <c r="BM461" i="1"/>
  <c r="Y461" i="1"/>
  <c r="P461" i="1"/>
  <c r="BO460" i="1"/>
  <c r="BM460" i="1"/>
  <c r="Y460" i="1"/>
  <c r="Y463" i="1" s="1"/>
  <c r="P460" i="1"/>
  <c r="X458" i="1"/>
  <c r="X457" i="1"/>
  <c r="BO456" i="1"/>
  <c r="BM456" i="1"/>
  <c r="Y456" i="1"/>
  <c r="BP456" i="1" s="1"/>
  <c r="P456" i="1"/>
  <c r="BP455" i="1"/>
  <c r="BO455" i="1"/>
  <c r="BN455" i="1"/>
  <c r="BM455" i="1"/>
  <c r="Z455" i="1"/>
  <c r="Y455" i="1"/>
  <c r="P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BP451" i="1" s="1"/>
  <c r="P451" i="1"/>
  <c r="BO450" i="1"/>
  <c r="BM450" i="1"/>
  <c r="Y450" i="1"/>
  <c r="BP450" i="1" s="1"/>
  <c r="P450" i="1"/>
  <c r="BO449" i="1"/>
  <c r="BM449" i="1"/>
  <c r="Y449" i="1"/>
  <c r="P449" i="1"/>
  <c r="X446" i="1"/>
  <c r="X445" i="1"/>
  <c r="BO444" i="1"/>
  <c r="BM444" i="1"/>
  <c r="Y444" i="1"/>
  <c r="X442" i="1"/>
  <c r="X441" i="1"/>
  <c r="BO440" i="1"/>
  <c r="BM440" i="1"/>
  <c r="Y440" i="1"/>
  <c r="BP440" i="1" s="1"/>
  <c r="BO439" i="1"/>
  <c r="BM439" i="1"/>
  <c r="Y439" i="1"/>
  <c r="Y441" i="1" s="1"/>
  <c r="X437" i="1"/>
  <c r="X436" i="1"/>
  <c r="BO435" i="1"/>
  <c r="BM435" i="1"/>
  <c r="Y435" i="1"/>
  <c r="P435" i="1"/>
  <c r="BO434" i="1"/>
  <c r="BM434" i="1"/>
  <c r="Y434" i="1"/>
  <c r="Y437" i="1" s="1"/>
  <c r="P434" i="1"/>
  <c r="X432" i="1"/>
  <c r="X431" i="1"/>
  <c r="BO430" i="1"/>
  <c r="BM430" i="1"/>
  <c r="Y430" i="1"/>
  <c r="BP430" i="1" s="1"/>
  <c r="P430" i="1"/>
  <c r="BO429" i="1"/>
  <c r="BM429" i="1"/>
  <c r="Y429" i="1"/>
  <c r="BP429" i="1" s="1"/>
  <c r="P429" i="1"/>
  <c r="BO428" i="1"/>
  <c r="BM428" i="1"/>
  <c r="Y428" i="1"/>
  <c r="BP428" i="1" s="1"/>
  <c r="P428" i="1"/>
  <c r="BO427" i="1"/>
  <c r="BM427" i="1"/>
  <c r="Y427" i="1"/>
  <c r="P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BP421" i="1" s="1"/>
  <c r="P421" i="1"/>
  <c r="X417" i="1"/>
  <c r="X416" i="1"/>
  <c r="BO415" i="1"/>
  <c r="BM415" i="1"/>
  <c r="Y415" i="1"/>
  <c r="P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Z410" i="1" s="1"/>
  <c r="Y409" i="1"/>
  <c r="P409" i="1"/>
  <c r="X406" i="1"/>
  <c r="X405" i="1"/>
  <c r="BO404" i="1"/>
  <c r="BM404" i="1"/>
  <c r="Y404" i="1"/>
  <c r="BP404" i="1" s="1"/>
  <c r="P404" i="1"/>
  <c r="BO403" i="1"/>
  <c r="BM403" i="1"/>
  <c r="Y403" i="1"/>
  <c r="P403" i="1"/>
  <c r="BO402" i="1"/>
  <c r="BM402" i="1"/>
  <c r="Y402" i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BO395" i="1"/>
  <c r="BM395" i="1"/>
  <c r="Y395" i="1"/>
  <c r="X393" i="1"/>
  <c r="X392" i="1"/>
  <c r="BO391" i="1"/>
  <c r="BM391" i="1"/>
  <c r="Y391" i="1"/>
  <c r="P391" i="1"/>
  <c r="BO390" i="1"/>
  <c r="BM390" i="1"/>
  <c r="Y390" i="1"/>
  <c r="BO389" i="1"/>
  <c r="BM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BP375" i="1" s="1"/>
  <c r="P375" i="1"/>
  <c r="BO374" i="1"/>
  <c r="BM374" i="1"/>
  <c r="Y374" i="1"/>
  <c r="BP374" i="1" s="1"/>
  <c r="P374" i="1"/>
  <c r="BO373" i="1"/>
  <c r="BM373" i="1"/>
  <c r="Y373" i="1"/>
  <c r="P373" i="1"/>
  <c r="BO372" i="1"/>
  <c r="BM372" i="1"/>
  <c r="Y372" i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O366" i="1"/>
  <c r="BM366" i="1"/>
  <c r="Y366" i="1"/>
  <c r="P366" i="1"/>
  <c r="BO365" i="1"/>
  <c r="BM365" i="1"/>
  <c r="Y365" i="1"/>
  <c r="BP365" i="1" s="1"/>
  <c r="P365" i="1"/>
  <c r="BO364" i="1"/>
  <c r="BM364" i="1"/>
  <c r="Y364" i="1"/>
  <c r="BP364" i="1" s="1"/>
  <c r="P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V677" i="1" s="1"/>
  <c r="P361" i="1"/>
  <c r="X358" i="1"/>
  <c r="X357" i="1"/>
  <c r="BO356" i="1"/>
  <c r="BM356" i="1"/>
  <c r="Y356" i="1"/>
  <c r="U677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Y349" i="1" s="1"/>
  <c r="P347" i="1"/>
  <c r="BP346" i="1"/>
  <c r="BO346" i="1"/>
  <c r="BN346" i="1"/>
  <c r="BM346" i="1"/>
  <c r="Z346" i="1"/>
  <c r="Y346" i="1"/>
  <c r="P346" i="1"/>
  <c r="X344" i="1"/>
  <c r="X343" i="1"/>
  <c r="BO342" i="1"/>
  <c r="BM342" i="1"/>
  <c r="Y342" i="1"/>
  <c r="P342" i="1"/>
  <c r="BO341" i="1"/>
  <c r="BM341" i="1"/>
  <c r="Y341" i="1"/>
  <c r="P341" i="1"/>
  <c r="X338" i="1"/>
  <c r="X337" i="1"/>
  <c r="BO336" i="1"/>
  <c r="BM336" i="1"/>
  <c r="Y336" i="1"/>
  <c r="P336" i="1"/>
  <c r="BO335" i="1"/>
  <c r="BM335" i="1"/>
  <c r="Y335" i="1"/>
  <c r="BP335" i="1" s="1"/>
  <c r="P335" i="1"/>
  <c r="X333" i="1"/>
  <c r="X332" i="1"/>
  <c r="BO331" i="1"/>
  <c r="BM331" i="1"/>
  <c r="Y331" i="1"/>
  <c r="Y333" i="1" s="1"/>
  <c r="P331" i="1"/>
  <c r="X329" i="1"/>
  <c r="X328" i="1"/>
  <c r="BO327" i="1"/>
  <c r="BM327" i="1"/>
  <c r="Y327" i="1"/>
  <c r="Y328" i="1" s="1"/>
  <c r="P327" i="1"/>
  <c r="X324" i="1"/>
  <c r="X323" i="1"/>
  <c r="BO322" i="1"/>
  <c r="BM322" i="1"/>
  <c r="Y322" i="1"/>
  <c r="Y324" i="1" s="1"/>
  <c r="P322" i="1"/>
  <c r="X320" i="1"/>
  <c r="X319" i="1"/>
  <c r="BO318" i="1"/>
  <c r="BM318" i="1"/>
  <c r="Y318" i="1"/>
  <c r="Y320" i="1" s="1"/>
  <c r="P318" i="1"/>
  <c r="X316" i="1"/>
  <c r="X315" i="1"/>
  <c r="BO314" i="1"/>
  <c r="BM314" i="1"/>
  <c r="Y314" i="1"/>
  <c r="R677" i="1" s="1"/>
  <c r="P314" i="1"/>
  <c r="X311" i="1"/>
  <c r="X310" i="1"/>
  <c r="BO309" i="1"/>
  <c r="BM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O305" i="1"/>
  <c r="BM305" i="1"/>
  <c r="Y305" i="1"/>
  <c r="P305" i="1"/>
  <c r="BO304" i="1"/>
  <c r="BM304" i="1"/>
  <c r="Y304" i="1"/>
  <c r="P304" i="1"/>
  <c r="X301" i="1"/>
  <c r="X300" i="1"/>
  <c r="BO299" i="1"/>
  <c r="BM299" i="1"/>
  <c r="Y299" i="1"/>
  <c r="BP299" i="1" s="1"/>
  <c r="P299" i="1"/>
  <c r="BO298" i="1"/>
  <c r="BM298" i="1"/>
  <c r="Y298" i="1"/>
  <c r="BP298" i="1" s="1"/>
  <c r="P298" i="1"/>
  <c r="BO297" i="1"/>
  <c r="BM297" i="1"/>
  <c r="Y297" i="1"/>
  <c r="P297" i="1"/>
  <c r="X294" i="1"/>
  <c r="X293" i="1"/>
  <c r="BO292" i="1"/>
  <c r="BM292" i="1"/>
  <c r="Y292" i="1"/>
  <c r="O677" i="1" s="1"/>
  <c r="P292" i="1"/>
  <c r="X289" i="1"/>
  <c r="X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BP280" i="1" s="1"/>
  <c r="P280" i="1"/>
  <c r="BO279" i="1"/>
  <c r="BM279" i="1"/>
  <c r="Y279" i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BP270" i="1" s="1"/>
  <c r="P270" i="1"/>
  <c r="BO269" i="1"/>
  <c r="BM269" i="1"/>
  <c r="Z269" i="1"/>
  <c r="Y269" i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L677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BO241" i="1"/>
  <c r="BM241" i="1"/>
  <c r="Y241" i="1"/>
  <c r="P241" i="1"/>
  <c r="BO240" i="1"/>
  <c r="BM240" i="1"/>
  <c r="Y240" i="1"/>
  <c r="BP240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BP210" i="1" s="1"/>
  <c r="P210" i="1"/>
  <c r="X208" i="1"/>
  <c r="X207" i="1"/>
  <c r="BO206" i="1"/>
  <c r="BM206" i="1"/>
  <c r="Y206" i="1"/>
  <c r="BP206" i="1" s="1"/>
  <c r="P206" i="1"/>
  <c r="BO205" i="1"/>
  <c r="BM205" i="1"/>
  <c r="Y205" i="1"/>
  <c r="J677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Y201" i="1" s="1"/>
  <c r="P193" i="1"/>
  <c r="X191" i="1"/>
  <c r="X190" i="1"/>
  <c r="BO189" i="1"/>
  <c r="BM189" i="1"/>
  <c r="Y189" i="1"/>
  <c r="Y190" i="1" s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Y166" i="1" s="1"/>
  <c r="X161" i="1"/>
  <c r="X160" i="1"/>
  <c r="BO159" i="1"/>
  <c r="BM159" i="1"/>
  <c r="Y159" i="1"/>
  <c r="BP159" i="1" s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BO152" i="1"/>
  <c r="BM152" i="1"/>
  <c r="Y152" i="1"/>
  <c r="P152" i="1"/>
  <c r="X149" i="1"/>
  <c r="X148" i="1"/>
  <c r="BO147" i="1"/>
  <c r="BM147" i="1"/>
  <c r="Y147" i="1"/>
  <c r="BP147" i="1" s="1"/>
  <c r="P147" i="1"/>
  <c r="BO146" i="1"/>
  <c r="BM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Y144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Y134" i="1" s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F677" i="1" s="1"/>
  <c r="P121" i="1"/>
  <c r="X118" i="1"/>
  <c r="X117" i="1"/>
  <c r="BO116" i="1"/>
  <c r="BM116" i="1"/>
  <c r="Y116" i="1"/>
  <c r="BP116" i="1" s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E677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Y95" i="1" s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P62" i="1"/>
  <c r="X59" i="1"/>
  <c r="X58" i="1"/>
  <c r="BO57" i="1"/>
  <c r="BM57" i="1"/>
  <c r="Y57" i="1"/>
  <c r="BP57" i="1" s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4" i="1" s="1"/>
  <c r="P26" i="1"/>
  <c r="X24" i="1"/>
  <c r="X23" i="1"/>
  <c r="BO22" i="1"/>
  <c r="X669" i="1" s="1"/>
  <c r="BM22" i="1"/>
  <c r="Y22" i="1"/>
  <c r="B677" i="1" s="1"/>
  <c r="P22" i="1"/>
  <c r="H10" i="1"/>
  <c r="A9" i="1"/>
  <c r="F10" i="1" s="1"/>
  <c r="D7" i="1"/>
  <c r="Q6" i="1"/>
  <c r="P2" i="1"/>
  <c r="BP490" i="1" l="1"/>
  <c r="BN490" i="1"/>
  <c r="Z490" i="1"/>
  <c r="BP498" i="1"/>
  <c r="BN498" i="1"/>
  <c r="Z498" i="1"/>
  <c r="BP517" i="1"/>
  <c r="BN517" i="1"/>
  <c r="Z517" i="1"/>
  <c r="BP528" i="1"/>
  <c r="BN528" i="1"/>
  <c r="Z528" i="1"/>
  <c r="BP529" i="1"/>
  <c r="BN529" i="1"/>
  <c r="Z529" i="1"/>
  <c r="BP547" i="1"/>
  <c r="BN547" i="1"/>
  <c r="Z547" i="1"/>
  <c r="BP553" i="1"/>
  <c r="BN553" i="1"/>
  <c r="Z553" i="1"/>
  <c r="BP555" i="1"/>
  <c r="BN555" i="1"/>
  <c r="Z555" i="1"/>
  <c r="BP561" i="1"/>
  <c r="BN561" i="1"/>
  <c r="Z561" i="1"/>
  <c r="BP575" i="1"/>
  <c r="BN575" i="1"/>
  <c r="Z575" i="1"/>
  <c r="Y630" i="1"/>
  <c r="Y629" i="1"/>
  <c r="BP622" i="1"/>
  <c r="BN622" i="1"/>
  <c r="Z622" i="1"/>
  <c r="BP624" i="1"/>
  <c r="BN624" i="1"/>
  <c r="Z624" i="1"/>
  <c r="BP626" i="1"/>
  <c r="BN626" i="1"/>
  <c r="Z626" i="1"/>
  <c r="BP628" i="1"/>
  <c r="BN628" i="1"/>
  <c r="Z628" i="1"/>
  <c r="Z52" i="1"/>
  <c r="BN52" i="1"/>
  <c r="Z67" i="1"/>
  <c r="BN67" i="1"/>
  <c r="Z81" i="1"/>
  <c r="BN81" i="1"/>
  <c r="Z91" i="1"/>
  <c r="BN91" i="1"/>
  <c r="Z112" i="1"/>
  <c r="BN112" i="1"/>
  <c r="Z124" i="1"/>
  <c r="BN124" i="1"/>
  <c r="Z138" i="1"/>
  <c r="BN138" i="1"/>
  <c r="Z153" i="1"/>
  <c r="BN153" i="1"/>
  <c r="Z175" i="1"/>
  <c r="BN175" i="1"/>
  <c r="Z195" i="1"/>
  <c r="BN195" i="1"/>
  <c r="Z210" i="1"/>
  <c r="BN210" i="1"/>
  <c r="Y224" i="1"/>
  <c r="Z222" i="1"/>
  <c r="BN222" i="1"/>
  <c r="Y237" i="1"/>
  <c r="Z232" i="1"/>
  <c r="BN232" i="1"/>
  <c r="Z252" i="1"/>
  <c r="BN252" i="1"/>
  <c r="Z265" i="1"/>
  <c r="BN265" i="1"/>
  <c r="Z280" i="1"/>
  <c r="BN280" i="1"/>
  <c r="Z298" i="1"/>
  <c r="BN298" i="1"/>
  <c r="Z314" i="1"/>
  <c r="Z315" i="1" s="1"/>
  <c r="BN314" i="1"/>
  <c r="BP314" i="1"/>
  <c r="Y315" i="1"/>
  <c r="Z318" i="1"/>
  <c r="Z319" i="1" s="1"/>
  <c r="BN318" i="1"/>
  <c r="BP318" i="1"/>
  <c r="Y319" i="1"/>
  <c r="Z322" i="1"/>
  <c r="Z323" i="1" s="1"/>
  <c r="BN322" i="1"/>
  <c r="BP322" i="1"/>
  <c r="Y323" i="1"/>
  <c r="Z327" i="1"/>
  <c r="Z328" i="1" s="1"/>
  <c r="BN327" i="1"/>
  <c r="BP327" i="1"/>
  <c r="Z331" i="1"/>
  <c r="Z332" i="1" s="1"/>
  <c r="BN331" i="1"/>
  <c r="BP331" i="1"/>
  <c r="Y332" i="1"/>
  <c r="Z335" i="1"/>
  <c r="BN335" i="1"/>
  <c r="Y338" i="1"/>
  <c r="Z364" i="1"/>
  <c r="BN364" i="1"/>
  <c r="Z374" i="1"/>
  <c r="BN374" i="1"/>
  <c r="Z404" i="1"/>
  <c r="BN404" i="1"/>
  <c r="Z421" i="1"/>
  <c r="BN421" i="1"/>
  <c r="Z429" i="1"/>
  <c r="BN429" i="1"/>
  <c r="Z451" i="1"/>
  <c r="BN451" i="1"/>
  <c r="Y471" i="1"/>
  <c r="Z467" i="1"/>
  <c r="BN467" i="1"/>
  <c r="BP484" i="1"/>
  <c r="BN484" i="1"/>
  <c r="BP487" i="1"/>
  <c r="BN487" i="1"/>
  <c r="Z487" i="1"/>
  <c r="BP495" i="1"/>
  <c r="BN495" i="1"/>
  <c r="Z495" i="1"/>
  <c r="BP507" i="1"/>
  <c r="BN507" i="1"/>
  <c r="Z507" i="1"/>
  <c r="BP520" i="1"/>
  <c r="BN520" i="1"/>
  <c r="Z520" i="1"/>
  <c r="BP530" i="1"/>
  <c r="BN530" i="1"/>
  <c r="Z530" i="1"/>
  <c r="BP552" i="1"/>
  <c r="BN552" i="1"/>
  <c r="Z552" i="1"/>
  <c r="BP554" i="1"/>
  <c r="BN554" i="1"/>
  <c r="Z554" i="1"/>
  <c r="Y562" i="1"/>
  <c r="BP560" i="1"/>
  <c r="BN560" i="1"/>
  <c r="Z560" i="1"/>
  <c r="BP572" i="1"/>
  <c r="BN572" i="1"/>
  <c r="Z572" i="1"/>
  <c r="BP578" i="1"/>
  <c r="BN578" i="1"/>
  <c r="Z578" i="1"/>
  <c r="BP623" i="1"/>
  <c r="BN623" i="1"/>
  <c r="Z623" i="1"/>
  <c r="BP625" i="1"/>
  <c r="BN625" i="1"/>
  <c r="Z625" i="1"/>
  <c r="BP627" i="1"/>
  <c r="BN627" i="1"/>
  <c r="Z627" i="1"/>
  <c r="AA677" i="1"/>
  <c r="Y532" i="1"/>
  <c r="BP286" i="1"/>
  <c r="BN286" i="1"/>
  <c r="Z286" i="1"/>
  <c r="BP309" i="1"/>
  <c r="BN309" i="1"/>
  <c r="Z309" i="1"/>
  <c r="BP362" i="1"/>
  <c r="BN362" i="1"/>
  <c r="Z362" i="1"/>
  <c r="Y376" i="1"/>
  <c r="BP372" i="1"/>
  <c r="BN372" i="1"/>
  <c r="Z372" i="1"/>
  <c r="BP389" i="1"/>
  <c r="BN389" i="1"/>
  <c r="Z389" i="1"/>
  <c r="BP395" i="1"/>
  <c r="BN395" i="1"/>
  <c r="Z395" i="1"/>
  <c r="Z399" i="1" s="1"/>
  <c r="Y406" i="1"/>
  <c r="BP402" i="1"/>
  <c r="BN402" i="1"/>
  <c r="Z402" i="1"/>
  <c r="BP423" i="1"/>
  <c r="BN423" i="1"/>
  <c r="Z423" i="1"/>
  <c r="BP435" i="1"/>
  <c r="BN435" i="1"/>
  <c r="Z435" i="1"/>
  <c r="BP453" i="1"/>
  <c r="BN453" i="1"/>
  <c r="Z453" i="1"/>
  <c r="BP469" i="1"/>
  <c r="BN469" i="1"/>
  <c r="Z469" i="1"/>
  <c r="X668" i="1"/>
  <c r="X670" i="1" s="1"/>
  <c r="X671" i="1"/>
  <c r="Z27" i="1"/>
  <c r="BN27" i="1"/>
  <c r="Z32" i="1"/>
  <c r="BN32" i="1"/>
  <c r="C677" i="1"/>
  <c r="Z50" i="1"/>
  <c r="BN50" i="1"/>
  <c r="Z56" i="1"/>
  <c r="BN56" i="1"/>
  <c r="BP56" i="1"/>
  <c r="D677" i="1"/>
  <c r="Z65" i="1"/>
  <c r="BN65" i="1"/>
  <c r="Z69" i="1"/>
  <c r="BN69" i="1"/>
  <c r="Y77" i="1"/>
  <c r="Z75" i="1"/>
  <c r="BN75" i="1"/>
  <c r="Y87" i="1"/>
  <c r="Z83" i="1"/>
  <c r="BN83" i="1"/>
  <c r="Z89" i="1"/>
  <c r="BN89" i="1"/>
  <c r="BP89" i="1"/>
  <c r="Z93" i="1"/>
  <c r="BN93" i="1"/>
  <c r="Y101" i="1"/>
  <c r="Z106" i="1"/>
  <c r="BN106" i="1"/>
  <c r="Y117" i="1"/>
  <c r="Z114" i="1"/>
  <c r="BN114" i="1"/>
  <c r="Z122" i="1"/>
  <c r="BN122" i="1"/>
  <c r="Z130" i="1"/>
  <c r="BN130" i="1"/>
  <c r="Z136" i="1"/>
  <c r="BN136" i="1"/>
  <c r="BP136" i="1"/>
  <c r="Z140" i="1"/>
  <c r="BN140" i="1"/>
  <c r="Z146" i="1"/>
  <c r="BN146" i="1"/>
  <c r="BP146" i="1"/>
  <c r="G677" i="1"/>
  <c r="Z159" i="1"/>
  <c r="BN159" i="1"/>
  <c r="Z164" i="1"/>
  <c r="BN164" i="1"/>
  <c r="H677" i="1"/>
  <c r="Y179" i="1"/>
  <c r="Z177" i="1"/>
  <c r="BN177" i="1"/>
  <c r="Z189" i="1"/>
  <c r="Z190" i="1" s="1"/>
  <c r="BN189" i="1"/>
  <c r="BP189" i="1"/>
  <c r="Z193" i="1"/>
  <c r="BN193" i="1"/>
  <c r="BP193" i="1"/>
  <c r="Z197" i="1"/>
  <c r="BN197" i="1"/>
  <c r="Z206" i="1"/>
  <c r="BN206" i="1"/>
  <c r="Y212" i="1"/>
  <c r="Z216" i="1"/>
  <c r="BN216" i="1"/>
  <c r="Z220" i="1"/>
  <c r="BN220" i="1"/>
  <c r="Z226" i="1"/>
  <c r="BN226" i="1"/>
  <c r="BP226" i="1"/>
  <c r="Z230" i="1"/>
  <c r="BN230" i="1"/>
  <c r="Z234" i="1"/>
  <c r="BN234" i="1"/>
  <c r="Z240" i="1"/>
  <c r="BN240" i="1"/>
  <c r="Z243" i="1"/>
  <c r="BN243" i="1"/>
  <c r="Z250" i="1"/>
  <c r="BN250" i="1"/>
  <c r="Z254" i="1"/>
  <c r="BN254" i="1"/>
  <c r="Z263" i="1"/>
  <c r="BN263" i="1"/>
  <c r="Z267" i="1"/>
  <c r="BN267" i="1"/>
  <c r="BP269" i="1"/>
  <c r="BN269" i="1"/>
  <c r="BP282" i="1"/>
  <c r="BN282" i="1"/>
  <c r="Z282" i="1"/>
  <c r="Q677" i="1"/>
  <c r="BP305" i="1"/>
  <c r="BN305" i="1"/>
  <c r="Z305" i="1"/>
  <c r="T677" i="1"/>
  <c r="BP342" i="1"/>
  <c r="BN342" i="1"/>
  <c r="Z342" i="1"/>
  <c r="BP366" i="1"/>
  <c r="BN366" i="1"/>
  <c r="Z366" i="1"/>
  <c r="Y385" i="1"/>
  <c r="BP380" i="1"/>
  <c r="BN380" i="1"/>
  <c r="Z380" i="1"/>
  <c r="BP390" i="1"/>
  <c r="BN390" i="1"/>
  <c r="Z390" i="1"/>
  <c r="BP396" i="1"/>
  <c r="BN396" i="1"/>
  <c r="Z396" i="1"/>
  <c r="Y405" i="1"/>
  <c r="BP415" i="1"/>
  <c r="BN415" i="1"/>
  <c r="Z415" i="1"/>
  <c r="BP427" i="1"/>
  <c r="BN427" i="1"/>
  <c r="Z427" i="1"/>
  <c r="Y446" i="1"/>
  <c r="Y445" i="1"/>
  <c r="BP444" i="1"/>
  <c r="BN444" i="1"/>
  <c r="Z444" i="1"/>
  <c r="Z445" i="1" s="1"/>
  <c r="BP449" i="1"/>
  <c r="BN449" i="1"/>
  <c r="Z449" i="1"/>
  <c r="BP461" i="1"/>
  <c r="BN461" i="1"/>
  <c r="Z461" i="1"/>
  <c r="BP492" i="1"/>
  <c r="BN492" i="1"/>
  <c r="Z492" i="1"/>
  <c r="BP500" i="1"/>
  <c r="BN500" i="1"/>
  <c r="Z500" i="1"/>
  <c r="AC677" i="1"/>
  <c r="Y536" i="1"/>
  <c r="BP535" i="1"/>
  <c r="BN535" i="1"/>
  <c r="Z535" i="1"/>
  <c r="Z536" i="1" s="1"/>
  <c r="AD677" i="1"/>
  <c r="BP541" i="1"/>
  <c r="BN541" i="1"/>
  <c r="Z541" i="1"/>
  <c r="BP549" i="1"/>
  <c r="BN549" i="1"/>
  <c r="Z549" i="1"/>
  <c r="BP567" i="1"/>
  <c r="BN567" i="1"/>
  <c r="Z567" i="1"/>
  <c r="BP582" i="1"/>
  <c r="BN582" i="1"/>
  <c r="Z582" i="1"/>
  <c r="BP589" i="1"/>
  <c r="BN589" i="1"/>
  <c r="Z589" i="1"/>
  <c r="Y613" i="1"/>
  <c r="Y612" i="1"/>
  <c r="BP605" i="1"/>
  <c r="BN605" i="1"/>
  <c r="Z605" i="1"/>
  <c r="BP607" i="1"/>
  <c r="BN607" i="1"/>
  <c r="Z607" i="1"/>
  <c r="BP609" i="1"/>
  <c r="BN609" i="1"/>
  <c r="Z609" i="1"/>
  <c r="BP611" i="1"/>
  <c r="BN611" i="1"/>
  <c r="Z611" i="1"/>
  <c r="Y648" i="1"/>
  <c r="Y647" i="1"/>
  <c r="BP643" i="1"/>
  <c r="BN643" i="1"/>
  <c r="Z643" i="1"/>
  <c r="BP645" i="1"/>
  <c r="BN645" i="1"/>
  <c r="Z645" i="1"/>
  <c r="M677" i="1"/>
  <c r="P677" i="1"/>
  <c r="Y337" i="1"/>
  <c r="Y348" i="1"/>
  <c r="Y377" i="1"/>
  <c r="Y399" i="1"/>
  <c r="Y417" i="1"/>
  <c r="X677" i="1"/>
  <c r="Y505" i="1"/>
  <c r="BP485" i="1"/>
  <c r="BN485" i="1"/>
  <c r="Z485" i="1"/>
  <c r="BP493" i="1"/>
  <c r="BN493" i="1"/>
  <c r="Z493" i="1"/>
  <c r="BP503" i="1"/>
  <c r="BN503" i="1"/>
  <c r="Z503" i="1"/>
  <c r="BP545" i="1"/>
  <c r="BN545" i="1"/>
  <c r="Z545" i="1"/>
  <c r="BP550" i="1"/>
  <c r="BN550" i="1"/>
  <c r="Z550" i="1"/>
  <c r="BP568" i="1"/>
  <c r="BN568" i="1"/>
  <c r="Z568" i="1"/>
  <c r="Y591" i="1"/>
  <c r="Y590" i="1"/>
  <c r="BP588" i="1"/>
  <c r="BN588" i="1"/>
  <c r="Z588" i="1"/>
  <c r="Z590" i="1" s="1"/>
  <c r="BP606" i="1"/>
  <c r="BN606" i="1"/>
  <c r="Z606" i="1"/>
  <c r="BP608" i="1"/>
  <c r="BN608" i="1"/>
  <c r="Z608" i="1"/>
  <c r="BP610" i="1"/>
  <c r="BN610" i="1"/>
  <c r="Z610" i="1"/>
  <c r="BP644" i="1"/>
  <c r="BN644" i="1"/>
  <c r="Z644" i="1"/>
  <c r="BP646" i="1"/>
  <c r="BN646" i="1"/>
  <c r="Z646" i="1"/>
  <c r="Y509" i="1"/>
  <c r="Y522" i="1"/>
  <c r="Y585" i="1"/>
  <c r="H9" i="1"/>
  <c r="A10" i="1"/>
  <c r="Y24" i="1"/>
  <c r="Y35" i="1"/>
  <c r="Y39" i="1"/>
  <c r="Y43" i="1"/>
  <c r="Y53" i="1"/>
  <c r="Y59" i="1"/>
  <c r="Y70" i="1"/>
  <c r="Y78" i="1"/>
  <c r="Y86" i="1"/>
  <c r="Y96" i="1"/>
  <c r="Y102" i="1"/>
  <c r="Y109" i="1"/>
  <c r="Y118" i="1"/>
  <c r="Y127" i="1"/>
  <c r="Y133" i="1"/>
  <c r="Y143" i="1"/>
  <c r="Y149" i="1"/>
  <c r="Y156" i="1"/>
  <c r="Y160" i="1"/>
  <c r="Y167" i="1"/>
  <c r="Y172" i="1"/>
  <c r="Y180" i="1"/>
  <c r="Y184" i="1"/>
  <c r="Y202" i="1"/>
  <c r="Y207" i="1"/>
  <c r="Y213" i="1"/>
  <c r="Y223" i="1"/>
  <c r="BP227" i="1"/>
  <c r="BN227" i="1"/>
  <c r="BP229" i="1"/>
  <c r="BN229" i="1"/>
  <c r="Z229" i="1"/>
  <c r="BP233" i="1"/>
  <c r="BN233" i="1"/>
  <c r="Z233" i="1"/>
  <c r="BP241" i="1"/>
  <c r="BN241" i="1"/>
  <c r="Z241" i="1"/>
  <c r="BP244" i="1"/>
  <c r="BN244" i="1"/>
  <c r="Z244" i="1"/>
  <c r="F9" i="1"/>
  <c r="J9" i="1"/>
  <c r="Z22" i="1"/>
  <c r="Z23" i="1" s="1"/>
  <c r="BN22" i="1"/>
  <c r="BP22" i="1"/>
  <c r="Y23" i="1"/>
  <c r="X667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7" i="1"/>
  <c r="BN47" i="1"/>
  <c r="BP47" i="1"/>
  <c r="Z49" i="1"/>
  <c r="BN49" i="1"/>
  <c r="Z51" i="1"/>
  <c r="BN51" i="1"/>
  <c r="Y54" i="1"/>
  <c r="Z57" i="1"/>
  <c r="Z58" i="1" s="1"/>
  <c r="BN57" i="1"/>
  <c r="Z62" i="1"/>
  <c r="BN62" i="1"/>
  <c r="BP62" i="1"/>
  <c r="Z64" i="1"/>
  <c r="BN64" i="1"/>
  <c r="Z66" i="1"/>
  <c r="BN66" i="1"/>
  <c r="Z68" i="1"/>
  <c r="BN68" i="1"/>
  <c r="Y71" i="1"/>
  <c r="Z74" i="1"/>
  <c r="BN74" i="1"/>
  <c r="Z76" i="1"/>
  <c r="BN76" i="1"/>
  <c r="Z80" i="1"/>
  <c r="BN80" i="1"/>
  <c r="BP80" i="1"/>
  <c r="Z82" i="1"/>
  <c r="BN82" i="1"/>
  <c r="Z84" i="1"/>
  <c r="BN84" i="1"/>
  <c r="Z90" i="1"/>
  <c r="BN90" i="1"/>
  <c r="Z92" i="1"/>
  <c r="BN92" i="1"/>
  <c r="Z94" i="1"/>
  <c r="BN94" i="1"/>
  <c r="Z98" i="1"/>
  <c r="BN98" i="1"/>
  <c r="BP98" i="1"/>
  <c r="Z100" i="1"/>
  <c r="BN100" i="1"/>
  <c r="Z105" i="1"/>
  <c r="BN105" i="1"/>
  <c r="BP105" i="1"/>
  <c r="Z107" i="1"/>
  <c r="BN107" i="1"/>
  <c r="Y108" i="1"/>
  <c r="Z111" i="1"/>
  <c r="BN111" i="1"/>
  <c r="BP111" i="1"/>
  <c r="Z113" i="1"/>
  <c r="BN113" i="1"/>
  <c r="Z115" i="1"/>
  <c r="BN115" i="1"/>
  <c r="Z116" i="1"/>
  <c r="BN116" i="1"/>
  <c r="Z121" i="1"/>
  <c r="BN121" i="1"/>
  <c r="BP121" i="1"/>
  <c r="Z123" i="1"/>
  <c r="BN123" i="1"/>
  <c r="Z125" i="1"/>
  <c r="BN125" i="1"/>
  <c r="Y126" i="1"/>
  <c r="Z129" i="1"/>
  <c r="BN129" i="1"/>
  <c r="BP129" i="1"/>
  <c r="Z131" i="1"/>
  <c r="BN131" i="1"/>
  <c r="Z137" i="1"/>
  <c r="BN137" i="1"/>
  <c r="Z139" i="1"/>
  <c r="BN139" i="1"/>
  <c r="Z141" i="1"/>
  <c r="BN141" i="1"/>
  <c r="Z147" i="1"/>
  <c r="Z148" i="1" s="1"/>
  <c r="BN147" i="1"/>
  <c r="Z152" i="1"/>
  <c r="BN152" i="1"/>
  <c r="BP152" i="1"/>
  <c r="Z154" i="1"/>
  <c r="BN154" i="1"/>
  <c r="Y155" i="1"/>
  <c r="Z158" i="1"/>
  <c r="Z160" i="1" s="1"/>
  <c r="BN158" i="1"/>
  <c r="BP158" i="1"/>
  <c r="Z163" i="1"/>
  <c r="BN163" i="1"/>
  <c r="BP163" i="1"/>
  <c r="Z165" i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77" i="1"/>
  <c r="Y191" i="1"/>
  <c r="Z194" i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Y238" i="1"/>
  <c r="Z227" i="1"/>
  <c r="BP231" i="1"/>
  <c r="BN231" i="1"/>
  <c r="Z231" i="1"/>
  <c r="BP235" i="1"/>
  <c r="BN235" i="1"/>
  <c r="Z235" i="1"/>
  <c r="Y247" i="1"/>
  <c r="BP242" i="1"/>
  <c r="BN242" i="1"/>
  <c r="Z242" i="1"/>
  <c r="Y246" i="1"/>
  <c r="Y259" i="1"/>
  <c r="BP251" i="1"/>
  <c r="BN251" i="1"/>
  <c r="Z251" i="1"/>
  <c r="K677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Y275" i="1"/>
  <c r="Z279" i="1"/>
  <c r="BN279" i="1"/>
  <c r="BP279" i="1"/>
  <c r="Z281" i="1"/>
  <c r="BN281" i="1"/>
  <c r="Z283" i="1"/>
  <c r="BN283" i="1"/>
  <c r="Z285" i="1"/>
  <c r="BN285" i="1"/>
  <c r="Z287" i="1"/>
  <c r="BN287" i="1"/>
  <c r="Y288" i="1"/>
  <c r="Z292" i="1"/>
  <c r="Z293" i="1" s="1"/>
  <c r="BN292" i="1"/>
  <c r="BP292" i="1"/>
  <c r="Y293" i="1"/>
  <c r="Z297" i="1"/>
  <c r="BN297" i="1"/>
  <c r="BP297" i="1"/>
  <c r="Z299" i="1"/>
  <c r="BN299" i="1"/>
  <c r="Y300" i="1"/>
  <c r="Z304" i="1"/>
  <c r="BN304" i="1"/>
  <c r="BP304" i="1"/>
  <c r="Z306" i="1"/>
  <c r="BN306" i="1"/>
  <c r="Z308" i="1"/>
  <c r="BN308" i="1"/>
  <c r="Y311" i="1"/>
  <c r="Y316" i="1"/>
  <c r="S677" i="1"/>
  <c r="Y329" i="1"/>
  <c r="Z336" i="1"/>
  <c r="BN336" i="1"/>
  <c r="BP336" i="1"/>
  <c r="Z341" i="1"/>
  <c r="Z343" i="1" s="1"/>
  <c r="BN341" i="1"/>
  <c r="BP341" i="1"/>
  <c r="Y344" i="1"/>
  <c r="Z347" i="1"/>
  <c r="Z348" i="1" s="1"/>
  <c r="BN347" i="1"/>
  <c r="BP347" i="1"/>
  <c r="Z351" i="1"/>
  <c r="Z352" i="1" s="1"/>
  <c r="BN351" i="1"/>
  <c r="BP351" i="1"/>
  <c r="Y352" i="1"/>
  <c r="Z356" i="1"/>
  <c r="Z357" i="1" s="1"/>
  <c r="BN356" i="1"/>
  <c r="BP356" i="1"/>
  <c r="Y357" i="1"/>
  <c r="Z361" i="1"/>
  <c r="BN361" i="1"/>
  <c r="BP361" i="1"/>
  <c r="Z363" i="1"/>
  <c r="BN363" i="1"/>
  <c r="Z365" i="1"/>
  <c r="BN365" i="1"/>
  <c r="Z367" i="1"/>
  <c r="BN367" i="1"/>
  <c r="Y370" i="1"/>
  <c r="Z373" i="1"/>
  <c r="BN373" i="1"/>
  <c r="BP373" i="1"/>
  <c r="Z375" i="1"/>
  <c r="BN375" i="1"/>
  <c r="Z379" i="1"/>
  <c r="BN379" i="1"/>
  <c r="BP379" i="1"/>
  <c r="Z381" i="1"/>
  <c r="BN381" i="1"/>
  <c r="Z383" i="1"/>
  <c r="BN383" i="1"/>
  <c r="BP384" i="1"/>
  <c r="BN384" i="1"/>
  <c r="Z384" i="1"/>
  <c r="Y386" i="1"/>
  <c r="Y392" i="1"/>
  <c r="BP388" i="1"/>
  <c r="BN388" i="1"/>
  <c r="Z388" i="1"/>
  <c r="Y400" i="1"/>
  <c r="BP403" i="1"/>
  <c r="BN403" i="1"/>
  <c r="Z403" i="1"/>
  <c r="Z405" i="1" s="1"/>
  <c r="Y272" i="1"/>
  <c r="Y289" i="1"/>
  <c r="Y294" i="1"/>
  <c r="Y301" i="1"/>
  <c r="Y310" i="1"/>
  <c r="Y343" i="1"/>
  <c r="Y358" i="1"/>
  <c r="Y369" i="1"/>
  <c r="BP391" i="1"/>
  <c r="BN391" i="1"/>
  <c r="Z391" i="1"/>
  <c r="Y393" i="1"/>
  <c r="BP397" i="1"/>
  <c r="BN397" i="1"/>
  <c r="Z397" i="1"/>
  <c r="Y416" i="1"/>
  <c r="Y432" i="1"/>
  <c r="Y436" i="1"/>
  <c r="Y442" i="1"/>
  <c r="Y458" i="1"/>
  <c r="Y462" i="1"/>
  <c r="Y470" i="1"/>
  <c r="Y475" i="1"/>
  <c r="Y481" i="1"/>
  <c r="Y504" i="1"/>
  <c r="Y510" i="1"/>
  <c r="Y515" i="1"/>
  <c r="Y523" i="1"/>
  <c r="Z527" i="1"/>
  <c r="BN527" i="1"/>
  <c r="Y531" i="1"/>
  <c r="BP542" i="1"/>
  <c r="BN542" i="1"/>
  <c r="Z542" i="1"/>
  <c r="BP546" i="1"/>
  <c r="BN546" i="1"/>
  <c r="Z546" i="1"/>
  <c r="BP551" i="1"/>
  <c r="BN551" i="1"/>
  <c r="Z551" i="1"/>
  <c r="Y580" i="1"/>
  <c r="BP565" i="1"/>
  <c r="BN565" i="1"/>
  <c r="Z565" i="1"/>
  <c r="BP569" i="1"/>
  <c r="BN569" i="1"/>
  <c r="Z569" i="1"/>
  <c r="BP571" i="1"/>
  <c r="BN571" i="1"/>
  <c r="Z571" i="1"/>
  <c r="BP574" i="1"/>
  <c r="BN574" i="1"/>
  <c r="Z574" i="1"/>
  <c r="BP577" i="1"/>
  <c r="BN577" i="1"/>
  <c r="Z577" i="1"/>
  <c r="Y586" i="1"/>
  <c r="AE677" i="1"/>
  <c r="Y596" i="1"/>
  <c r="Y597" i="1"/>
  <c r="BP595" i="1"/>
  <c r="BN595" i="1"/>
  <c r="Z595" i="1"/>
  <c r="Z596" i="1" s="1"/>
  <c r="AB677" i="1"/>
  <c r="W677" i="1"/>
  <c r="Y411" i="1"/>
  <c r="Z414" i="1"/>
  <c r="Z416" i="1" s="1"/>
  <c r="BN414" i="1"/>
  <c r="Z422" i="1"/>
  <c r="BN422" i="1"/>
  <c r="Z424" i="1"/>
  <c r="BN424" i="1"/>
  <c r="Z426" i="1"/>
  <c r="BN426" i="1"/>
  <c r="Z428" i="1"/>
  <c r="BN428" i="1"/>
  <c r="Z430" i="1"/>
  <c r="BN430" i="1"/>
  <c r="Y431" i="1"/>
  <c r="Z434" i="1"/>
  <c r="Z436" i="1" s="1"/>
  <c r="BN434" i="1"/>
  <c r="BP434" i="1"/>
  <c r="Z439" i="1"/>
  <c r="BN439" i="1"/>
  <c r="BP439" i="1"/>
  <c r="Z440" i="1"/>
  <c r="BN440" i="1"/>
  <c r="Y677" i="1"/>
  <c r="Z450" i="1"/>
  <c r="BN450" i="1"/>
  <c r="Z452" i="1"/>
  <c r="BN452" i="1"/>
  <c r="Z454" i="1"/>
  <c r="BN454" i="1"/>
  <c r="Z456" i="1"/>
  <c r="BN456" i="1"/>
  <c r="Y457" i="1"/>
  <c r="Z460" i="1"/>
  <c r="Z462" i="1" s="1"/>
  <c r="BN460" i="1"/>
  <c r="BP460" i="1"/>
  <c r="Z465" i="1"/>
  <c r="BN465" i="1"/>
  <c r="BP465" i="1"/>
  <c r="Z466" i="1"/>
  <c r="BN466" i="1"/>
  <c r="Z468" i="1"/>
  <c r="BN468" i="1"/>
  <c r="Z473" i="1"/>
  <c r="Z474" i="1" s="1"/>
  <c r="BN473" i="1"/>
  <c r="BP473" i="1"/>
  <c r="Z479" i="1"/>
  <c r="Z480" i="1" s="1"/>
  <c r="BN479" i="1"/>
  <c r="BP479" i="1"/>
  <c r="Y480" i="1"/>
  <c r="Z486" i="1"/>
  <c r="BN486" i="1"/>
  <c r="Z488" i="1"/>
  <c r="BN488" i="1"/>
  <c r="Z489" i="1"/>
  <c r="BN489" i="1"/>
  <c r="Z491" i="1"/>
  <c r="BN491" i="1"/>
  <c r="Z494" i="1"/>
  <c r="BN494" i="1"/>
  <c r="Z496" i="1"/>
  <c r="BN496" i="1"/>
  <c r="Z497" i="1"/>
  <c r="BN497" i="1"/>
  <c r="Z499" i="1"/>
  <c r="BN499" i="1"/>
  <c r="Z501" i="1"/>
  <c r="BN501" i="1"/>
  <c r="Z502" i="1"/>
  <c r="BN502" i="1"/>
  <c r="Z508" i="1"/>
  <c r="BN508" i="1"/>
  <c r="Z513" i="1"/>
  <c r="Z514" i="1" s="1"/>
  <c r="BN513" i="1"/>
  <c r="BP513" i="1"/>
  <c r="Y514" i="1"/>
  <c r="Z518" i="1"/>
  <c r="BN518" i="1"/>
  <c r="Z519" i="1"/>
  <c r="BN519" i="1"/>
  <c r="Z521" i="1"/>
  <c r="BN521" i="1"/>
  <c r="Z526" i="1"/>
  <c r="BN526" i="1"/>
  <c r="BP526" i="1"/>
  <c r="BP544" i="1"/>
  <c r="BN544" i="1"/>
  <c r="Z544" i="1"/>
  <c r="BP548" i="1"/>
  <c r="BN548" i="1"/>
  <c r="Z548" i="1"/>
  <c r="Y556" i="1"/>
  <c r="Y563" i="1"/>
  <c r="BP559" i="1"/>
  <c r="BN559" i="1"/>
  <c r="Z559" i="1"/>
  <c r="Z562" i="1" s="1"/>
  <c r="BP566" i="1"/>
  <c r="BN566" i="1"/>
  <c r="Z566" i="1"/>
  <c r="BP570" i="1"/>
  <c r="BN570" i="1"/>
  <c r="Z570" i="1"/>
  <c r="BP573" i="1"/>
  <c r="BN573" i="1"/>
  <c r="Z573" i="1"/>
  <c r="BP576" i="1"/>
  <c r="BN576" i="1"/>
  <c r="Z576" i="1"/>
  <c r="Y579" i="1"/>
  <c r="Z585" i="1"/>
  <c r="BP583" i="1"/>
  <c r="BN583" i="1"/>
  <c r="Z583" i="1"/>
  <c r="BP616" i="1"/>
  <c r="BN616" i="1"/>
  <c r="Z616" i="1"/>
  <c r="BP618" i="1"/>
  <c r="BN618" i="1"/>
  <c r="Z618" i="1"/>
  <c r="Y620" i="1"/>
  <c r="Y640" i="1"/>
  <c r="BP632" i="1"/>
  <c r="BN632" i="1"/>
  <c r="Z632" i="1"/>
  <c r="Y641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54" i="1"/>
  <c r="Y661" i="1"/>
  <c r="BP660" i="1"/>
  <c r="BN660" i="1"/>
  <c r="Z660" i="1"/>
  <c r="Z661" i="1" s="1"/>
  <c r="Y662" i="1"/>
  <c r="AF677" i="1"/>
  <c r="Y537" i="1"/>
  <c r="Y557" i="1"/>
  <c r="Y600" i="1"/>
  <c r="BP599" i="1"/>
  <c r="BN599" i="1"/>
  <c r="Z599" i="1"/>
  <c r="Z600" i="1" s="1"/>
  <c r="Y601" i="1"/>
  <c r="Y619" i="1"/>
  <c r="BP615" i="1"/>
  <c r="BN615" i="1"/>
  <c r="Z615" i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AG677" i="1"/>
  <c r="Y653" i="1"/>
  <c r="BP651" i="1"/>
  <c r="BN651" i="1"/>
  <c r="Z651" i="1"/>
  <c r="Z653" i="1" s="1"/>
  <c r="Z509" i="1" l="1"/>
  <c r="Z504" i="1"/>
  <c r="Z337" i="1"/>
  <c r="Z258" i="1"/>
  <c r="Z629" i="1"/>
  <c r="Z556" i="1"/>
  <c r="Z95" i="1"/>
  <c r="Z647" i="1"/>
  <c r="Z612" i="1"/>
  <c r="Z522" i="1"/>
  <c r="Z457" i="1"/>
  <c r="Z431" i="1"/>
  <c r="Z376" i="1"/>
  <c r="Z369" i="1"/>
  <c r="Z246" i="1"/>
  <c r="Z237" i="1"/>
  <c r="Z223" i="1"/>
  <c r="Z201" i="1"/>
  <c r="Z179" i="1"/>
  <c r="Z155" i="1"/>
  <c r="Z143" i="1"/>
  <c r="Z117" i="1"/>
  <c r="Z108" i="1"/>
  <c r="Z86" i="1"/>
  <c r="Z77" i="1"/>
  <c r="Z70" i="1"/>
  <c r="Z53" i="1"/>
  <c r="Z640" i="1"/>
  <c r="Z579" i="1"/>
  <c r="Y669" i="1"/>
  <c r="Y667" i="1"/>
  <c r="Z619" i="1"/>
  <c r="Z531" i="1"/>
  <c r="Z470" i="1"/>
  <c r="Z441" i="1"/>
  <c r="Z392" i="1"/>
  <c r="Z385" i="1"/>
  <c r="Z310" i="1"/>
  <c r="Z300" i="1"/>
  <c r="Z288" i="1"/>
  <c r="Z271" i="1"/>
  <c r="Z166" i="1"/>
  <c r="Z133" i="1"/>
  <c r="Z126" i="1"/>
  <c r="Z101" i="1"/>
  <c r="Z34" i="1"/>
  <c r="Y671" i="1"/>
  <c r="Y668" i="1"/>
  <c r="Y670" i="1" s="1"/>
  <c r="Z672" i="1" l="1"/>
</calcChain>
</file>

<file path=xl/sharedStrings.xml><?xml version="1.0" encoding="utf-8"?>
<sst xmlns="http://schemas.openxmlformats.org/spreadsheetml/2006/main" count="3167" uniqueCount="1091">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</sst>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52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9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0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110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42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380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5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67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15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91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113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88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7"/>
  <sheetViews>
    <sheetView showGridLines="0" tabSelected="1" zoomScaleNormal="100" zoomScaleSheetLayoutView="100" workbookViewId="0">
      <selection activeCell="AA73" sqref="AA73"/>
    </sheetView>
  </sheetViews>
  <sheetFormatPr defaultColWidth="9.140625" defaultRowHeight="12.75" x14ac:dyDescent="0.2"/>
  <cols>
    <col min="1" max="1" width="9.140625" style="7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2" customWidth="1"/>
    <col min="19" max="19" width="6.140625" style="7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2" customWidth="1"/>
    <col min="25" max="25" width="11" style="772" customWidth="1"/>
    <col min="26" max="26" width="10" style="772" customWidth="1"/>
    <col min="27" max="27" width="11.5703125" style="772" customWidth="1"/>
    <col min="28" max="28" width="10.42578125" style="772" customWidth="1"/>
    <col min="29" max="29" width="30" style="772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772" customWidth="1"/>
    <col min="34" max="34" width="9.140625" style="772" customWidth="1"/>
    <col min="35" max="16384" width="9.140625" style="772"/>
  </cols>
  <sheetData>
    <row r="1" spans="1:32" s="776" customFormat="1" ht="45" customHeight="1" x14ac:dyDescent="0.2">
      <c r="A1" s="42"/>
      <c r="B1" s="42"/>
      <c r="C1" s="42"/>
      <c r="D1" s="883" t="s">
        <v>0</v>
      </c>
      <c r="E1" s="809"/>
      <c r="F1" s="809"/>
      <c r="G1" s="13" t="s">
        <v>1</v>
      </c>
      <c r="H1" s="883" t="s">
        <v>2</v>
      </c>
      <c r="I1" s="809"/>
      <c r="J1" s="809"/>
      <c r="K1" s="809"/>
      <c r="L1" s="809"/>
      <c r="M1" s="809"/>
      <c r="N1" s="809"/>
      <c r="O1" s="809"/>
      <c r="P1" s="809"/>
      <c r="Q1" s="809"/>
      <c r="R1" s="808" t="s">
        <v>3</v>
      </c>
      <c r="S1" s="809"/>
      <c r="T1" s="809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77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1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7"/>
      <c r="Y2" s="17"/>
      <c r="Z2" s="17"/>
      <c r="AA2" s="17"/>
      <c r="AB2" s="52"/>
      <c r="AC2" s="52"/>
      <c r="AD2" s="52"/>
      <c r="AE2" s="52"/>
    </row>
    <row r="3" spans="1:32" s="77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786"/>
      <c r="Q3" s="786"/>
      <c r="R3" s="786"/>
      <c r="S3" s="786"/>
      <c r="T3" s="786"/>
      <c r="U3" s="786"/>
      <c r="V3" s="786"/>
      <c r="W3" s="786"/>
      <c r="X3" s="17"/>
      <c r="Y3" s="17"/>
      <c r="Z3" s="17"/>
      <c r="AA3" s="17"/>
      <c r="AB3" s="52"/>
      <c r="AC3" s="52"/>
      <c r="AD3" s="52"/>
      <c r="AE3" s="52"/>
    </row>
    <row r="4" spans="1:32" s="77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776" customFormat="1" ht="23.45" customHeight="1" x14ac:dyDescent="0.2">
      <c r="A5" s="889" t="s">
        <v>8</v>
      </c>
      <c r="B5" s="890"/>
      <c r="C5" s="891"/>
      <c r="D5" s="864"/>
      <c r="E5" s="865"/>
      <c r="F5" s="1161" t="s">
        <v>9</v>
      </c>
      <c r="G5" s="891"/>
      <c r="H5" s="864" t="s">
        <v>1090</v>
      </c>
      <c r="I5" s="1084"/>
      <c r="J5" s="1084"/>
      <c r="K5" s="1084"/>
      <c r="L5" s="1084"/>
      <c r="M5" s="865"/>
      <c r="N5" s="58"/>
      <c r="P5" s="24" t="s">
        <v>10</v>
      </c>
      <c r="Q5" s="1165">
        <v>45687</v>
      </c>
      <c r="R5" s="927"/>
      <c r="T5" s="988" t="s">
        <v>11</v>
      </c>
      <c r="U5" s="989"/>
      <c r="V5" s="991" t="s">
        <v>12</v>
      </c>
      <c r="W5" s="927"/>
      <c r="AB5" s="52"/>
      <c r="AC5" s="52"/>
      <c r="AD5" s="52"/>
      <c r="AE5" s="52"/>
    </row>
    <row r="6" spans="1:32" s="776" customFormat="1" ht="24" customHeight="1" x14ac:dyDescent="0.2">
      <c r="A6" s="889" t="s">
        <v>13</v>
      </c>
      <c r="B6" s="890"/>
      <c r="C6" s="891"/>
      <c r="D6" s="1087" t="s">
        <v>14</v>
      </c>
      <c r="E6" s="1088"/>
      <c r="F6" s="1088"/>
      <c r="G6" s="1088"/>
      <c r="H6" s="1088"/>
      <c r="I6" s="1088"/>
      <c r="J6" s="1088"/>
      <c r="K6" s="1088"/>
      <c r="L6" s="1088"/>
      <c r="M6" s="927"/>
      <c r="N6" s="59"/>
      <c r="P6" s="24" t="s">
        <v>15</v>
      </c>
      <c r="Q6" s="1166" t="str">
        <f>IF(Q5=0," ",CHOOSE(WEEKDAY(Q5,2),"Понедельник","Вторник","Среда","Четверг","Пятница","Суббота","Воскресенье"))</f>
        <v>Четверг</v>
      </c>
      <c r="R6" s="784"/>
      <c r="T6" s="999" t="s">
        <v>16</v>
      </c>
      <c r="U6" s="989"/>
      <c r="V6" s="1209" t="s">
        <v>17</v>
      </c>
      <c r="W6" s="802"/>
      <c r="AB6" s="52"/>
      <c r="AC6" s="52"/>
      <c r="AD6" s="52"/>
      <c r="AE6" s="52"/>
    </row>
    <row r="7" spans="1:32" s="776" customFormat="1" ht="21.75" hidden="1" customHeight="1" x14ac:dyDescent="0.2">
      <c r="A7" s="55"/>
      <c r="B7" s="55"/>
      <c r="C7" s="55"/>
      <c r="D7" s="869" t="str">
        <f>IFERROR(VLOOKUP(DeliveryAddress,Table,3,0),1)</f>
        <v>1</v>
      </c>
      <c r="E7" s="870"/>
      <c r="F7" s="870"/>
      <c r="G7" s="870"/>
      <c r="H7" s="870"/>
      <c r="I7" s="870"/>
      <c r="J7" s="870"/>
      <c r="K7" s="870"/>
      <c r="L7" s="870"/>
      <c r="M7" s="871"/>
      <c r="N7" s="60"/>
      <c r="P7" s="24"/>
      <c r="Q7" s="43"/>
      <c r="R7" s="43"/>
      <c r="T7" s="786"/>
      <c r="U7" s="989"/>
      <c r="V7" s="1210"/>
      <c r="W7" s="1211"/>
      <c r="AB7" s="52"/>
      <c r="AC7" s="52"/>
      <c r="AD7" s="52"/>
      <c r="AE7" s="52"/>
    </row>
    <row r="8" spans="1:32" s="776" customFormat="1" ht="25.5" customHeight="1" x14ac:dyDescent="0.2">
      <c r="A8" s="1200" t="s">
        <v>18</v>
      </c>
      <c r="B8" s="792"/>
      <c r="C8" s="793"/>
      <c r="D8" s="853" t="s">
        <v>19</v>
      </c>
      <c r="E8" s="854"/>
      <c r="F8" s="854"/>
      <c r="G8" s="854"/>
      <c r="H8" s="854"/>
      <c r="I8" s="854"/>
      <c r="J8" s="854"/>
      <c r="K8" s="854"/>
      <c r="L8" s="854"/>
      <c r="M8" s="855"/>
      <c r="N8" s="61"/>
      <c r="P8" s="24" t="s">
        <v>20</v>
      </c>
      <c r="Q8" s="892">
        <v>0.45833333333333331</v>
      </c>
      <c r="R8" s="871"/>
      <c r="T8" s="786"/>
      <c r="U8" s="989"/>
      <c r="V8" s="1210"/>
      <c r="W8" s="1211"/>
      <c r="AB8" s="52"/>
      <c r="AC8" s="52"/>
      <c r="AD8" s="52"/>
      <c r="AE8" s="52"/>
    </row>
    <row r="9" spans="1:32" s="776" customFormat="1" ht="39.950000000000003" customHeight="1" x14ac:dyDescent="0.2">
      <c r="A9" s="9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5"/>
      <c r="E9" s="795"/>
      <c r="F9" s="9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77"/>
      <c r="P9" s="27" t="s">
        <v>21</v>
      </c>
      <c r="Q9" s="923"/>
      <c r="R9" s="924"/>
      <c r="T9" s="786"/>
      <c r="U9" s="989"/>
      <c r="V9" s="1212"/>
      <c r="W9" s="1213"/>
      <c r="X9" s="44"/>
      <c r="Y9" s="44"/>
      <c r="Z9" s="44"/>
      <c r="AA9" s="44"/>
      <c r="AB9" s="52"/>
      <c r="AC9" s="52"/>
      <c r="AD9" s="52"/>
      <c r="AE9" s="52"/>
    </row>
    <row r="10" spans="1:32" s="776" customFormat="1" ht="26.45" customHeight="1" x14ac:dyDescent="0.2">
      <c r="A10" s="9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5"/>
      <c r="E10" s="795"/>
      <c r="F10" s="9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5" t="str">
        <f>IFERROR(VLOOKUP($D$10,Proxy,2,FALSE),"")</f>
        <v/>
      </c>
      <c r="I10" s="786"/>
      <c r="J10" s="786"/>
      <c r="K10" s="786"/>
      <c r="L10" s="786"/>
      <c r="M10" s="786"/>
      <c r="N10" s="775"/>
      <c r="P10" s="27" t="s">
        <v>22</v>
      </c>
      <c r="Q10" s="1000"/>
      <c r="R10" s="1001"/>
      <c r="U10" s="24" t="s">
        <v>23</v>
      </c>
      <c r="V10" s="801" t="s">
        <v>24</v>
      </c>
      <c r="W10" s="802"/>
      <c r="X10" s="45"/>
      <c r="Y10" s="45"/>
      <c r="Z10" s="45"/>
      <c r="AA10" s="45"/>
      <c r="AB10" s="52"/>
      <c r="AC10" s="52"/>
      <c r="AD10" s="52"/>
      <c r="AE10" s="52"/>
    </row>
    <row r="11" spans="1:32" s="776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926"/>
      <c r="R11" s="927"/>
      <c r="U11" s="24" t="s">
        <v>27</v>
      </c>
      <c r="V11" s="1122" t="s">
        <v>28</v>
      </c>
      <c r="W11" s="924"/>
      <c r="X11" s="46"/>
      <c r="Y11" s="46"/>
      <c r="Z11" s="46"/>
      <c r="AA11" s="46"/>
      <c r="AB11" s="52"/>
      <c r="AC11" s="52"/>
      <c r="AD11" s="52"/>
      <c r="AE11" s="52"/>
    </row>
    <row r="12" spans="1:32" s="776" customFormat="1" ht="18.600000000000001" customHeight="1" x14ac:dyDescent="0.2">
      <c r="A12" s="982" t="s">
        <v>29</v>
      </c>
      <c r="B12" s="890"/>
      <c r="C12" s="890"/>
      <c r="D12" s="890"/>
      <c r="E12" s="890"/>
      <c r="F12" s="890"/>
      <c r="G12" s="890"/>
      <c r="H12" s="890"/>
      <c r="I12" s="890"/>
      <c r="J12" s="890"/>
      <c r="K12" s="890"/>
      <c r="L12" s="890"/>
      <c r="M12" s="891"/>
      <c r="N12" s="62"/>
      <c r="P12" s="24" t="s">
        <v>30</v>
      </c>
      <c r="Q12" s="892"/>
      <c r="R12" s="871"/>
      <c r="S12" s="25"/>
      <c r="U12" s="24"/>
      <c r="V12" s="809"/>
      <c r="W12" s="786"/>
      <c r="AB12" s="52"/>
      <c r="AC12" s="52"/>
      <c r="AD12" s="52"/>
      <c r="AE12" s="52"/>
    </row>
    <row r="13" spans="1:32" s="776" customFormat="1" ht="23.25" customHeight="1" x14ac:dyDescent="0.2">
      <c r="A13" s="982" t="s">
        <v>31</v>
      </c>
      <c r="B13" s="890"/>
      <c r="C13" s="890"/>
      <c r="D13" s="890"/>
      <c r="E13" s="890"/>
      <c r="F13" s="890"/>
      <c r="G13" s="890"/>
      <c r="H13" s="890"/>
      <c r="I13" s="890"/>
      <c r="J13" s="890"/>
      <c r="K13" s="890"/>
      <c r="L13" s="890"/>
      <c r="M13" s="891"/>
      <c r="N13" s="62"/>
      <c r="O13" s="27"/>
      <c r="P13" s="27" t="s">
        <v>32</v>
      </c>
      <c r="Q13" s="1122"/>
      <c r="R13" s="924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776" customFormat="1" ht="18.600000000000001" customHeight="1" x14ac:dyDescent="0.2">
      <c r="A14" s="982" t="s">
        <v>33</v>
      </c>
      <c r="B14" s="890"/>
      <c r="C14" s="890"/>
      <c r="D14" s="890"/>
      <c r="E14" s="890"/>
      <c r="F14" s="890"/>
      <c r="G14" s="890"/>
      <c r="H14" s="890"/>
      <c r="I14" s="890"/>
      <c r="J14" s="890"/>
      <c r="K14" s="890"/>
      <c r="L14" s="890"/>
      <c r="M14" s="891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776" customFormat="1" ht="22.5" customHeight="1" x14ac:dyDescent="0.2">
      <c r="A15" s="1025" t="s">
        <v>34</v>
      </c>
      <c r="B15" s="890"/>
      <c r="C15" s="890"/>
      <c r="D15" s="890"/>
      <c r="E15" s="890"/>
      <c r="F15" s="890"/>
      <c r="G15" s="890"/>
      <c r="H15" s="890"/>
      <c r="I15" s="890"/>
      <c r="J15" s="890"/>
      <c r="K15" s="890"/>
      <c r="L15" s="890"/>
      <c r="M15" s="891"/>
      <c r="N15" s="63"/>
      <c r="P15" s="960" t="s">
        <v>35</v>
      </c>
      <c r="Q15" s="809"/>
      <c r="R15" s="809"/>
      <c r="S15" s="809"/>
      <c r="T15" s="809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821" t="s">
        <v>36</v>
      </c>
      <c r="B17" s="821" t="s">
        <v>37</v>
      </c>
      <c r="C17" s="938" t="s">
        <v>38</v>
      </c>
      <c r="D17" s="821" t="s">
        <v>39</v>
      </c>
      <c r="E17" s="896"/>
      <c r="F17" s="821" t="s">
        <v>40</v>
      </c>
      <c r="G17" s="821" t="s">
        <v>41</v>
      </c>
      <c r="H17" s="821" t="s">
        <v>42</v>
      </c>
      <c r="I17" s="821" t="s">
        <v>43</v>
      </c>
      <c r="J17" s="821" t="s">
        <v>44</v>
      </c>
      <c r="K17" s="821" t="s">
        <v>45</v>
      </c>
      <c r="L17" s="821" t="s">
        <v>46</v>
      </c>
      <c r="M17" s="821" t="s">
        <v>47</v>
      </c>
      <c r="N17" s="821" t="s">
        <v>48</v>
      </c>
      <c r="O17" s="821" t="s">
        <v>49</v>
      </c>
      <c r="P17" s="821" t="s">
        <v>50</v>
      </c>
      <c r="Q17" s="895"/>
      <c r="R17" s="895"/>
      <c r="S17" s="895"/>
      <c r="T17" s="896"/>
      <c r="U17" s="1197" t="s">
        <v>51</v>
      </c>
      <c r="V17" s="891"/>
      <c r="W17" s="821" t="s">
        <v>52</v>
      </c>
      <c r="X17" s="821" t="s">
        <v>53</v>
      </c>
      <c r="Y17" s="1198" t="s">
        <v>54</v>
      </c>
      <c r="Z17" s="1207" t="s">
        <v>55</v>
      </c>
      <c r="AA17" s="1056" t="s">
        <v>56</v>
      </c>
      <c r="AB17" s="1056" t="s">
        <v>57</v>
      </c>
      <c r="AC17" s="1056" t="s">
        <v>58</v>
      </c>
      <c r="AD17" s="1056" t="s">
        <v>59</v>
      </c>
      <c r="AE17" s="1156"/>
      <c r="AF17" s="1157"/>
      <c r="AG17" s="66"/>
      <c r="BD17" s="65" t="s">
        <v>60</v>
      </c>
    </row>
    <row r="18" spans="1:68" ht="14.25" customHeight="1" x14ac:dyDescent="0.2">
      <c r="A18" s="822"/>
      <c r="B18" s="822"/>
      <c r="C18" s="822"/>
      <c r="D18" s="897"/>
      <c r="E18" s="899"/>
      <c r="F18" s="822"/>
      <c r="G18" s="822"/>
      <c r="H18" s="822"/>
      <c r="I18" s="822"/>
      <c r="J18" s="822"/>
      <c r="K18" s="822"/>
      <c r="L18" s="822"/>
      <c r="M18" s="822"/>
      <c r="N18" s="822"/>
      <c r="O18" s="822"/>
      <c r="P18" s="897"/>
      <c r="Q18" s="898"/>
      <c r="R18" s="898"/>
      <c r="S18" s="898"/>
      <c r="T18" s="899"/>
      <c r="U18" s="67" t="s">
        <v>61</v>
      </c>
      <c r="V18" s="67" t="s">
        <v>62</v>
      </c>
      <c r="W18" s="822"/>
      <c r="X18" s="822"/>
      <c r="Y18" s="1199"/>
      <c r="Z18" s="1208"/>
      <c r="AA18" s="1057"/>
      <c r="AB18" s="1057"/>
      <c r="AC18" s="1057"/>
      <c r="AD18" s="1158"/>
      <c r="AE18" s="1159"/>
      <c r="AF18" s="1160"/>
      <c r="AG18" s="66"/>
      <c r="BD18" s="65"/>
    </row>
    <row r="19" spans="1:68" ht="27.75" hidden="1" customHeight="1" x14ac:dyDescent="0.2">
      <c r="A19" s="955" t="s">
        <v>63</v>
      </c>
      <c r="B19" s="956"/>
      <c r="C19" s="956"/>
      <c r="D19" s="956"/>
      <c r="E19" s="956"/>
      <c r="F19" s="956"/>
      <c r="G19" s="956"/>
      <c r="H19" s="956"/>
      <c r="I19" s="956"/>
      <c r="J19" s="956"/>
      <c r="K19" s="956"/>
      <c r="L19" s="956"/>
      <c r="M19" s="956"/>
      <c r="N19" s="956"/>
      <c r="O19" s="956"/>
      <c r="P19" s="956"/>
      <c r="Q19" s="956"/>
      <c r="R19" s="956"/>
      <c r="S19" s="956"/>
      <c r="T19" s="956"/>
      <c r="U19" s="956"/>
      <c r="V19" s="956"/>
      <c r="W19" s="956"/>
      <c r="X19" s="956"/>
      <c r="Y19" s="956"/>
      <c r="Z19" s="956"/>
      <c r="AA19" s="49"/>
      <c r="AB19" s="49"/>
      <c r="AC19" s="49"/>
    </row>
    <row r="20" spans="1:68" ht="16.5" hidden="1" customHeight="1" x14ac:dyDescent="0.25">
      <c r="A20" s="799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74"/>
      <c r="AB20" s="774"/>
      <c r="AC20" s="774"/>
    </row>
    <row r="21" spans="1:68" ht="14.25" hidden="1" customHeight="1" x14ac:dyDescent="0.25">
      <c r="A21" s="796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2">
        <v>4301051550</v>
      </c>
      <c r="D22" s="783">
        <v>4680115885004</v>
      </c>
      <c r="E22" s="784"/>
      <c r="F22" s="778">
        <v>0.16</v>
      </c>
      <c r="G22" s="33">
        <v>10</v>
      </c>
      <c r="H22" s="778">
        <v>1.6</v>
      </c>
      <c r="I22" s="778">
        <v>1.7</v>
      </c>
      <c r="J22" s="33">
        <v>234</v>
      </c>
      <c r="K22" s="33" t="s">
        <v>67</v>
      </c>
      <c r="L22" s="33"/>
      <c r="M22" s="34" t="s">
        <v>68</v>
      </c>
      <c r="N22" s="34"/>
      <c r="O22" s="33">
        <v>40</v>
      </c>
      <c r="P22" s="106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9"/>
      <c r="R22" s="789"/>
      <c r="S22" s="789"/>
      <c r="T22" s="790"/>
      <c r="U22" s="35"/>
      <c r="V22" s="35"/>
      <c r="W22" s="36" t="s">
        <v>69</v>
      </c>
      <c r="X22" s="779">
        <v>0</v>
      </c>
      <c r="Y22" s="780">
        <f>IFERROR(IF(X22="",0,CEILING((X22/$H22),1)*$H22),"")</f>
        <v>0</v>
      </c>
      <c r="Z22" s="37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5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7"/>
      <c r="P23" s="791" t="s">
        <v>71</v>
      </c>
      <c r="Q23" s="792"/>
      <c r="R23" s="792"/>
      <c r="S23" s="792"/>
      <c r="T23" s="792"/>
      <c r="U23" s="792"/>
      <c r="V23" s="793"/>
      <c r="W23" s="38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7"/>
      <c r="P24" s="791" t="s">
        <v>71</v>
      </c>
      <c r="Q24" s="792"/>
      <c r="R24" s="792"/>
      <c r="S24" s="792"/>
      <c r="T24" s="792"/>
      <c r="U24" s="792"/>
      <c r="V24" s="793"/>
      <c r="W24" s="38" t="s">
        <v>69</v>
      </c>
      <c r="X24" s="781">
        <f>IFERROR(SUM(X22:X22),"0")</f>
        <v>0</v>
      </c>
      <c r="Y24" s="781">
        <f>IFERROR(SUM(Y22:Y22),"0")</f>
        <v>0</v>
      </c>
      <c r="Z24" s="38"/>
      <c r="AA24" s="782"/>
      <c r="AB24" s="782"/>
      <c r="AC24" s="782"/>
    </row>
    <row r="25" spans="1:68" ht="14.25" hidden="1" customHeight="1" x14ac:dyDescent="0.25">
      <c r="A25" s="796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2">
        <v>4301051558</v>
      </c>
      <c r="D26" s="783">
        <v>4607091383881</v>
      </c>
      <c r="E26" s="784"/>
      <c r="F26" s="778">
        <v>0.33</v>
      </c>
      <c r="G26" s="33">
        <v>6</v>
      </c>
      <c r="H26" s="778">
        <v>1.98</v>
      </c>
      <c r="I26" s="778">
        <v>2.226</v>
      </c>
      <c r="J26" s="33">
        <v>182</v>
      </c>
      <c r="K26" s="33" t="s">
        <v>76</v>
      </c>
      <c r="L26" s="33"/>
      <c r="M26" s="34" t="s">
        <v>77</v>
      </c>
      <c r="N26" s="34"/>
      <c r="O26" s="33">
        <v>40</v>
      </c>
      <c r="P26" s="101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9"/>
      <c r="R26" s="789"/>
      <c r="S26" s="789"/>
      <c r="T26" s="790"/>
      <c r="U26" s="35"/>
      <c r="V26" s="35"/>
      <c r="W26" s="36" t="s">
        <v>69</v>
      </c>
      <c r="X26" s="779">
        <v>0</v>
      </c>
      <c r="Y26" s="780">
        <f t="shared" ref="Y26:Y33" si="0">IFERROR(IF(X26="",0,CEILING((X26/$H26),1)*$H26),"")</f>
        <v>0</v>
      </c>
      <c r="Z26" s="37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2">
        <v>4301051865</v>
      </c>
      <c r="D27" s="783">
        <v>4680115885912</v>
      </c>
      <c r="E27" s="784"/>
      <c r="F27" s="778">
        <v>0.3</v>
      </c>
      <c r="G27" s="33">
        <v>6</v>
      </c>
      <c r="H27" s="778">
        <v>1.8</v>
      </c>
      <c r="I27" s="778">
        <v>3.18</v>
      </c>
      <c r="J27" s="33">
        <v>182</v>
      </c>
      <c r="K27" s="33" t="s">
        <v>76</v>
      </c>
      <c r="L27" s="33"/>
      <c r="M27" s="34" t="s">
        <v>68</v>
      </c>
      <c r="N27" s="34"/>
      <c r="O27" s="33">
        <v>40</v>
      </c>
      <c r="P27" s="101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9"/>
      <c r="R27" s="789"/>
      <c r="S27" s="789"/>
      <c r="T27" s="790"/>
      <c r="U27" s="35"/>
      <c r="V27" s="35"/>
      <c r="W27" s="36" t="s">
        <v>69</v>
      </c>
      <c r="X27" s="779">
        <v>0</v>
      </c>
      <c r="Y27" s="780">
        <f t="shared" si="0"/>
        <v>0</v>
      </c>
      <c r="Z27" s="37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2">
        <v>4301051552</v>
      </c>
      <c r="D28" s="783">
        <v>4607091388237</v>
      </c>
      <c r="E28" s="784"/>
      <c r="F28" s="778">
        <v>0.42</v>
      </c>
      <c r="G28" s="33">
        <v>6</v>
      </c>
      <c r="H28" s="778">
        <v>2.52</v>
      </c>
      <c r="I28" s="778">
        <v>2.766</v>
      </c>
      <c r="J28" s="33">
        <v>182</v>
      </c>
      <c r="K28" s="33" t="s">
        <v>76</v>
      </c>
      <c r="L28" s="33"/>
      <c r="M28" s="34" t="s">
        <v>68</v>
      </c>
      <c r="N28" s="34"/>
      <c r="O28" s="33">
        <v>40</v>
      </c>
      <c r="P28" s="8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9"/>
      <c r="R28" s="789"/>
      <c r="S28" s="789"/>
      <c r="T28" s="790"/>
      <c r="U28" s="35"/>
      <c r="V28" s="35"/>
      <c r="W28" s="36" t="s">
        <v>69</v>
      </c>
      <c r="X28" s="779">
        <v>0</v>
      </c>
      <c r="Y28" s="780">
        <f t="shared" si="0"/>
        <v>0</v>
      </c>
      <c r="Z28" s="37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2">
        <v>4301051907</v>
      </c>
      <c r="D29" s="783">
        <v>4680115886230</v>
      </c>
      <c r="E29" s="784"/>
      <c r="F29" s="778">
        <v>0.3</v>
      </c>
      <c r="G29" s="33">
        <v>6</v>
      </c>
      <c r="H29" s="778">
        <v>1.8</v>
      </c>
      <c r="I29" s="778">
        <v>2.0459999999999998</v>
      </c>
      <c r="J29" s="33">
        <v>182</v>
      </c>
      <c r="K29" s="33" t="s">
        <v>76</v>
      </c>
      <c r="L29" s="33"/>
      <c r="M29" s="34" t="s">
        <v>68</v>
      </c>
      <c r="N29" s="34"/>
      <c r="O29" s="33">
        <v>40</v>
      </c>
      <c r="P29" s="849" t="s">
        <v>86</v>
      </c>
      <c r="Q29" s="789"/>
      <c r="R29" s="789"/>
      <c r="S29" s="789"/>
      <c r="T29" s="790"/>
      <c r="U29" s="35"/>
      <c r="V29" s="35"/>
      <c r="W29" s="36" t="s">
        <v>69</v>
      </c>
      <c r="X29" s="779">
        <v>0</v>
      </c>
      <c r="Y29" s="780">
        <f t="shared" si="0"/>
        <v>0</v>
      </c>
      <c r="Z29" s="37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2">
        <v>4301051908</v>
      </c>
      <c r="D30" s="783">
        <v>4680115886278</v>
      </c>
      <c r="E30" s="784"/>
      <c r="F30" s="778">
        <v>0.3</v>
      </c>
      <c r="G30" s="33">
        <v>6</v>
      </c>
      <c r="H30" s="778">
        <v>1.8</v>
      </c>
      <c r="I30" s="778">
        <v>2.0459999999999998</v>
      </c>
      <c r="J30" s="33">
        <v>182</v>
      </c>
      <c r="K30" s="33" t="s">
        <v>76</v>
      </c>
      <c r="L30" s="33"/>
      <c r="M30" s="34" t="s">
        <v>68</v>
      </c>
      <c r="N30" s="34"/>
      <c r="O30" s="33">
        <v>40</v>
      </c>
      <c r="P30" s="818" t="s">
        <v>90</v>
      </c>
      <c r="Q30" s="789"/>
      <c r="R30" s="789"/>
      <c r="S30" s="789"/>
      <c r="T30" s="790"/>
      <c r="U30" s="35"/>
      <c r="V30" s="35"/>
      <c r="W30" s="36" t="s">
        <v>69</v>
      </c>
      <c r="X30" s="779">
        <v>0</v>
      </c>
      <c r="Y30" s="780">
        <f t="shared" si="0"/>
        <v>0</v>
      </c>
      <c r="Z30" s="37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2">
        <v>4301051909</v>
      </c>
      <c r="D31" s="783">
        <v>4680115886247</v>
      </c>
      <c r="E31" s="784"/>
      <c r="F31" s="778">
        <v>0.3</v>
      </c>
      <c r="G31" s="33">
        <v>6</v>
      </c>
      <c r="H31" s="778">
        <v>1.8</v>
      </c>
      <c r="I31" s="778">
        <v>2.0459999999999998</v>
      </c>
      <c r="J31" s="33">
        <v>182</v>
      </c>
      <c r="K31" s="33" t="s">
        <v>76</v>
      </c>
      <c r="L31" s="33"/>
      <c r="M31" s="34" t="s">
        <v>68</v>
      </c>
      <c r="N31" s="34"/>
      <c r="O31" s="33">
        <v>40</v>
      </c>
      <c r="P31" s="857" t="s">
        <v>94</v>
      </c>
      <c r="Q31" s="789"/>
      <c r="R31" s="789"/>
      <c r="S31" s="789"/>
      <c r="T31" s="790"/>
      <c r="U31" s="35"/>
      <c r="V31" s="35"/>
      <c r="W31" s="36" t="s">
        <v>69</v>
      </c>
      <c r="X31" s="779">
        <v>0</v>
      </c>
      <c r="Y31" s="780">
        <f t="shared" si="0"/>
        <v>0</v>
      </c>
      <c r="Z31" s="37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2">
        <v>4301051861</v>
      </c>
      <c r="D32" s="783">
        <v>4680115885905</v>
      </c>
      <c r="E32" s="784"/>
      <c r="F32" s="778">
        <v>0.3</v>
      </c>
      <c r="G32" s="33">
        <v>6</v>
      </c>
      <c r="H32" s="778">
        <v>1.8</v>
      </c>
      <c r="I32" s="778">
        <v>3.18</v>
      </c>
      <c r="J32" s="33">
        <v>182</v>
      </c>
      <c r="K32" s="33" t="s">
        <v>76</v>
      </c>
      <c r="L32" s="33"/>
      <c r="M32" s="34" t="s">
        <v>68</v>
      </c>
      <c r="N32" s="34"/>
      <c r="O32" s="33">
        <v>40</v>
      </c>
      <c r="P32" s="9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9"/>
      <c r="R32" s="789"/>
      <c r="S32" s="789"/>
      <c r="T32" s="790"/>
      <c r="U32" s="35"/>
      <c r="V32" s="35"/>
      <c r="W32" s="36" t="s">
        <v>69</v>
      </c>
      <c r="X32" s="779">
        <v>0</v>
      </c>
      <c r="Y32" s="780">
        <f t="shared" si="0"/>
        <v>0</v>
      </c>
      <c r="Z32" s="37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2">
        <v>4301051592</v>
      </c>
      <c r="D33" s="783">
        <v>4607091388244</v>
      </c>
      <c r="E33" s="784"/>
      <c r="F33" s="778">
        <v>0.42</v>
      </c>
      <c r="G33" s="33">
        <v>6</v>
      </c>
      <c r="H33" s="778">
        <v>2.52</v>
      </c>
      <c r="I33" s="778">
        <v>2.766</v>
      </c>
      <c r="J33" s="33">
        <v>182</v>
      </c>
      <c r="K33" s="33" t="s">
        <v>76</v>
      </c>
      <c r="L33" s="33"/>
      <c r="M33" s="34" t="s">
        <v>68</v>
      </c>
      <c r="N33" s="34"/>
      <c r="O33" s="33">
        <v>40</v>
      </c>
      <c r="P33" s="109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9"/>
      <c r="R33" s="789"/>
      <c r="S33" s="789"/>
      <c r="T33" s="790"/>
      <c r="U33" s="35"/>
      <c r="V33" s="35"/>
      <c r="W33" s="36" t="s">
        <v>69</v>
      </c>
      <c r="X33" s="779">
        <v>0</v>
      </c>
      <c r="Y33" s="780">
        <f t="shared" si="0"/>
        <v>0</v>
      </c>
      <c r="Z33" s="37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785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787"/>
      <c r="P34" s="791" t="s">
        <v>71</v>
      </c>
      <c r="Q34" s="792"/>
      <c r="R34" s="792"/>
      <c r="S34" s="792"/>
      <c r="T34" s="792"/>
      <c r="U34" s="792"/>
      <c r="V34" s="793"/>
      <c r="W34" s="38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hidden="1" x14ac:dyDescent="0.2">
      <c r="A35" s="786"/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7"/>
      <c r="P35" s="791" t="s">
        <v>71</v>
      </c>
      <c r="Q35" s="792"/>
      <c r="R35" s="792"/>
      <c r="S35" s="792"/>
      <c r="T35" s="792"/>
      <c r="U35" s="792"/>
      <c r="V35" s="793"/>
      <c r="W35" s="38" t="s">
        <v>69</v>
      </c>
      <c r="X35" s="781">
        <f>IFERROR(SUM(X26:X33),"0")</f>
        <v>0</v>
      </c>
      <c r="Y35" s="781">
        <f>IFERROR(SUM(Y26:Y33),"0")</f>
        <v>0</v>
      </c>
      <c r="Z35" s="38"/>
      <c r="AA35" s="782"/>
      <c r="AB35" s="782"/>
      <c r="AC35" s="782"/>
    </row>
    <row r="36" spans="1:68" ht="14.25" hidden="1" customHeight="1" x14ac:dyDescent="0.25">
      <c r="A36" s="796" t="s">
        <v>102</v>
      </c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6"/>
      <c r="P36" s="786"/>
      <c r="Q36" s="786"/>
      <c r="R36" s="786"/>
      <c r="S36" s="786"/>
      <c r="T36" s="786"/>
      <c r="U36" s="786"/>
      <c r="V36" s="786"/>
      <c r="W36" s="786"/>
      <c r="X36" s="786"/>
      <c r="Y36" s="786"/>
      <c r="Z36" s="786"/>
      <c r="AA36" s="773"/>
      <c r="AB36" s="773"/>
      <c r="AC36" s="773"/>
    </row>
    <row r="37" spans="1:68" ht="27" hidden="1" customHeight="1" x14ac:dyDescent="0.25">
      <c r="A37" s="54" t="s">
        <v>103</v>
      </c>
      <c r="B37" s="54" t="s">
        <v>104</v>
      </c>
      <c r="C37" s="32">
        <v>4301032013</v>
      </c>
      <c r="D37" s="783">
        <v>4607091388503</v>
      </c>
      <c r="E37" s="784"/>
      <c r="F37" s="778">
        <v>0.05</v>
      </c>
      <c r="G37" s="33">
        <v>12</v>
      </c>
      <c r="H37" s="778">
        <v>0.6</v>
      </c>
      <c r="I37" s="778">
        <v>0.82199999999999995</v>
      </c>
      <c r="J37" s="33">
        <v>182</v>
      </c>
      <c r="K37" s="33" t="s">
        <v>76</v>
      </c>
      <c r="L37" s="33"/>
      <c r="M37" s="34" t="s">
        <v>105</v>
      </c>
      <c r="N37" s="34"/>
      <c r="O37" s="33">
        <v>120</v>
      </c>
      <c r="P37" s="103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9"/>
      <c r="R37" s="789"/>
      <c r="S37" s="789"/>
      <c r="T37" s="790"/>
      <c r="U37" s="35"/>
      <c r="V37" s="35"/>
      <c r="W37" s="36" t="s">
        <v>69</v>
      </c>
      <c r="X37" s="779">
        <v>0</v>
      </c>
      <c r="Y37" s="780">
        <f>IFERROR(IF(X37="",0,CEILING((X37/$H37),1)*$H37),"")</f>
        <v>0</v>
      </c>
      <c r="Z37" s="37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785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7"/>
      <c r="P38" s="791" t="s">
        <v>71</v>
      </c>
      <c r="Q38" s="792"/>
      <c r="R38" s="792"/>
      <c r="S38" s="792"/>
      <c r="T38" s="792"/>
      <c r="U38" s="792"/>
      <c r="V38" s="793"/>
      <c r="W38" s="38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hidden="1" x14ac:dyDescent="0.2">
      <c r="A39" s="786"/>
      <c r="B39" s="786"/>
      <c r="C39" s="786"/>
      <c r="D39" s="786"/>
      <c r="E39" s="786"/>
      <c r="F39" s="786"/>
      <c r="G39" s="786"/>
      <c r="H39" s="786"/>
      <c r="I39" s="786"/>
      <c r="J39" s="786"/>
      <c r="K39" s="786"/>
      <c r="L39" s="786"/>
      <c r="M39" s="786"/>
      <c r="N39" s="786"/>
      <c r="O39" s="787"/>
      <c r="P39" s="791" t="s">
        <v>71</v>
      </c>
      <c r="Q39" s="792"/>
      <c r="R39" s="792"/>
      <c r="S39" s="792"/>
      <c r="T39" s="792"/>
      <c r="U39" s="792"/>
      <c r="V39" s="793"/>
      <c r="W39" s="38" t="s">
        <v>69</v>
      </c>
      <c r="X39" s="781">
        <f>IFERROR(SUM(X37:X37),"0")</f>
        <v>0</v>
      </c>
      <c r="Y39" s="781">
        <f>IFERROR(SUM(Y37:Y37),"0")</f>
        <v>0</v>
      </c>
      <c r="Z39" s="38"/>
      <c r="AA39" s="782"/>
      <c r="AB39" s="782"/>
      <c r="AC39" s="782"/>
    </row>
    <row r="40" spans="1:68" ht="14.25" hidden="1" customHeight="1" x14ac:dyDescent="0.25">
      <c r="A40" s="796" t="s">
        <v>108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73"/>
      <c r="AB40" s="773"/>
      <c r="AC40" s="773"/>
    </row>
    <row r="41" spans="1:68" ht="27" hidden="1" customHeight="1" x14ac:dyDescent="0.25">
      <c r="A41" s="54" t="s">
        <v>109</v>
      </c>
      <c r="B41" s="54" t="s">
        <v>110</v>
      </c>
      <c r="C41" s="32">
        <v>4301170002</v>
      </c>
      <c r="D41" s="783">
        <v>4607091389111</v>
      </c>
      <c r="E41" s="784"/>
      <c r="F41" s="778">
        <v>2.5000000000000001E-2</v>
      </c>
      <c r="G41" s="33">
        <v>10</v>
      </c>
      <c r="H41" s="778">
        <v>0.25</v>
      </c>
      <c r="I41" s="778">
        <v>0.47199999999999998</v>
      </c>
      <c r="J41" s="33">
        <v>182</v>
      </c>
      <c r="K41" s="33" t="s">
        <v>76</v>
      </c>
      <c r="L41" s="33"/>
      <c r="M41" s="34" t="s">
        <v>105</v>
      </c>
      <c r="N41" s="34"/>
      <c r="O41" s="33">
        <v>120</v>
      </c>
      <c r="P41" s="11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9"/>
      <c r="R41" s="789"/>
      <c r="S41" s="789"/>
      <c r="T41" s="790"/>
      <c r="U41" s="35"/>
      <c r="V41" s="35"/>
      <c r="W41" s="36" t="s">
        <v>69</v>
      </c>
      <c r="X41" s="779">
        <v>0</v>
      </c>
      <c r="Y41" s="780">
        <f>IFERROR(IF(X41="",0,CEILING((X41/$H41),1)*$H41),"")</f>
        <v>0</v>
      </c>
      <c r="Z41" s="37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785"/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7"/>
      <c r="P42" s="791" t="s">
        <v>71</v>
      </c>
      <c r="Q42" s="792"/>
      <c r="R42" s="792"/>
      <c r="S42" s="792"/>
      <c r="T42" s="792"/>
      <c r="U42" s="792"/>
      <c r="V42" s="793"/>
      <c r="W42" s="38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hidden="1" x14ac:dyDescent="0.2">
      <c r="A43" s="786"/>
      <c r="B43" s="786"/>
      <c r="C43" s="786"/>
      <c r="D43" s="786"/>
      <c r="E43" s="786"/>
      <c r="F43" s="786"/>
      <c r="G43" s="786"/>
      <c r="H43" s="786"/>
      <c r="I43" s="786"/>
      <c r="J43" s="786"/>
      <c r="K43" s="786"/>
      <c r="L43" s="786"/>
      <c r="M43" s="786"/>
      <c r="N43" s="786"/>
      <c r="O43" s="787"/>
      <c r="P43" s="791" t="s">
        <v>71</v>
      </c>
      <c r="Q43" s="792"/>
      <c r="R43" s="792"/>
      <c r="S43" s="792"/>
      <c r="T43" s="792"/>
      <c r="U43" s="792"/>
      <c r="V43" s="793"/>
      <c r="W43" s="38" t="s">
        <v>69</v>
      </c>
      <c r="X43" s="781">
        <f>IFERROR(SUM(X41:X41),"0")</f>
        <v>0</v>
      </c>
      <c r="Y43" s="781">
        <f>IFERROR(SUM(Y41:Y41),"0")</f>
        <v>0</v>
      </c>
      <c r="Z43" s="38"/>
      <c r="AA43" s="782"/>
      <c r="AB43" s="782"/>
      <c r="AC43" s="782"/>
    </row>
    <row r="44" spans="1:68" ht="27.75" hidden="1" customHeight="1" x14ac:dyDescent="0.2">
      <c r="A44" s="955" t="s">
        <v>111</v>
      </c>
      <c r="B44" s="956"/>
      <c r="C44" s="956"/>
      <c r="D44" s="956"/>
      <c r="E44" s="956"/>
      <c r="F44" s="956"/>
      <c r="G44" s="956"/>
      <c r="H44" s="956"/>
      <c r="I44" s="956"/>
      <c r="J44" s="956"/>
      <c r="K44" s="956"/>
      <c r="L44" s="956"/>
      <c r="M44" s="956"/>
      <c r="N44" s="956"/>
      <c r="O44" s="956"/>
      <c r="P44" s="956"/>
      <c r="Q44" s="956"/>
      <c r="R44" s="956"/>
      <c r="S44" s="956"/>
      <c r="T44" s="956"/>
      <c r="U44" s="956"/>
      <c r="V44" s="956"/>
      <c r="W44" s="956"/>
      <c r="X44" s="956"/>
      <c r="Y44" s="956"/>
      <c r="Z44" s="956"/>
      <c r="AA44" s="49"/>
      <c r="AB44" s="49"/>
      <c r="AC44" s="49"/>
    </row>
    <row r="45" spans="1:68" ht="16.5" hidden="1" customHeight="1" x14ac:dyDescent="0.25">
      <c r="A45" s="799" t="s">
        <v>112</v>
      </c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6"/>
      <c r="P45" s="786"/>
      <c r="Q45" s="786"/>
      <c r="R45" s="786"/>
      <c r="S45" s="786"/>
      <c r="T45" s="786"/>
      <c r="U45" s="786"/>
      <c r="V45" s="786"/>
      <c r="W45" s="786"/>
      <c r="X45" s="786"/>
      <c r="Y45" s="786"/>
      <c r="Z45" s="786"/>
      <c r="AA45" s="774"/>
      <c r="AB45" s="774"/>
      <c r="AC45" s="774"/>
    </row>
    <row r="46" spans="1:68" ht="14.25" hidden="1" customHeight="1" x14ac:dyDescent="0.25">
      <c r="A46" s="796" t="s">
        <v>113</v>
      </c>
      <c r="B46" s="786"/>
      <c r="C46" s="786"/>
      <c r="D46" s="786"/>
      <c r="E46" s="786"/>
      <c r="F46" s="786"/>
      <c r="G46" s="786"/>
      <c r="H46" s="786"/>
      <c r="I46" s="786"/>
      <c r="J46" s="786"/>
      <c r="K46" s="786"/>
      <c r="L46" s="786"/>
      <c r="M46" s="786"/>
      <c r="N46" s="786"/>
      <c r="O46" s="786"/>
      <c r="P46" s="786"/>
      <c r="Q46" s="786"/>
      <c r="R46" s="786"/>
      <c r="S46" s="786"/>
      <c r="T46" s="786"/>
      <c r="U46" s="786"/>
      <c r="V46" s="786"/>
      <c r="W46" s="786"/>
      <c r="X46" s="786"/>
      <c r="Y46" s="786"/>
      <c r="Z46" s="786"/>
      <c r="AA46" s="773"/>
      <c r="AB46" s="773"/>
      <c r="AC46" s="773"/>
    </row>
    <row r="47" spans="1:68" ht="16.5" hidden="1" customHeight="1" x14ac:dyDescent="0.25">
      <c r="A47" s="54" t="s">
        <v>114</v>
      </c>
      <c r="B47" s="54" t="s">
        <v>115</v>
      </c>
      <c r="C47" s="32">
        <v>4301011540</v>
      </c>
      <c r="D47" s="783">
        <v>4607091385670</v>
      </c>
      <c r="E47" s="784"/>
      <c r="F47" s="778">
        <v>1.4</v>
      </c>
      <c r="G47" s="33">
        <v>8</v>
      </c>
      <c r="H47" s="778">
        <v>11.2</v>
      </c>
      <c r="I47" s="778">
        <v>11.635</v>
      </c>
      <c r="J47" s="33">
        <v>64</v>
      </c>
      <c r="K47" s="33" t="s">
        <v>116</v>
      </c>
      <c r="L47" s="33"/>
      <c r="M47" s="34" t="s">
        <v>77</v>
      </c>
      <c r="N47" s="34"/>
      <c r="O47" s="33">
        <v>50</v>
      </c>
      <c r="P47" s="88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89"/>
      <c r="R47" s="789"/>
      <c r="S47" s="789"/>
      <c r="T47" s="790"/>
      <c r="U47" s="35"/>
      <c r="V47" s="35"/>
      <c r="W47" s="36" t="s">
        <v>69</v>
      </c>
      <c r="X47" s="779">
        <v>0</v>
      </c>
      <c r="Y47" s="780">
        <f t="shared" ref="Y47:Y52" si="6">IFERROR(IF(X47="",0,CEILING((X47/$H47),1)*$H47),"")</f>
        <v>0</v>
      </c>
      <c r="Z47" s="37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118</v>
      </c>
      <c r="C48" s="32">
        <v>4301011380</v>
      </c>
      <c r="D48" s="783">
        <v>4607091385670</v>
      </c>
      <c r="E48" s="784"/>
      <c r="F48" s="778">
        <v>1.35</v>
      </c>
      <c r="G48" s="33">
        <v>8</v>
      </c>
      <c r="H48" s="778">
        <v>10.8</v>
      </c>
      <c r="I48" s="778">
        <v>11.234999999999999</v>
      </c>
      <c r="J48" s="33">
        <v>64</v>
      </c>
      <c r="K48" s="33" t="s">
        <v>116</v>
      </c>
      <c r="L48" s="33"/>
      <c r="M48" s="34" t="s">
        <v>119</v>
      </c>
      <c r="N48" s="34"/>
      <c r="O48" s="33">
        <v>50</v>
      </c>
      <c r="P48" s="11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9"/>
      <c r="R48" s="789"/>
      <c r="S48" s="789"/>
      <c r="T48" s="790"/>
      <c r="U48" s="35"/>
      <c r="V48" s="35"/>
      <c r="W48" s="36" t="s">
        <v>69</v>
      </c>
      <c r="X48" s="779">
        <v>0</v>
      </c>
      <c r="Y48" s="780">
        <f t="shared" si="6"/>
        <v>0</v>
      </c>
      <c r="Z48" s="37" t="str">
        <f>IFERROR(IF(Y48=0,"",ROUNDUP(Y48/H48,0)*0.01898),"")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2">
        <v>4301011625</v>
      </c>
      <c r="D49" s="783">
        <v>4680115883956</v>
      </c>
      <c r="E49" s="784"/>
      <c r="F49" s="778">
        <v>1.4</v>
      </c>
      <c r="G49" s="33">
        <v>8</v>
      </c>
      <c r="H49" s="778">
        <v>11.2</v>
      </c>
      <c r="I49" s="778">
        <v>11.635</v>
      </c>
      <c r="J49" s="33">
        <v>64</v>
      </c>
      <c r="K49" s="33" t="s">
        <v>116</v>
      </c>
      <c r="L49" s="33"/>
      <c r="M49" s="34" t="s">
        <v>119</v>
      </c>
      <c r="N49" s="34"/>
      <c r="O49" s="33">
        <v>50</v>
      </c>
      <c r="P49" s="113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9"/>
      <c r="R49" s="789"/>
      <c r="S49" s="789"/>
      <c r="T49" s="790"/>
      <c r="U49" s="35"/>
      <c r="V49" s="35"/>
      <c r="W49" s="36" t="s">
        <v>69</v>
      </c>
      <c r="X49" s="779">
        <v>0</v>
      </c>
      <c r="Y49" s="780">
        <f t="shared" si="6"/>
        <v>0</v>
      </c>
      <c r="Z49" s="37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2">
        <v>4301011565</v>
      </c>
      <c r="D50" s="783">
        <v>4680115882539</v>
      </c>
      <c r="E50" s="784"/>
      <c r="F50" s="778">
        <v>0.37</v>
      </c>
      <c r="G50" s="33">
        <v>10</v>
      </c>
      <c r="H50" s="778">
        <v>3.7</v>
      </c>
      <c r="I50" s="778">
        <v>3.91</v>
      </c>
      <c r="J50" s="33">
        <v>132</v>
      </c>
      <c r="K50" s="33" t="s">
        <v>126</v>
      </c>
      <c r="L50" s="33"/>
      <c r="M50" s="34" t="s">
        <v>77</v>
      </c>
      <c r="N50" s="34"/>
      <c r="O50" s="33">
        <v>50</v>
      </c>
      <c r="P50" s="90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89"/>
      <c r="R50" s="789"/>
      <c r="S50" s="789"/>
      <c r="T50" s="790"/>
      <c r="U50" s="35"/>
      <c r="V50" s="35"/>
      <c r="W50" s="36" t="s">
        <v>69</v>
      </c>
      <c r="X50" s="779">
        <v>0</v>
      </c>
      <c r="Y50" s="780">
        <f t="shared" si="6"/>
        <v>0</v>
      </c>
      <c r="Z50" s="37" t="str">
        <f>IFERROR(IF(Y50=0,"",ROUNDUP(Y50/H50,0)*0.00902),"")</f>
        <v/>
      </c>
      <c r="AA50" s="56"/>
      <c r="AB50" s="57"/>
      <c r="AC50" s="97" t="s">
        <v>120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127</v>
      </c>
      <c r="B51" s="54" t="s">
        <v>128</v>
      </c>
      <c r="C51" s="32">
        <v>4301011382</v>
      </c>
      <c r="D51" s="783">
        <v>4607091385687</v>
      </c>
      <c r="E51" s="784"/>
      <c r="F51" s="778">
        <v>0.4</v>
      </c>
      <c r="G51" s="33">
        <v>10</v>
      </c>
      <c r="H51" s="778">
        <v>4</v>
      </c>
      <c r="I51" s="778">
        <v>4.21</v>
      </c>
      <c r="J51" s="33">
        <v>132</v>
      </c>
      <c r="K51" s="33" t="s">
        <v>126</v>
      </c>
      <c r="L51" s="33" t="s">
        <v>129</v>
      </c>
      <c r="M51" s="34" t="s">
        <v>77</v>
      </c>
      <c r="N51" s="34"/>
      <c r="O51" s="33">
        <v>50</v>
      </c>
      <c r="P51" s="101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9"/>
      <c r="R51" s="789"/>
      <c r="S51" s="789"/>
      <c r="T51" s="790"/>
      <c r="U51" s="35"/>
      <c r="V51" s="35"/>
      <c r="W51" s="36" t="s">
        <v>69</v>
      </c>
      <c r="X51" s="779">
        <v>0</v>
      </c>
      <c r="Y51" s="780">
        <f t="shared" si="6"/>
        <v>0</v>
      </c>
      <c r="Z51" s="37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2">
        <v>4301011624</v>
      </c>
      <c r="D52" s="783">
        <v>4680115883949</v>
      </c>
      <c r="E52" s="784"/>
      <c r="F52" s="778">
        <v>0.37</v>
      </c>
      <c r="G52" s="33">
        <v>10</v>
      </c>
      <c r="H52" s="778">
        <v>3.7</v>
      </c>
      <c r="I52" s="778">
        <v>3.91</v>
      </c>
      <c r="J52" s="33">
        <v>132</v>
      </c>
      <c r="K52" s="33" t="s">
        <v>126</v>
      </c>
      <c r="L52" s="33"/>
      <c r="M52" s="34" t="s">
        <v>119</v>
      </c>
      <c r="N52" s="34"/>
      <c r="O52" s="33">
        <v>50</v>
      </c>
      <c r="P52" s="93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9"/>
      <c r="R52" s="789"/>
      <c r="S52" s="789"/>
      <c r="T52" s="790"/>
      <c r="U52" s="35"/>
      <c r="V52" s="35"/>
      <c r="W52" s="36" t="s">
        <v>69</v>
      </c>
      <c r="X52" s="779">
        <v>0</v>
      </c>
      <c r="Y52" s="780">
        <f t="shared" si="6"/>
        <v>0</v>
      </c>
      <c r="Z52" s="37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785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787"/>
      <c r="P53" s="791" t="s">
        <v>71</v>
      </c>
      <c r="Q53" s="792"/>
      <c r="R53" s="792"/>
      <c r="S53" s="792"/>
      <c r="T53" s="792"/>
      <c r="U53" s="792"/>
      <c r="V53" s="793"/>
      <c r="W53" s="38" t="s">
        <v>72</v>
      </c>
      <c r="X53" s="781">
        <f>IFERROR(X47/H47,"0")+IFERROR(X48/H48,"0")+IFERROR(X49/H49,"0")+IFERROR(X50/H50,"0")+IFERROR(X51/H51,"0")+IFERROR(X52/H52,"0")</f>
        <v>0</v>
      </c>
      <c r="Y53" s="781">
        <f>IFERROR(Y47/H47,"0")+IFERROR(Y48/H48,"0")+IFERROR(Y49/H49,"0")+IFERROR(Y50/H50,"0")+IFERROR(Y51/H51,"0")+IFERROR(Y52/H52,"0")</f>
        <v>0</v>
      </c>
      <c r="Z53" s="781">
        <f>IFERROR(IF(Z47="",0,Z47),"0")+IFERROR(IF(Z48="",0,Z48),"0")+IFERROR(IF(Z49="",0,Z49),"0")+IFERROR(IF(Z50="",0,Z50),"0")+IFERROR(IF(Z51="",0,Z51),"0")+IFERROR(IF(Z52="",0,Z52),"0")</f>
        <v>0</v>
      </c>
      <c r="AA53" s="782"/>
      <c r="AB53" s="782"/>
      <c r="AC53" s="782"/>
    </row>
    <row r="54" spans="1:68" hidden="1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787"/>
      <c r="P54" s="791" t="s">
        <v>71</v>
      </c>
      <c r="Q54" s="792"/>
      <c r="R54" s="792"/>
      <c r="S54" s="792"/>
      <c r="T54" s="792"/>
      <c r="U54" s="792"/>
      <c r="V54" s="793"/>
      <c r="W54" s="38" t="s">
        <v>69</v>
      </c>
      <c r="X54" s="781">
        <f>IFERROR(SUM(X47:X52),"0")</f>
        <v>0</v>
      </c>
      <c r="Y54" s="781">
        <f>IFERROR(SUM(Y47:Y52),"0")</f>
        <v>0</v>
      </c>
      <c r="Z54" s="38"/>
      <c r="AA54" s="782"/>
      <c r="AB54" s="782"/>
      <c r="AC54" s="782"/>
    </row>
    <row r="55" spans="1:68" ht="14.25" hidden="1" customHeight="1" x14ac:dyDescent="0.25">
      <c r="A55" s="796" t="s">
        <v>73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73"/>
      <c r="AB55" s="773"/>
      <c r="AC55" s="773"/>
    </row>
    <row r="56" spans="1:68" ht="27" hidden="1" customHeight="1" x14ac:dyDescent="0.25">
      <c r="A56" s="54" t="s">
        <v>133</v>
      </c>
      <c r="B56" s="54" t="s">
        <v>134</v>
      </c>
      <c r="C56" s="32">
        <v>4301051842</v>
      </c>
      <c r="D56" s="783">
        <v>4680115885233</v>
      </c>
      <c r="E56" s="784"/>
      <c r="F56" s="778">
        <v>0.2</v>
      </c>
      <c r="G56" s="33">
        <v>6</v>
      </c>
      <c r="H56" s="778">
        <v>1.2</v>
      </c>
      <c r="I56" s="778">
        <v>1.3</v>
      </c>
      <c r="J56" s="33">
        <v>234</v>
      </c>
      <c r="K56" s="33" t="s">
        <v>67</v>
      </c>
      <c r="L56" s="33"/>
      <c r="M56" s="34" t="s">
        <v>77</v>
      </c>
      <c r="N56" s="34"/>
      <c r="O56" s="33">
        <v>40</v>
      </c>
      <c r="P56" s="87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9"/>
      <c r="R56" s="789"/>
      <c r="S56" s="789"/>
      <c r="T56" s="790"/>
      <c r="U56" s="35"/>
      <c r="V56" s="35"/>
      <c r="W56" s="36" t="s">
        <v>69</v>
      </c>
      <c r="X56" s="779">
        <v>0</v>
      </c>
      <c r="Y56" s="780">
        <f>IFERROR(IF(X56="",0,CEILING((X56/$H56),1)*$H56),"")</f>
        <v>0</v>
      </c>
      <c r="Z56" s="37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2">
        <v>4301051820</v>
      </c>
      <c r="D57" s="783">
        <v>4680115884915</v>
      </c>
      <c r="E57" s="784"/>
      <c r="F57" s="778">
        <v>0.3</v>
      </c>
      <c r="G57" s="33">
        <v>6</v>
      </c>
      <c r="H57" s="778">
        <v>1.8</v>
      </c>
      <c r="I57" s="778">
        <v>1.98</v>
      </c>
      <c r="J57" s="33">
        <v>182</v>
      </c>
      <c r="K57" s="33" t="s">
        <v>76</v>
      </c>
      <c r="L57" s="33"/>
      <c r="M57" s="34" t="s">
        <v>77</v>
      </c>
      <c r="N57" s="34"/>
      <c r="O57" s="33">
        <v>40</v>
      </c>
      <c r="P57" s="116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9"/>
      <c r="R57" s="789"/>
      <c r="S57" s="789"/>
      <c r="T57" s="790"/>
      <c r="U57" s="35"/>
      <c r="V57" s="35"/>
      <c r="W57" s="36" t="s">
        <v>69</v>
      </c>
      <c r="X57" s="779">
        <v>0</v>
      </c>
      <c r="Y57" s="780">
        <f>IFERROR(IF(X57="",0,CEILING((X57/$H57),1)*$H57),"")</f>
        <v>0</v>
      </c>
      <c r="Z57" s="37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785"/>
      <c r="B58" s="786"/>
      <c r="C58" s="786"/>
      <c r="D58" s="786"/>
      <c r="E58" s="786"/>
      <c r="F58" s="786"/>
      <c r="G58" s="786"/>
      <c r="H58" s="786"/>
      <c r="I58" s="786"/>
      <c r="J58" s="786"/>
      <c r="K58" s="786"/>
      <c r="L58" s="786"/>
      <c r="M58" s="786"/>
      <c r="N58" s="786"/>
      <c r="O58" s="787"/>
      <c r="P58" s="791" t="s">
        <v>71</v>
      </c>
      <c r="Q58" s="792"/>
      <c r="R58" s="792"/>
      <c r="S58" s="792"/>
      <c r="T58" s="792"/>
      <c r="U58" s="792"/>
      <c r="V58" s="793"/>
      <c r="W58" s="38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hidden="1" x14ac:dyDescent="0.2">
      <c r="A59" s="786"/>
      <c r="B59" s="786"/>
      <c r="C59" s="786"/>
      <c r="D59" s="786"/>
      <c r="E59" s="786"/>
      <c r="F59" s="786"/>
      <c r="G59" s="786"/>
      <c r="H59" s="786"/>
      <c r="I59" s="786"/>
      <c r="J59" s="786"/>
      <c r="K59" s="786"/>
      <c r="L59" s="786"/>
      <c r="M59" s="786"/>
      <c r="N59" s="786"/>
      <c r="O59" s="787"/>
      <c r="P59" s="791" t="s">
        <v>71</v>
      </c>
      <c r="Q59" s="792"/>
      <c r="R59" s="792"/>
      <c r="S59" s="792"/>
      <c r="T59" s="792"/>
      <c r="U59" s="792"/>
      <c r="V59" s="793"/>
      <c r="W59" s="38" t="s">
        <v>69</v>
      </c>
      <c r="X59" s="781">
        <f>IFERROR(SUM(X56:X57),"0")</f>
        <v>0</v>
      </c>
      <c r="Y59" s="781">
        <f>IFERROR(SUM(Y56:Y57),"0")</f>
        <v>0</v>
      </c>
      <c r="Z59" s="38"/>
      <c r="AA59" s="782"/>
      <c r="AB59" s="782"/>
      <c r="AC59" s="782"/>
    </row>
    <row r="60" spans="1:68" ht="16.5" hidden="1" customHeight="1" x14ac:dyDescent="0.25">
      <c r="A60" s="799" t="s">
        <v>139</v>
      </c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6"/>
      <c r="P60" s="786"/>
      <c r="Q60" s="786"/>
      <c r="R60" s="786"/>
      <c r="S60" s="786"/>
      <c r="T60" s="786"/>
      <c r="U60" s="786"/>
      <c r="V60" s="786"/>
      <c r="W60" s="786"/>
      <c r="X60" s="786"/>
      <c r="Y60" s="786"/>
      <c r="Z60" s="786"/>
      <c r="AA60" s="774"/>
      <c r="AB60" s="774"/>
      <c r="AC60" s="774"/>
    </row>
    <row r="61" spans="1:68" ht="14.25" hidden="1" customHeight="1" x14ac:dyDescent="0.25">
      <c r="A61" s="796" t="s">
        <v>113</v>
      </c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6"/>
      <c r="P61" s="786"/>
      <c r="Q61" s="786"/>
      <c r="R61" s="786"/>
      <c r="S61" s="786"/>
      <c r="T61" s="786"/>
      <c r="U61" s="786"/>
      <c r="V61" s="786"/>
      <c r="W61" s="786"/>
      <c r="X61" s="786"/>
      <c r="Y61" s="786"/>
      <c r="Z61" s="786"/>
      <c r="AA61" s="773"/>
      <c r="AB61" s="773"/>
      <c r="AC61" s="773"/>
    </row>
    <row r="62" spans="1:68" ht="27" hidden="1" customHeight="1" x14ac:dyDescent="0.25">
      <c r="A62" s="54" t="s">
        <v>140</v>
      </c>
      <c r="B62" s="54" t="s">
        <v>141</v>
      </c>
      <c r="C62" s="32">
        <v>4301012030</v>
      </c>
      <c r="D62" s="783">
        <v>4680115885882</v>
      </c>
      <c r="E62" s="784"/>
      <c r="F62" s="778">
        <v>1.4</v>
      </c>
      <c r="G62" s="33">
        <v>8</v>
      </c>
      <c r="H62" s="778">
        <v>11.2</v>
      </c>
      <c r="I62" s="778">
        <v>11.635</v>
      </c>
      <c r="J62" s="33">
        <v>64</v>
      </c>
      <c r="K62" s="33" t="s">
        <v>116</v>
      </c>
      <c r="L62" s="33"/>
      <c r="M62" s="34" t="s">
        <v>77</v>
      </c>
      <c r="N62" s="34"/>
      <c r="O62" s="33">
        <v>50</v>
      </c>
      <c r="P62" s="114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9"/>
      <c r="R62" s="789"/>
      <c r="S62" s="789"/>
      <c r="T62" s="790"/>
      <c r="U62" s="35"/>
      <c r="V62" s="35"/>
      <c r="W62" s="36" t="s">
        <v>69</v>
      </c>
      <c r="X62" s="779">
        <v>0</v>
      </c>
      <c r="Y62" s="780">
        <f t="shared" ref="Y62:Y69" si="11">IFERROR(IF(X62="",0,CEILING((X62/$H62),1)*$H62),"")</f>
        <v>0</v>
      </c>
      <c r="Z62" s="37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2">
        <v>4301011816</v>
      </c>
      <c r="D63" s="783">
        <v>4680115881426</v>
      </c>
      <c r="E63" s="784"/>
      <c r="F63" s="778">
        <v>1.35</v>
      </c>
      <c r="G63" s="33">
        <v>8</v>
      </c>
      <c r="H63" s="778">
        <v>10.8</v>
      </c>
      <c r="I63" s="778">
        <v>11.234999999999999</v>
      </c>
      <c r="J63" s="33">
        <v>64</v>
      </c>
      <c r="K63" s="33" t="s">
        <v>116</v>
      </c>
      <c r="L63" s="33" t="s">
        <v>145</v>
      </c>
      <c r="M63" s="34" t="s">
        <v>119</v>
      </c>
      <c r="N63" s="34"/>
      <c r="O63" s="33">
        <v>50</v>
      </c>
      <c r="P63" s="9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9"/>
      <c r="R63" s="789"/>
      <c r="S63" s="789"/>
      <c r="T63" s="790"/>
      <c r="U63" s="35"/>
      <c r="V63" s="35"/>
      <c r="W63" s="36" t="s">
        <v>69</v>
      </c>
      <c r="X63" s="779">
        <v>0</v>
      </c>
      <c r="Y63" s="780">
        <f t="shared" si="11"/>
        <v>0</v>
      </c>
      <c r="Z63" s="37" t="str">
        <f>IFERROR(IF(Y63=0,"",ROUNDUP(Y63/H63,0)*0.01898),"")</f>
        <v/>
      </c>
      <c r="AA63" s="56"/>
      <c r="AB63" s="57"/>
      <c r="AC63" s="109" t="s">
        <v>146</v>
      </c>
      <c r="AG63" s="64"/>
      <c r="AJ63" s="68" t="s">
        <v>147</v>
      </c>
      <c r="AK63" s="68">
        <v>691.2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148</v>
      </c>
      <c r="C64" s="32">
        <v>4301011948</v>
      </c>
      <c r="D64" s="783">
        <v>4680115881426</v>
      </c>
      <c r="E64" s="784"/>
      <c r="F64" s="778">
        <v>1.35</v>
      </c>
      <c r="G64" s="33">
        <v>8</v>
      </c>
      <c r="H64" s="778">
        <v>10.8</v>
      </c>
      <c r="I64" s="778">
        <v>11.28</v>
      </c>
      <c r="J64" s="33">
        <v>48</v>
      </c>
      <c r="K64" s="33" t="s">
        <v>116</v>
      </c>
      <c r="L64" s="33"/>
      <c r="M64" s="34" t="s">
        <v>149</v>
      </c>
      <c r="N64" s="34"/>
      <c r="O64" s="33">
        <v>55</v>
      </c>
      <c r="P64" s="115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9"/>
      <c r="R64" s="789"/>
      <c r="S64" s="789"/>
      <c r="T64" s="790"/>
      <c r="U64" s="35"/>
      <c r="V64" s="35"/>
      <c r="W64" s="36" t="s">
        <v>69</v>
      </c>
      <c r="X64" s="779">
        <v>0</v>
      </c>
      <c r="Y64" s="780">
        <f t="shared" si="11"/>
        <v>0</v>
      </c>
      <c r="Z64" s="37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2">
        <v>4301011386</v>
      </c>
      <c r="D65" s="783">
        <v>4680115880283</v>
      </c>
      <c r="E65" s="784"/>
      <c r="F65" s="778">
        <v>0.6</v>
      </c>
      <c r="G65" s="33">
        <v>8</v>
      </c>
      <c r="H65" s="778">
        <v>4.8</v>
      </c>
      <c r="I65" s="778">
        <v>5.01</v>
      </c>
      <c r="J65" s="33">
        <v>132</v>
      </c>
      <c r="K65" s="33" t="s">
        <v>126</v>
      </c>
      <c r="L65" s="33"/>
      <c r="M65" s="34" t="s">
        <v>119</v>
      </c>
      <c r="N65" s="34"/>
      <c r="O65" s="33">
        <v>45</v>
      </c>
      <c r="P65" s="118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9"/>
      <c r="R65" s="789"/>
      <c r="S65" s="789"/>
      <c r="T65" s="790"/>
      <c r="U65" s="35"/>
      <c r="V65" s="35"/>
      <c r="W65" s="36" t="s">
        <v>69</v>
      </c>
      <c r="X65" s="779">
        <v>0</v>
      </c>
      <c r="Y65" s="780">
        <f t="shared" si="11"/>
        <v>0</v>
      </c>
      <c r="Z65" s="37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2">
        <v>4301011432</v>
      </c>
      <c r="D66" s="783">
        <v>4680115882720</v>
      </c>
      <c r="E66" s="784"/>
      <c r="F66" s="778">
        <v>0.45</v>
      </c>
      <c r="G66" s="33">
        <v>10</v>
      </c>
      <c r="H66" s="778">
        <v>4.5</v>
      </c>
      <c r="I66" s="778">
        <v>4.71</v>
      </c>
      <c r="J66" s="33">
        <v>132</v>
      </c>
      <c r="K66" s="33" t="s">
        <v>126</v>
      </c>
      <c r="L66" s="33"/>
      <c r="M66" s="34" t="s">
        <v>119</v>
      </c>
      <c r="N66" s="34"/>
      <c r="O66" s="33">
        <v>90</v>
      </c>
      <c r="P66" s="94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9"/>
      <c r="R66" s="789"/>
      <c r="S66" s="789"/>
      <c r="T66" s="790"/>
      <c r="U66" s="35"/>
      <c r="V66" s="35"/>
      <c r="W66" s="36" t="s">
        <v>69</v>
      </c>
      <c r="X66" s="779">
        <v>0</v>
      </c>
      <c r="Y66" s="780">
        <f t="shared" si="11"/>
        <v>0</v>
      </c>
      <c r="Z66" s="37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2">
        <v>4301011806</v>
      </c>
      <c r="D67" s="783">
        <v>4680115881525</v>
      </c>
      <c r="E67" s="784"/>
      <c r="F67" s="778">
        <v>0.4</v>
      </c>
      <c r="G67" s="33">
        <v>10</v>
      </c>
      <c r="H67" s="778">
        <v>4</v>
      </c>
      <c r="I67" s="778">
        <v>4.21</v>
      </c>
      <c r="J67" s="33">
        <v>132</v>
      </c>
      <c r="K67" s="33" t="s">
        <v>126</v>
      </c>
      <c r="L67" s="33"/>
      <c r="M67" s="34" t="s">
        <v>119</v>
      </c>
      <c r="N67" s="34"/>
      <c r="O67" s="33">
        <v>50</v>
      </c>
      <c r="P67" s="116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9"/>
      <c r="R67" s="789"/>
      <c r="S67" s="789"/>
      <c r="T67" s="790"/>
      <c r="U67" s="35"/>
      <c r="V67" s="35"/>
      <c r="W67" s="36" t="s">
        <v>69</v>
      </c>
      <c r="X67" s="779">
        <v>0</v>
      </c>
      <c r="Y67" s="780">
        <f t="shared" si="11"/>
        <v>0</v>
      </c>
      <c r="Z67" s="37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2">
        <v>4301011589</v>
      </c>
      <c r="D68" s="783">
        <v>4680115885899</v>
      </c>
      <c r="E68" s="784"/>
      <c r="F68" s="778">
        <v>0.35</v>
      </c>
      <c r="G68" s="33">
        <v>6</v>
      </c>
      <c r="H68" s="778">
        <v>2.1</v>
      </c>
      <c r="I68" s="778">
        <v>2.2799999999999998</v>
      </c>
      <c r="J68" s="33">
        <v>182</v>
      </c>
      <c r="K68" s="33" t="s">
        <v>76</v>
      </c>
      <c r="L68" s="33"/>
      <c r="M68" s="34" t="s">
        <v>161</v>
      </c>
      <c r="N68" s="34"/>
      <c r="O68" s="33">
        <v>50</v>
      </c>
      <c r="P68" s="95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89"/>
      <c r="R68" s="789"/>
      <c r="S68" s="789"/>
      <c r="T68" s="790"/>
      <c r="U68" s="35"/>
      <c r="V68" s="35"/>
      <c r="W68" s="36" t="s">
        <v>69</v>
      </c>
      <c r="X68" s="779">
        <v>0</v>
      </c>
      <c r="Y68" s="780">
        <f t="shared" si="11"/>
        <v>0</v>
      </c>
      <c r="Z68" s="37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2">
        <v>4301011801</v>
      </c>
      <c r="D69" s="783">
        <v>4680115881419</v>
      </c>
      <c r="E69" s="784"/>
      <c r="F69" s="778">
        <v>0.45</v>
      </c>
      <c r="G69" s="33">
        <v>10</v>
      </c>
      <c r="H69" s="778">
        <v>4.5</v>
      </c>
      <c r="I69" s="778">
        <v>4.71</v>
      </c>
      <c r="J69" s="33">
        <v>132</v>
      </c>
      <c r="K69" s="33" t="s">
        <v>126</v>
      </c>
      <c r="L69" s="33" t="s">
        <v>145</v>
      </c>
      <c r="M69" s="34" t="s">
        <v>119</v>
      </c>
      <c r="N69" s="34"/>
      <c r="O69" s="33">
        <v>50</v>
      </c>
      <c r="P69" s="9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89"/>
      <c r="R69" s="789"/>
      <c r="S69" s="789"/>
      <c r="T69" s="790"/>
      <c r="U69" s="35"/>
      <c r="V69" s="35"/>
      <c r="W69" s="36" t="s">
        <v>69</v>
      </c>
      <c r="X69" s="779">
        <v>0</v>
      </c>
      <c r="Y69" s="780">
        <f t="shared" si="11"/>
        <v>0</v>
      </c>
      <c r="Z69" s="37" t="str">
        <f>IFERROR(IF(Y69=0,"",ROUNDUP(Y69/H69,0)*0.00902),"")</f>
        <v/>
      </c>
      <c r="AA69" s="56"/>
      <c r="AB69" s="57"/>
      <c r="AC69" s="121" t="s">
        <v>146</v>
      </c>
      <c r="AG69" s="64"/>
      <c r="AJ69" s="68" t="s">
        <v>147</v>
      </c>
      <c r="AK69" s="68">
        <v>594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785"/>
      <c r="B70" s="786"/>
      <c r="C70" s="786"/>
      <c r="D70" s="786"/>
      <c r="E70" s="786"/>
      <c r="F70" s="786"/>
      <c r="G70" s="786"/>
      <c r="H70" s="786"/>
      <c r="I70" s="786"/>
      <c r="J70" s="786"/>
      <c r="K70" s="786"/>
      <c r="L70" s="786"/>
      <c r="M70" s="786"/>
      <c r="N70" s="786"/>
      <c r="O70" s="787"/>
      <c r="P70" s="791" t="s">
        <v>71</v>
      </c>
      <c r="Q70" s="792"/>
      <c r="R70" s="792"/>
      <c r="S70" s="792"/>
      <c r="T70" s="792"/>
      <c r="U70" s="792"/>
      <c r="V70" s="793"/>
      <c r="W70" s="38" t="s">
        <v>72</v>
      </c>
      <c r="X70" s="781">
        <f>IFERROR(X62/H62,"0")+IFERROR(X63/H63,"0")+IFERROR(X64/H64,"0")+IFERROR(X65/H65,"0")+IFERROR(X66/H66,"0")+IFERROR(X67/H67,"0")+IFERROR(X68/H68,"0")+IFERROR(X69/H69,"0")</f>
        <v>0</v>
      </c>
      <c r="Y70" s="781">
        <f>IFERROR(Y62/H62,"0")+IFERROR(Y63/H63,"0")+IFERROR(Y64/H64,"0")+IFERROR(Y65/H65,"0")+IFERROR(Y66/H66,"0")+IFERROR(Y67/H67,"0")+IFERROR(Y68/H68,"0")+IFERROR(Y69/H69,"0")</f>
        <v>0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782"/>
      <c r="AB70" s="782"/>
      <c r="AC70" s="782"/>
    </row>
    <row r="71" spans="1:68" hidden="1" x14ac:dyDescent="0.2">
      <c r="A71" s="786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787"/>
      <c r="P71" s="791" t="s">
        <v>71</v>
      </c>
      <c r="Q71" s="792"/>
      <c r="R71" s="792"/>
      <c r="S71" s="792"/>
      <c r="T71" s="792"/>
      <c r="U71" s="792"/>
      <c r="V71" s="793"/>
      <c r="W71" s="38" t="s">
        <v>69</v>
      </c>
      <c r="X71" s="781">
        <f>IFERROR(SUM(X62:X69),"0")</f>
        <v>0</v>
      </c>
      <c r="Y71" s="781">
        <f>IFERROR(SUM(Y62:Y69),"0")</f>
        <v>0</v>
      </c>
      <c r="Z71" s="38"/>
      <c r="AA71" s="782"/>
      <c r="AB71" s="782"/>
      <c r="AC71" s="782"/>
    </row>
    <row r="72" spans="1:68" ht="14.25" hidden="1" customHeight="1" x14ac:dyDescent="0.25">
      <c r="A72" s="796" t="s">
        <v>165</v>
      </c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786"/>
      <c r="P72" s="786"/>
      <c r="Q72" s="786"/>
      <c r="R72" s="786"/>
      <c r="S72" s="786"/>
      <c r="T72" s="786"/>
      <c r="U72" s="786"/>
      <c r="V72" s="786"/>
      <c r="W72" s="786"/>
      <c r="X72" s="786"/>
      <c r="Y72" s="786"/>
      <c r="Z72" s="786"/>
      <c r="AA72" s="773"/>
      <c r="AB72" s="773"/>
      <c r="AC72" s="773"/>
    </row>
    <row r="73" spans="1:68" ht="27" customHeight="1" x14ac:dyDescent="0.25">
      <c r="A73" s="54" t="s">
        <v>166</v>
      </c>
      <c r="B73" s="54" t="s">
        <v>167</v>
      </c>
      <c r="C73" s="32">
        <v>4301020298</v>
      </c>
      <c r="D73" s="783">
        <v>4680115881440</v>
      </c>
      <c r="E73" s="784"/>
      <c r="F73" s="778">
        <v>1.35</v>
      </c>
      <c r="G73" s="33">
        <v>8</v>
      </c>
      <c r="H73" s="778">
        <v>10.8</v>
      </c>
      <c r="I73" s="778">
        <v>11.234999999999999</v>
      </c>
      <c r="J73" s="33">
        <v>64</v>
      </c>
      <c r="K73" s="33" t="s">
        <v>116</v>
      </c>
      <c r="L73" s="33"/>
      <c r="M73" s="34" t="s">
        <v>119</v>
      </c>
      <c r="N73" s="34"/>
      <c r="O73" s="33">
        <v>50</v>
      </c>
      <c r="P73" s="87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89"/>
      <c r="R73" s="789"/>
      <c r="S73" s="789"/>
      <c r="T73" s="790"/>
      <c r="U73" s="35"/>
      <c r="V73" s="35"/>
      <c r="W73" s="36" t="s">
        <v>69</v>
      </c>
      <c r="X73" s="779">
        <v>20</v>
      </c>
      <c r="Y73" s="780">
        <f>IFERROR(IF(X73="",0,CEILING((X73/$H73),1)*$H73),"")</f>
        <v>21.6</v>
      </c>
      <c r="Z73" s="37">
        <f>IFERROR(IF(Y73=0,"",ROUNDUP(Y73/H73,0)*0.01898),"")</f>
        <v>3.7960000000000001E-2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20.805555555555554</v>
      </c>
      <c r="BN73" s="64">
        <f>IFERROR(Y73*I73/H73,"0")</f>
        <v>22.47</v>
      </c>
      <c r="BO73" s="64">
        <f>IFERROR(1/J73*(X73/H73),"0")</f>
        <v>2.8935185185185182E-2</v>
      </c>
      <c r="BP73" s="64">
        <f>IFERROR(1/J73*(Y73/H73),"0")</f>
        <v>3.125E-2</v>
      </c>
    </row>
    <row r="74" spans="1:68" ht="27" hidden="1" customHeight="1" x14ac:dyDescent="0.25">
      <c r="A74" s="54" t="s">
        <v>169</v>
      </c>
      <c r="B74" s="54" t="s">
        <v>170</v>
      </c>
      <c r="C74" s="32">
        <v>4301020228</v>
      </c>
      <c r="D74" s="783">
        <v>4680115882751</v>
      </c>
      <c r="E74" s="784"/>
      <c r="F74" s="778">
        <v>0.45</v>
      </c>
      <c r="G74" s="33">
        <v>10</v>
      </c>
      <c r="H74" s="778">
        <v>4.5</v>
      </c>
      <c r="I74" s="778">
        <v>4.71</v>
      </c>
      <c r="J74" s="33">
        <v>132</v>
      </c>
      <c r="K74" s="33" t="s">
        <v>126</v>
      </c>
      <c r="L74" s="33"/>
      <c r="M74" s="34" t="s">
        <v>119</v>
      </c>
      <c r="N74" s="34"/>
      <c r="O74" s="33">
        <v>90</v>
      </c>
      <c r="P74" s="98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89"/>
      <c r="R74" s="789"/>
      <c r="S74" s="789"/>
      <c r="T74" s="790"/>
      <c r="U74" s="35"/>
      <c r="V74" s="35"/>
      <c r="W74" s="36" t="s">
        <v>69</v>
      </c>
      <c r="X74" s="779">
        <v>0</v>
      </c>
      <c r="Y74" s="780">
        <f>IFERROR(IF(X74="",0,CEILING((X74/$H74),1)*$H74),"")</f>
        <v>0</v>
      </c>
      <c r="Z74" s="37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2">
        <v>4301020358</v>
      </c>
      <c r="D75" s="783">
        <v>4680115885950</v>
      </c>
      <c r="E75" s="784"/>
      <c r="F75" s="778">
        <v>0.37</v>
      </c>
      <c r="G75" s="33">
        <v>6</v>
      </c>
      <c r="H75" s="778">
        <v>2.2200000000000002</v>
      </c>
      <c r="I75" s="778">
        <v>2.4</v>
      </c>
      <c r="J75" s="33">
        <v>182</v>
      </c>
      <c r="K75" s="33" t="s">
        <v>76</v>
      </c>
      <c r="L75" s="33"/>
      <c r="M75" s="34" t="s">
        <v>77</v>
      </c>
      <c r="N75" s="34"/>
      <c r="O75" s="33">
        <v>50</v>
      </c>
      <c r="P75" s="11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89"/>
      <c r="R75" s="789"/>
      <c r="S75" s="789"/>
      <c r="T75" s="790"/>
      <c r="U75" s="35"/>
      <c r="V75" s="35"/>
      <c r="W75" s="36" t="s">
        <v>69</v>
      </c>
      <c r="X75" s="779">
        <v>0</v>
      </c>
      <c r="Y75" s="780">
        <f>IFERROR(IF(X75="",0,CEILING((X75/$H75),1)*$H75),"")</f>
        <v>0</v>
      </c>
      <c r="Z75" s="37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2">
        <v>4301020296</v>
      </c>
      <c r="D76" s="783">
        <v>4680115881433</v>
      </c>
      <c r="E76" s="784"/>
      <c r="F76" s="778">
        <v>0.45</v>
      </c>
      <c r="G76" s="33">
        <v>6</v>
      </c>
      <c r="H76" s="778">
        <v>2.7</v>
      </c>
      <c r="I76" s="778">
        <v>2.88</v>
      </c>
      <c r="J76" s="33">
        <v>182</v>
      </c>
      <c r="K76" s="33" t="s">
        <v>76</v>
      </c>
      <c r="L76" s="33" t="s">
        <v>145</v>
      </c>
      <c r="M76" s="34" t="s">
        <v>119</v>
      </c>
      <c r="N76" s="34"/>
      <c r="O76" s="33">
        <v>50</v>
      </c>
      <c r="P76" s="99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89"/>
      <c r="R76" s="789"/>
      <c r="S76" s="789"/>
      <c r="T76" s="790"/>
      <c r="U76" s="35"/>
      <c r="V76" s="35"/>
      <c r="W76" s="36" t="s">
        <v>69</v>
      </c>
      <c r="X76" s="779">
        <v>0</v>
      </c>
      <c r="Y76" s="780">
        <f>IFERROR(IF(X76="",0,CEILING((X76/$H76),1)*$H76),"")</f>
        <v>0</v>
      </c>
      <c r="Z76" s="37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147</v>
      </c>
      <c r="AK76" s="68">
        <v>491.4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85"/>
      <c r="B77" s="786"/>
      <c r="C77" s="786"/>
      <c r="D77" s="786"/>
      <c r="E77" s="786"/>
      <c r="F77" s="786"/>
      <c r="G77" s="786"/>
      <c r="H77" s="786"/>
      <c r="I77" s="786"/>
      <c r="J77" s="786"/>
      <c r="K77" s="786"/>
      <c r="L77" s="786"/>
      <c r="M77" s="786"/>
      <c r="N77" s="786"/>
      <c r="O77" s="787"/>
      <c r="P77" s="791" t="s">
        <v>71</v>
      </c>
      <c r="Q77" s="792"/>
      <c r="R77" s="792"/>
      <c r="S77" s="792"/>
      <c r="T77" s="792"/>
      <c r="U77" s="792"/>
      <c r="V77" s="793"/>
      <c r="W77" s="38" t="s">
        <v>72</v>
      </c>
      <c r="X77" s="781">
        <f>IFERROR(X73/H73,"0")+IFERROR(X74/H74,"0")+IFERROR(X75/H75,"0")+IFERROR(X76/H76,"0")</f>
        <v>1.8518518518518516</v>
      </c>
      <c r="Y77" s="781">
        <f>IFERROR(Y73/H73,"0")+IFERROR(Y74/H74,"0")+IFERROR(Y75/H75,"0")+IFERROR(Y76/H76,"0")</f>
        <v>2</v>
      </c>
      <c r="Z77" s="781">
        <f>IFERROR(IF(Z73="",0,Z73),"0")+IFERROR(IF(Z74="",0,Z74),"0")+IFERROR(IF(Z75="",0,Z75),"0")+IFERROR(IF(Z76="",0,Z76),"0")</f>
        <v>3.7960000000000001E-2</v>
      </c>
      <c r="AA77" s="782"/>
      <c r="AB77" s="782"/>
      <c r="AC77" s="782"/>
    </row>
    <row r="78" spans="1:68" x14ac:dyDescent="0.2">
      <c r="A78" s="786"/>
      <c r="B78" s="786"/>
      <c r="C78" s="786"/>
      <c r="D78" s="786"/>
      <c r="E78" s="786"/>
      <c r="F78" s="786"/>
      <c r="G78" s="786"/>
      <c r="H78" s="786"/>
      <c r="I78" s="786"/>
      <c r="J78" s="786"/>
      <c r="K78" s="786"/>
      <c r="L78" s="786"/>
      <c r="M78" s="786"/>
      <c r="N78" s="786"/>
      <c r="O78" s="787"/>
      <c r="P78" s="791" t="s">
        <v>71</v>
      </c>
      <c r="Q78" s="792"/>
      <c r="R78" s="792"/>
      <c r="S78" s="792"/>
      <c r="T78" s="792"/>
      <c r="U78" s="792"/>
      <c r="V78" s="793"/>
      <c r="W78" s="38" t="s">
        <v>69</v>
      </c>
      <c r="X78" s="781">
        <f>IFERROR(SUM(X73:X76),"0")</f>
        <v>20</v>
      </c>
      <c r="Y78" s="781">
        <f>IFERROR(SUM(Y73:Y76),"0")</f>
        <v>21.6</v>
      </c>
      <c r="Z78" s="38"/>
      <c r="AA78" s="782"/>
      <c r="AB78" s="782"/>
      <c r="AC78" s="782"/>
    </row>
    <row r="79" spans="1:68" ht="14.25" hidden="1" customHeight="1" x14ac:dyDescent="0.25">
      <c r="A79" s="796" t="s">
        <v>64</v>
      </c>
      <c r="B79" s="786"/>
      <c r="C79" s="786"/>
      <c r="D79" s="786"/>
      <c r="E79" s="786"/>
      <c r="F79" s="786"/>
      <c r="G79" s="786"/>
      <c r="H79" s="786"/>
      <c r="I79" s="786"/>
      <c r="J79" s="786"/>
      <c r="K79" s="786"/>
      <c r="L79" s="786"/>
      <c r="M79" s="786"/>
      <c r="N79" s="786"/>
      <c r="O79" s="786"/>
      <c r="P79" s="786"/>
      <c r="Q79" s="786"/>
      <c r="R79" s="786"/>
      <c r="S79" s="786"/>
      <c r="T79" s="786"/>
      <c r="U79" s="786"/>
      <c r="V79" s="786"/>
      <c r="W79" s="786"/>
      <c r="X79" s="786"/>
      <c r="Y79" s="786"/>
      <c r="Z79" s="786"/>
      <c r="AA79" s="773"/>
      <c r="AB79" s="773"/>
      <c r="AC79" s="773"/>
    </row>
    <row r="80" spans="1:68" ht="16.5" hidden="1" customHeight="1" x14ac:dyDescent="0.25">
      <c r="A80" s="54" t="s">
        <v>176</v>
      </c>
      <c r="B80" s="54" t="s">
        <v>177</v>
      </c>
      <c r="C80" s="32">
        <v>4301031242</v>
      </c>
      <c r="D80" s="783">
        <v>4680115885066</v>
      </c>
      <c r="E80" s="784"/>
      <c r="F80" s="778">
        <v>0.7</v>
      </c>
      <c r="G80" s="33">
        <v>6</v>
      </c>
      <c r="H80" s="778">
        <v>4.2</v>
      </c>
      <c r="I80" s="778">
        <v>4.41</v>
      </c>
      <c r="J80" s="33">
        <v>132</v>
      </c>
      <c r="K80" s="33" t="s">
        <v>126</v>
      </c>
      <c r="L80" s="33"/>
      <c r="M80" s="34" t="s">
        <v>68</v>
      </c>
      <c r="N80" s="34"/>
      <c r="O80" s="33">
        <v>40</v>
      </c>
      <c r="P80" s="120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89"/>
      <c r="R80" s="789"/>
      <c r="S80" s="789"/>
      <c r="T80" s="790"/>
      <c r="U80" s="35"/>
      <c r="V80" s="35"/>
      <c r="W80" s="36" t="s">
        <v>69</v>
      </c>
      <c r="X80" s="779">
        <v>0</v>
      </c>
      <c r="Y80" s="780">
        <f t="shared" ref="Y80:Y85" si="16">IFERROR(IF(X80="",0,CEILING((X80/$H80),1)*$H80),"")</f>
        <v>0</v>
      </c>
      <c r="Z80" s="37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2">
        <v>4301031240</v>
      </c>
      <c r="D81" s="783">
        <v>4680115885042</v>
      </c>
      <c r="E81" s="784"/>
      <c r="F81" s="778">
        <v>0.7</v>
      </c>
      <c r="G81" s="33">
        <v>6</v>
      </c>
      <c r="H81" s="778">
        <v>4.2</v>
      </c>
      <c r="I81" s="778">
        <v>4.41</v>
      </c>
      <c r="J81" s="33">
        <v>132</v>
      </c>
      <c r="K81" s="33" t="s">
        <v>126</v>
      </c>
      <c r="L81" s="33"/>
      <c r="M81" s="34" t="s">
        <v>68</v>
      </c>
      <c r="N81" s="34"/>
      <c r="O81" s="33">
        <v>40</v>
      </c>
      <c r="P81" s="80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89"/>
      <c r="R81" s="789"/>
      <c r="S81" s="789"/>
      <c r="T81" s="790"/>
      <c r="U81" s="35"/>
      <c r="V81" s="35"/>
      <c r="W81" s="36" t="s">
        <v>69</v>
      </c>
      <c r="X81" s="779">
        <v>0</v>
      </c>
      <c r="Y81" s="780">
        <f t="shared" si="16"/>
        <v>0</v>
      </c>
      <c r="Z81" s="37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2">
        <v>4301031315</v>
      </c>
      <c r="D82" s="783">
        <v>4680115885080</v>
      </c>
      <c r="E82" s="784"/>
      <c r="F82" s="778">
        <v>0.7</v>
      </c>
      <c r="G82" s="33">
        <v>6</v>
      </c>
      <c r="H82" s="778">
        <v>4.2</v>
      </c>
      <c r="I82" s="778">
        <v>4.41</v>
      </c>
      <c r="J82" s="33">
        <v>132</v>
      </c>
      <c r="K82" s="33" t="s">
        <v>126</v>
      </c>
      <c r="L82" s="33"/>
      <c r="M82" s="34" t="s">
        <v>68</v>
      </c>
      <c r="N82" s="34"/>
      <c r="O82" s="33">
        <v>40</v>
      </c>
      <c r="P82" s="116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89"/>
      <c r="R82" s="789"/>
      <c r="S82" s="789"/>
      <c r="T82" s="790"/>
      <c r="U82" s="35"/>
      <c r="V82" s="35"/>
      <c r="W82" s="36" t="s">
        <v>69</v>
      </c>
      <c r="X82" s="779">
        <v>0</v>
      </c>
      <c r="Y82" s="780">
        <f t="shared" si="16"/>
        <v>0</v>
      </c>
      <c r="Z82" s="37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2">
        <v>4301031243</v>
      </c>
      <c r="D83" s="783">
        <v>4680115885073</v>
      </c>
      <c r="E83" s="784"/>
      <c r="F83" s="778">
        <v>0.3</v>
      </c>
      <c r="G83" s="33">
        <v>6</v>
      </c>
      <c r="H83" s="778">
        <v>1.8</v>
      </c>
      <c r="I83" s="778">
        <v>1.9</v>
      </c>
      <c r="J83" s="33">
        <v>234</v>
      </c>
      <c r="K83" s="33" t="s">
        <v>67</v>
      </c>
      <c r="L83" s="33"/>
      <c r="M83" s="34" t="s">
        <v>68</v>
      </c>
      <c r="N83" s="34"/>
      <c r="O83" s="33">
        <v>40</v>
      </c>
      <c r="P83" s="10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89"/>
      <c r="R83" s="789"/>
      <c r="S83" s="789"/>
      <c r="T83" s="790"/>
      <c r="U83" s="35"/>
      <c r="V83" s="35"/>
      <c r="W83" s="36" t="s">
        <v>69</v>
      </c>
      <c r="X83" s="779">
        <v>0</v>
      </c>
      <c r="Y83" s="780">
        <f t="shared" si="16"/>
        <v>0</v>
      </c>
      <c r="Z83" s="37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2">
        <v>4301031241</v>
      </c>
      <c r="D84" s="783">
        <v>4680115885059</v>
      </c>
      <c r="E84" s="784"/>
      <c r="F84" s="778">
        <v>0.3</v>
      </c>
      <c r="G84" s="33">
        <v>6</v>
      </c>
      <c r="H84" s="778">
        <v>1.8</v>
      </c>
      <c r="I84" s="778">
        <v>1.9</v>
      </c>
      <c r="J84" s="33">
        <v>234</v>
      </c>
      <c r="K84" s="33" t="s">
        <v>67</v>
      </c>
      <c r="L84" s="33"/>
      <c r="M84" s="34" t="s">
        <v>68</v>
      </c>
      <c r="N84" s="34"/>
      <c r="O84" s="33">
        <v>40</v>
      </c>
      <c r="P84" s="121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89"/>
      <c r="R84" s="789"/>
      <c r="S84" s="789"/>
      <c r="T84" s="790"/>
      <c r="U84" s="35"/>
      <c r="V84" s="35"/>
      <c r="W84" s="36" t="s">
        <v>69</v>
      </c>
      <c r="X84" s="779">
        <v>0</v>
      </c>
      <c r="Y84" s="780">
        <f t="shared" si="16"/>
        <v>0</v>
      </c>
      <c r="Z84" s="37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2">
        <v>4301031316</v>
      </c>
      <c r="D85" s="783">
        <v>4680115885097</v>
      </c>
      <c r="E85" s="784"/>
      <c r="F85" s="778">
        <v>0.3</v>
      </c>
      <c r="G85" s="33">
        <v>6</v>
      </c>
      <c r="H85" s="778">
        <v>1.8</v>
      </c>
      <c r="I85" s="778">
        <v>1.9</v>
      </c>
      <c r="J85" s="33">
        <v>234</v>
      </c>
      <c r="K85" s="33" t="s">
        <v>67</v>
      </c>
      <c r="L85" s="33"/>
      <c r="M85" s="34" t="s">
        <v>68</v>
      </c>
      <c r="N85" s="34"/>
      <c r="O85" s="33">
        <v>40</v>
      </c>
      <c r="P85" s="107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89"/>
      <c r="R85" s="789"/>
      <c r="S85" s="789"/>
      <c r="T85" s="790"/>
      <c r="U85" s="35"/>
      <c r="V85" s="35"/>
      <c r="W85" s="36" t="s">
        <v>69</v>
      </c>
      <c r="X85" s="779">
        <v>0</v>
      </c>
      <c r="Y85" s="780">
        <f t="shared" si="16"/>
        <v>0</v>
      </c>
      <c r="Z85" s="37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785"/>
      <c r="B86" s="786"/>
      <c r="C86" s="786"/>
      <c r="D86" s="786"/>
      <c r="E86" s="786"/>
      <c r="F86" s="786"/>
      <c r="G86" s="786"/>
      <c r="H86" s="786"/>
      <c r="I86" s="786"/>
      <c r="J86" s="786"/>
      <c r="K86" s="786"/>
      <c r="L86" s="786"/>
      <c r="M86" s="786"/>
      <c r="N86" s="786"/>
      <c r="O86" s="787"/>
      <c r="P86" s="791" t="s">
        <v>71</v>
      </c>
      <c r="Q86" s="792"/>
      <c r="R86" s="792"/>
      <c r="S86" s="792"/>
      <c r="T86" s="792"/>
      <c r="U86" s="792"/>
      <c r="V86" s="793"/>
      <c r="W86" s="38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hidden="1" x14ac:dyDescent="0.2">
      <c r="A87" s="786"/>
      <c r="B87" s="786"/>
      <c r="C87" s="786"/>
      <c r="D87" s="786"/>
      <c r="E87" s="786"/>
      <c r="F87" s="786"/>
      <c r="G87" s="786"/>
      <c r="H87" s="786"/>
      <c r="I87" s="786"/>
      <c r="J87" s="786"/>
      <c r="K87" s="786"/>
      <c r="L87" s="786"/>
      <c r="M87" s="786"/>
      <c r="N87" s="786"/>
      <c r="O87" s="787"/>
      <c r="P87" s="791" t="s">
        <v>71</v>
      </c>
      <c r="Q87" s="792"/>
      <c r="R87" s="792"/>
      <c r="S87" s="792"/>
      <c r="T87" s="792"/>
      <c r="U87" s="792"/>
      <c r="V87" s="793"/>
      <c r="W87" s="38" t="s">
        <v>69</v>
      </c>
      <c r="X87" s="781">
        <f>IFERROR(SUM(X80:X85),"0")</f>
        <v>0</v>
      </c>
      <c r="Y87" s="781">
        <f>IFERROR(SUM(Y80:Y85),"0")</f>
        <v>0</v>
      </c>
      <c r="Z87" s="38"/>
      <c r="AA87" s="782"/>
      <c r="AB87" s="782"/>
      <c r="AC87" s="782"/>
    </row>
    <row r="88" spans="1:68" ht="14.25" hidden="1" customHeight="1" x14ac:dyDescent="0.25">
      <c r="A88" s="796" t="s">
        <v>73</v>
      </c>
      <c r="B88" s="786"/>
      <c r="C88" s="786"/>
      <c r="D88" s="786"/>
      <c r="E88" s="786"/>
      <c r="F88" s="786"/>
      <c r="G88" s="786"/>
      <c r="H88" s="786"/>
      <c r="I88" s="786"/>
      <c r="J88" s="786"/>
      <c r="K88" s="786"/>
      <c r="L88" s="786"/>
      <c r="M88" s="786"/>
      <c r="N88" s="786"/>
      <c r="O88" s="786"/>
      <c r="P88" s="786"/>
      <c r="Q88" s="786"/>
      <c r="R88" s="786"/>
      <c r="S88" s="786"/>
      <c r="T88" s="786"/>
      <c r="U88" s="786"/>
      <c r="V88" s="786"/>
      <c r="W88" s="786"/>
      <c r="X88" s="786"/>
      <c r="Y88" s="786"/>
      <c r="Z88" s="786"/>
      <c r="AA88" s="773"/>
      <c r="AB88" s="773"/>
      <c r="AC88" s="773"/>
    </row>
    <row r="89" spans="1:68" ht="16.5" customHeight="1" x14ac:dyDescent="0.25">
      <c r="A89" s="54" t="s">
        <v>191</v>
      </c>
      <c r="B89" s="54" t="s">
        <v>192</v>
      </c>
      <c r="C89" s="32">
        <v>4301051838</v>
      </c>
      <c r="D89" s="783">
        <v>4680115881891</v>
      </c>
      <c r="E89" s="784"/>
      <c r="F89" s="778">
        <v>1.4</v>
      </c>
      <c r="G89" s="33">
        <v>6</v>
      </c>
      <c r="H89" s="778">
        <v>8.4</v>
      </c>
      <c r="I89" s="778">
        <v>8.9190000000000005</v>
      </c>
      <c r="J89" s="33">
        <v>64</v>
      </c>
      <c r="K89" s="33" t="s">
        <v>116</v>
      </c>
      <c r="L89" s="33"/>
      <c r="M89" s="34" t="s">
        <v>77</v>
      </c>
      <c r="N89" s="34"/>
      <c r="O89" s="33">
        <v>40</v>
      </c>
      <c r="P89" s="10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89"/>
      <c r="R89" s="789"/>
      <c r="S89" s="789"/>
      <c r="T89" s="790"/>
      <c r="U89" s="35"/>
      <c r="V89" s="35"/>
      <c r="W89" s="36" t="s">
        <v>69</v>
      </c>
      <c r="X89" s="779">
        <v>60</v>
      </c>
      <c r="Y89" s="780">
        <f t="shared" ref="Y89:Y94" si="21">IFERROR(IF(X89="",0,CEILING((X89/$H89),1)*$H89),"")</f>
        <v>67.2</v>
      </c>
      <c r="Z89" s="37">
        <f>IFERROR(IF(Y89=0,"",ROUNDUP(Y89/H89,0)*0.01898),"")</f>
        <v>0.15184</v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63.707142857142856</v>
      </c>
      <c r="BN89" s="64">
        <f t="shared" ref="BN89:BN94" si="23">IFERROR(Y89*I89/H89,"0")</f>
        <v>71.352000000000004</v>
      </c>
      <c r="BO89" s="64">
        <f t="shared" ref="BO89:BO94" si="24">IFERROR(1/J89*(X89/H89),"0")</f>
        <v>0.11160714285714285</v>
      </c>
      <c r="BP89" s="64">
        <f t="shared" ref="BP89:BP94" si="25">IFERROR(1/J89*(Y89/H89),"0")</f>
        <v>0.125</v>
      </c>
    </row>
    <row r="90" spans="1:68" ht="27" customHeight="1" x14ac:dyDescent="0.25">
      <c r="A90" s="54" t="s">
        <v>194</v>
      </c>
      <c r="B90" s="54" t="s">
        <v>195</v>
      </c>
      <c r="C90" s="32">
        <v>4301051846</v>
      </c>
      <c r="D90" s="783">
        <v>4680115885769</v>
      </c>
      <c r="E90" s="784"/>
      <c r="F90" s="778">
        <v>1.4</v>
      </c>
      <c r="G90" s="33">
        <v>6</v>
      </c>
      <c r="H90" s="778">
        <v>8.4</v>
      </c>
      <c r="I90" s="778">
        <v>8.8350000000000009</v>
      </c>
      <c r="J90" s="33">
        <v>64</v>
      </c>
      <c r="K90" s="33" t="s">
        <v>116</v>
      </c>
      <c r="L90" s="33"/>
      <c r="M90" s="34" t="s">
        <v>77</v>
      </c>
      <c r="N90" s="34"/>
      <c r="O90" s="33">
        <v>45</v>
      </c>
      <c r="P90" s="104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89"/>
      <c r="R90" s="789"/>
      <c r="S90" s="789"/>
      <c r="T90" s="790"/>
      <c r="U90" s="35"/>
      <c r="V90" s="35"/>
      <c r="W90" s="36" t="s">
        <v>69</v>
      </c>
      <c r="X90" s="779">
        <v>80</v>
      </c>
      <c r="Y90" s="780">
        <f t="shared" si="21"/>
        <v>84</v>
      </c>
      <c r="Z90" s="37">
        <f>IFERROR(IF(Y90=0,"",ROUNDUP(Y90/H90,0)*0.01898),"")</f>
        <v>0.1898</v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84.142857142857153</v>
      </c>
      <c r="BN90" s="64">
        <f t="shared" si="23"/>
        <v>88.350000000000009</v>
      </c>
      <c r="BO90" s="64">
        <f t="shared" si="24"/>
        <v>0.14880952380952381</v>
      </c>
      <c r="BP90" s="64">
        <f t="shared" si="25"/>
        <v>0.15625</v>
      </c>
    </row>
    <row r="91" spans="1:68" ht="37.5" customHeight="1" x14ac:dyDescent="0.25">
      <c r="A91" s="54" t="s">
        <v>197</v>
      </c>
      <c r="B91" s="54" t="s">
        <v>198</v>
      </c>
      <c r="C91" s="32">
        <v>4301051822</v>
      </c>
      <c r="D91" s="783">
        <v>4680115884410</v>
      </c>
      <c r="E91" s="784"/>
      <c r="F91" s="778">
        <v>1.4</v>
      </c>
      <c r="G91" s="33">
        <v>6</v>
      </c>
      <c r="H91" s="778">
        <v>8.4</v>
      </c>
      <c r="I91" s="778">
        <v>8.952</v>
      </c>
      <c r="J91" s="33">
        <v>56</v>
      </c>
      <c r="K91" s="33" t="s">
        <v>116</v>
      </c>
      <c r="L91" s="33"/>
      <c r="M91" s="34" t="s">
        <v>68</v>
      </c>
      <c r="N91" s="34"/>
      <c r="O91" s="33">
        <v>40</v>
      </c>
      <c r="P91" s="105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89"/>
      <c r="R91" s="789"/>
      <c r="S91" s="789"/>
      <c r="T91" s="790"/>
      <c r="U91" s="35"/>
      <c r="V91" s="35"/>
      <c r="W91" s="36" t="s">
        <v>69</v>
      </c>
      <c r="X91" s="779">
        <v>40</v>
      </c>
      <c r="Y91" s="780">
        <f t="shared" si="21"/>
        <v>42</v>
      </c>
      <c r="Z91" s="37">
        <f>IFERROR(IF(Y91=0,"",ROUNDUP(Y91/H91,0)*0.02175),"")</f>
        <v>0.10874999999999999</v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42.628571428571426</v>
      </c>
      <c r="BN91" s="64">
        <f t="shared" si="23"/>
        <v>44.76</v>
      </c>
      <c r="BO91" s="64">
        <f t="shared" si="24"/>
        <v>8.5034013605442174E-2</v>
      </c>
      <c r="BP91" s="64">
        <f t="shared" si="25"/>
        <v>8.9285714285714274E-2</v>
      </c>
    </row>
    <row r="92" spans="1:68" ht="16.5" hidden="1" customHeight="1" x14ac:dyDescent="0.25">
      <c r="A92" s="54" t="s">
        <v>200</v>
      </c>
      <c r="B92" s="54" t="s">
        <v>201</v>
      </c>
      <c r="C92" s="32">
        <v>4301051837</v>
      </c>
      <c r="D92" s="783">
        <v>4680115884311</v>
      </c>
      <c r="E92" s="784"/>
      <c r="F92" s="778">
        <v>0.3</v>
      </c>
      <c r="G92" s="33">
        <v>6</v>
      </c>
      <c r="H92" s="778">
        <v>1.8</v>
      </c>
      <c r="I92" s="778">
        <v>2.0459999999999998</v>
      </c>
      <c r="J92" s="33">
        <v>182</v>
      </c>
      <c r="K92" s="33" t="s">
        <v>76</v>
      </c>
      <c r="L92" s="33"/>
      <c r="M92" s="34" t="s">
        <v>77</v>
      </c>
      <c r="N92" s="34"/>
      <c r="O92" s="33">
        <v>40</v>
      </c>
      <c r="P92" s="8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89"/>
      <c r="R92" s="789"/>
      <c r="S92" s="789"/>
      <c r="T92" s="790"/>
      <c r="U92" s="35"/>
      <c r="V92" s="35"/>
      <c r="W92" s="36" t="s">
        <v>69</v>
      </c>
      <c r="X92" s="779">
        <v>0</v>
      </c>
      <c r="Y92" s="780">
        <f t="shared" si="21"/>
        <v>0</v>
      </c>
      <c r="Z92" s="37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2">
        <v>4301051844</v>
      </c>
      <c r="D93" s="783">
        <v>4680115885929</v>
      </c>
      <c r="E93" s="784"/>
      <c r="F93" s="778">
        <v>0.42</v>
      </c>
      <c r="G93" s="33">
        <v>6</v>
      </c>
      <c r="H93" s="778">
        <v>2.52</v>
      </c>
      <c r="I93" s="778">
        <v>2.7</v>
      </c>
      <c r="J93" s="33">
        <v>182</v>
      </c>
      <c r="K93" s="33" t="s">
        <v>76</v>
      </c>
      <c r="L93" s="33"/>
      <c r="M93" s="34" t="s">
        <v>77</v>
      </c>
      <c r="N93" s="34"/>
      <c r="O93" s="33">
        <v>45</v>
      </c>
      <c r="P93" s="109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89"/>
      <c r="R93" s="789"/>
      <c r="S93" s="789"/>
      <c r="T93" s="790"/>
      <c r="U93" s="35"/>
      <c r="V93" s="35"/>
      <c r="W93" s="36" t="s">
        <v>69</v>
      </c>
      <c r="X93" s="779">
        <v>0</v>
      </c>
      <c r="Y93" s="780">
        <f t="shared" si="21"/>
        <v>0</v>
      </c>
      <c r="Z93" s="37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2">
        <v>4301051827</v>
      </c>
      <c r="D94" s="783">
        <v>4680115884403</v>
      </c>
      <c r="E94" s="784"/>
      <c r="F94" s="778">
        <v>0.3</v>
      </c>
      <c r="G94" s="33">
        <v>6</v>
      </c>
      <c r="H94" s="778">
        <v>1.8</v>
      </c>
      <c r="I94" s="778">
        <v>1.98</v>
      </c>
      <c r="J94" s="33">
        <v>182</v>
      </c>
      <c r="K94" s="33" t="s">
        <v>76</v>
      </c>
      <c r="L94" s="33"/>
      <c r="M94" s="34" t="s">
        <v>68</v>
      </c>
      <c r="N94" s="34"/>
      <c r="O94" s="33">
        <v>40</v>
      </c>
      <c r="P94" s="85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89"/>
      <c r="R94" s="789"/>
      <c r="S94" s="789"/>
      <c r="T94" s="790"/>
      <c r="U94" s="35"/>
      <c r="V94" s="35"/>
      <c r="W94" s="36" t="s">
        <v>69</v>
      </c>
      <c r="X94" s="779">
        <v>0</v>
      </c>
      <c r="Y94" s="780">
        <f t="shared" si="21"/>
        <v>0</v>
      </c>
      <c r="Z94" s="37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785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787"/>
      <c r="P95" s="791" t="s">
        <v>71</v>
      </c>
      <c r="Q95" s="792"/>
      <c r="R95" s="792"/>
      <c r="S95" s="792"/>
      <c r="T95" s="792"/>
      <c r="U95" s="792"/>
      <c r="V95" s="793"/>
      <c r="W95" s="38" t="s">
        <v>72</v>
      </c>
      <c r="X95" s="781">
        <f>IFERROR(X89/H89,"0")+IFERROR(X90/H90,"0")+IFERROR(X91/H91,"0")+IFERROR(X92/H92,"0")+IFERROR(X93/H93,"0")+IFERROR(X94/H94,"0")</f>
        <v>21.428571428571427</v>
      </c>
      <c r="Y95" s="781">
        <f>IFERROR(Y89/H89,"0")+IFERROR(Y90/H90,"0")+IFERROR(Y91/H91,"0")+IFERROR(Y92/H92,"0")+IFERROR(Y93/H93,"0")+IFERROR(Y94/H94,"0")</f>
        <v>23</v>
      </c>
      <c r="Z95" s="781">
        <f>IFERROR(IF(Z89="",0,Z89),"0")+IFERROR(IF(Z90="",0,Z90),"0")+IFERROR(IF(Z91="",0,Z91),"0")+IFERROR(IF(Z92="",0,Z92),"0")+IFERROR(IF(Z93="",0,Z93),"0")+IFERROR(IF(Z94="",0,Z94),"0")</f>
        <v>0.45038999999999996</v>
      </c>
      <c r="AA95" s="782"/>
      <c r="AB95" s="782"/>
      <c r="AC95" s="78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787"/>
      <c r="P96" s="791" t="s">
        <v>71</v>
      </c>
      <c r="Q96" s="792"/>
      <c r="R96" s="792"/>
      <c r="S96" s="792"/>
      <c r="T96" s="792"/>
      <c r="U96" s="792"/>
      <c r="V96" s="793"/>
      <c r="W96" s="38" t="s">
        <v>69</v>
      </c>
      <c r="X96" s="781">
        <f>IFERROR(SUM(X89:X94),"0")</f>
        <v>180</v>
      </c>
      <c r="Y96" s="781">
        <f>IFERROR(SUM(Y89:Y94),"0")</f>
        <v>193.2</v>
      </c>
      <c r="Z96" s="38"/>
      <c r="AA96" s="782"/>
      <c r="AB96" s="782"/>
      <c r="AC96" s="782"/>
    </row>
    <row r="97" spans="1:68" ht="14.25" hidden="1" customHeight="1" x14ac:dyDescent="0.25">
      <c r="A97" s="796" t="s">
        <v>207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73"/>
      <c r="AB97" s="773"/>
      <c r="AC97" s="773"/>
    </row>
    <row r="98" spans="1:68" ht="37.5" customHeight="1" x14ac:dyDescent="0.25">
      <c r="A98" s="54" t="s">
        <v>208</v>
      </c>
      <c r="B98" s="54" t="s">
        <v>209</v>
      </c>
      <c r="C98" s="32">
        <v>4301060366</v>
      </c>
      <c r="D98" s="783">
        <v>4680115881532</v>
      </c>
      <c r="E98" s="784"/>
      <c r="F98" s="778">
        <v>1.3</v>
      </c>
      <c r="G98" s="33">
        <v>6</v>
      </c>
      <c r="H98" s="778">
        <v>7.8</v>
      </c>
      <c r="I98" s="778">
        <v>8.2799999999999994</v>
      </c>
      <c r="J98" s="33">
        <v>56</v>
      </c>
      <c r="K98" s="33" t="s">
        <v>116</v>
      </c>
      <c r="L98" s="33"/>
      <c r="M98" s="34" t="s">
        <v>68</v>
      </c>
      <c r="N98" s="34"/>
      <c r="O98" s="33">
        <v>30</v>
      </c>
      <c r="P98" s="108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89"/>
      <c r="R98" s="789"/>
      <c r="S98" s="789"/>
      <c r="T98" s="790"/>
      <c r="U98" s="35"/>
      <c r="V98" s="35"/>
      <c r="W98" s="36" t="s">
        <v>69</v>
      </c>
      <c r="X98" s="779">
        <v>30</v>
      </c>
      <c r="Y98" s="780">
        <f>IFERROR(IF(X98="",0,CEILING((X98/$H98),1)*$H98),"")</f>
        <v>31.2</v>
      </c>
      <c r="Z98" s="37">
        <f>IFERROR(IF(Y98=0,"",ROUNDUP(Y98/H98,0)*0.02175),"")</f>
        <v>8.6999999999999994E-2</v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31.846153846153843</v>
      </c>
      <c r="BN98" s="64">
        <f>IFERROR(Y98*I98/H98,"0")</f>
        <v>33.119999999999997</v>
      </c>
      <c r="BO98" s="64">
        <f>IFERROR(1/J98*(X98/H98),"0")</f>
        <v>6.8681318681318673E-2</v>
      </c>
      <c r="BP98" s="64">
        <f>IFERROR(1/J98*(Y98/H98),"0")</f>
        <v>7.1428571428571425E-2</v>
      </c>
    </row>
    <row r="99" spans="1:68" ht="37.5" hidden="1" customHeight="1" x14ac:dyDescent="0.25">
      <c r="A99" s="54" t="s">
        <v>208</v>
      </c>
      <c r="B99" s="54" t="s">
        <v>211</v>
      </c>
      <c r="C99" s="32">
        <v>4301060371</v>
      </c>
      <c r="D99" s="783">
        <v>4680115881532</v>
      </c>
      <c r="E99" s="784"/>
      <c r="F99" s="778">
        <v>1.4</v>
      </c>
      <c r="G99" s="33">
        <v>6</v>
      </c>
      <c r="H99" s="778">
        <v>8.4</v>
      </c>
      <c r="I99" s="778">
        <v>8.9640000000000004</v>
      </c>
      <c r="J99" s="33">
        <v>56</v>
      </c>
      <c r="K99" s="33" t="s">
        <v>116</v>
      </c>
      <c r="L99" s="33"/>
      <c r="M99" s="34" t="s">
        <v>68</v>
      </c>
      <c r="N99" s="34"/>
      <c r="O99" s="33">
        <v>30</v>
      </c>
      <c r="P99" s="87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89"/>
      <c r="R99" s="789"/>
      <c r="S99" s="789"/>
      <c r="T99" s="790"/>
      <c r="U99" s="35"/>
      <c r="V99" s="35"/>
      <c r="W99" s="36" t="s">
        <v>69</v>
      </c>
      <c r="X99" s="779">
        <v>0</v>
      </c>
      <c r="Y99" s="780">
        <f>IFERROR(IF(X99="",0,CEILING((X99/$H99),1)*$H99),"")</f>
        <v>0</v>
      </c>
      <c r="Z99" s="37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2">
        <v>4301060351</v>
      </c>
      <c r="D100" s="783">
        <v>4680115881464</v>
      </c>
      <c r="E100" s="784"/>
      <c r="F100" s="778">
        <v>0.4</v>
      </c>
      <c r="G100" s="33">
        <v>6</v>
      </c>
      <c r="H100" s="778">
        <v>2.4</v>
      </c>
      <c r="I100" s="778">
        <v>2.61</v>
      </c>
      <c r="J100" s="33">
        <v>132</v>
      </c>
      <c r="K100" s="33" t="s">
        <v>126</v>
      </c>
      <c r="L100" s="33"/>
      <c r="M100" s="34" t="s">
        <v>77</v>
      </c>
      <c r="N100" s="34"/>
      <c r="O100" s="33">
        <v>30</v>
      </c>
      <c r="P100" s="85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89"/>
      <c r="R100" s="789"/>
      <c r="S100" s="789"/>
      <c r="T100" s="790"/>
      <c r="U100" s="35"/>
      <c r="V100" s="35"/>
      <c r="W100" s="36" t="s">
        <v>69</v>
      </c>
      <c r="X100" s="779">
        <v>0</v>
      </c>
      <c r="Y100" s="780">
        <f>IFERROR(IF(X100="",0,CEILING((X100/$H100),1)*$H100),"")</f>
        <v>0</v>
      </c>
      <c r="Z100" s="37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785"/>
      <c r="B101" s="786"/>
      <c r="C101" s="786"/>
      <c r="D101" s="786"/>
      <c r="E101" s="786"/>
      <c r="F101" s="786"/>
      <c r="G101" s="786"/>
      <c r="H101" s="786"/>
      <c r="I101" s="786"/>
      <c r="J101" s="786"/>
      <c r="K101" s="786"/>
      <c r="L101" s="786"/>
      <c r="M101" s="786"/>
      <c r="N101" s="786"/>
      <c r="O101" s="787"/>
      <c r="P101" s="791" t="s">
        <v>71</v>
      </c>
      <c r="Q101" s="792"/>
      <c r="R101" s="792"/>
      <c r="S101" s="792"/>
      <c r="T101" s="792"/>
      <c r="U101" s="792"/>
      <c r="V101" s="793"/>
      <c r="W101" s="38" t="s">
        <v>72</v>
      </c>
      <c r="X101" s="781">
        <f>IFERROR(X98/H98,"0")+IFERROR(X99/H99,"0")+IFERROR(X100/H100,"0")</f>
        <v>3.8461538461538463</v>
      </c>
      <c r="Y101" s="781">
        <f>IFERROR(Y98/H98,"0")+IFERROR(Y99/H99,"0")+IFERROR(Y100/H100,"0")</f>
        <v>4</v>
      </c>
      <c r="Z101" s="781">
        <f>IFERROR(IF(Z98="",0,Z98),"0")+IFERROR(IF(Z99="",0,Z99),"0")+IFERROR(IF(Z100="",0,Z100),"0")</f>
        <v>8.6999999999999994E-2</v>
      </c>
      <c r="AA101" s="782"/>
      <c r="AB101" s="782"/>
      <c r="AC101" s="782"/>
    </row>
    <row r="102" spans="1:68" x14ac:dyDescent="0.2">
      <c r="A102" s="786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787"/>
      <c r="P102" s="791" t="s">
        <v>71</v>
      </c>
      <c r="Q102" s="792"/>
      <c r="R102" s="792"/>
      <c r="S102" s="792"/>
      <c r="T102" s="792"/>
      <c r="U102" s="792"/>
      <c r="V102" s="793"/>
      <c r="W102" s="38" t="s">
        <v>69</v>
      </c>
      <c r="X102" s="781">
        <f>IFERROR(SUM(X98:X100),"0")</f>
        <v>30</v>
      </c>
      <c r="Y102" s="781">
        <f>IFERROR(SUM(Y98:Y100),"0")</f>
        <v>31.2</v>
      </c>
      <c r="Z102" s="38"/>
      <c r="AA102" s="782"/>
      <c r="AB102" s="782"/>
      <c r="AC102" s="782"/>
    </row>
    <row r="103" spans="1:68" ht="16.5" hidden="1" customHeight="1" x14ac:dyDescent="0.25">
      <c r="A103" s="799" t="s">
        <v>215</v>
      </c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786"/>
      <c r="P103" s="786"/>
      <c r="Q103" s="786"/>
      <c r="R103" s="786"/>
      <c r="S103" s="786"/>
      <c r="T103" s="786"/>
      <c r="U103" s="786"/>
      <c r="V103" s="786"/>
      <c r="W103" s="786"/>
      <c r="X103" s="786"/>
      <c r="Y103" s="786"/>
      <c r="Z103" s="786"/>
      <c r="AA103" s="774"/>
      <c r="AB103" s="774"/>
      <c r="AC103" s="774"/>
    </row>
    <row r="104" spans="1:68" ht="14.25" hidden="1" customHeight="1" x14ac:dyDescent="0.25">
      <c r="A104" s="796" t="s">
        <v>113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73"/>
      <c r="AB104" s="773"/>
      <c r="AC104" s="773"/>
    </row>
    <row r="105" spans="1:68" ht="27" hidden="1" customHeight="1" x14ac:dyDescent="0.25">
      <c r="A105" s="54" t="s">
        <v>216</v>
      </c>
      <c r="B105" s="54" t="s">
        <v>217</v>
      </c>
      <c r="C105" s="32">
        <v>4301011468</v>
      </c>
      <c r="D105" s="783">
        <v>4680115881327</v>
      </c>
      <c r="E105" s="784"/>
      <c r="F105" s="778">
        <v>1.35</v>
      </c>
      <c r="G105" s="33">
        <v>8</v>
      </c>
      <c r="H105" s="778">
        <v>10.8</v>
      </c>
      <c r="I105" s="778">
        <v>11.234999999999999</v>
      </c>
      <c r="J105" s="33">
        <v>64</v>
      </c>
      <c r="K105" s="33" t="s">
        <v>116</v>
      </c>
      <c r="L105" s="33"/>
      <c r="M105" s="34" t="s">
        <v>161</v>
      </c>
      <c r="N105" s="34"/>
      <c r="O105" s="33">
        <v>50</v>
      </c>
      <c r="P105" s="113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89"/>
      <c r="R105" s="789"/>
      <c r="S105" s="789"/>
      <c r="T105" s="790"/>
      <c r="U105" s="35"/>
      <c r="V105" s="35"/>
      <c r="W105" s="36" t="s">
        <v>69</v>
      </c>
      <c r="X105" s="779">
        <v>0</v>
      </c>
      <c r="Y105" s="780">
        <f>IFERROR(IF(X105="",0,CEILING((X105/$H105),1)*$H105),"")</f>
        <v>0</v>
      </c>
      <c r="Z105" s="37" t="str">
        <f>IFERROR(IF(Y105=0,"",ROUNDUP(Y105/H105,0)*0.01898),"")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219</v>
      </c>
      <c r="B106" s="54" t="s">
        <v>220</v>
      </c>
      <c r="C106" s="32">
        <v>4301011476</v>
      </c>
      <c r="D106" s="783">
        <v>4680115881518</v>
      </c>
      <c r="E106" s="784"/>
      <c r="F106" s="778">
        <v>0.4</v>
      </c>
      <c r="G106" s="33">
        <v>10</v>
      </c>
      <c r="H106" s="778">
        <v>4</v>
      </c>
      <c r="I106" s="778">
        <v>4.21</v>
      </c>
      <c r="J106" s="33">
        <v>132</v>
      </c>
      <c r="K106" s="33" t="s">
        <v>126</v>
      </c>
      <c r="L106" s="33"/>
      <c r="M106" s="34" t="s">
        <v>77</v>
      </c>
      <c r="N106" s="34"/>
      <c r="O106" s="33">
        <v>50</v>
      </c>
      <c r="P106" s="109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89"/>
      <c r="R106" s="789"/>
      <c r="S106" s="789"/>
      <c r="T106" s="790"/>
      <c r="U106" s="35"/>
      <c r="V106" s="35"/>
      <c r="W106" s="36" t="s">
        <v>69</v>
      </c>
      <c r="X106" s="779">
        <v>0</v>
      </c>
      <c r="Y106" s="780">
        <f>IFERROR(IF(X106="",0,CEILING((X106/$H106),1)*$H106),"")</f>
        <v>0</v>
      </c>
      <c r="Z106" s="37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2">
        <v>4301011443</v>
      </c>
      <c r="D107" s="783">
        <v>4680115881303</v>
      </c>
      <c r="E107" s="784"/>
      <c r="F107" s="778">
        <v>0.45</v>
      </c>
      <c r="G107" s="33">
        <v>10</v>
      </c>
      <c r="H107" s="778">
        <v>4.5</v>
      </c>
      <c r="I107" s="778">
        <v>4.71</v>
      </c>
      <c r="J107" s="33">
        <v>132</v>
      </c>
      <c r="K107" s="33" t="s">
        <v>126</v>
      </c>
      <c r="L107" s="33" t="s">
        <v>129</v>
      </c>
      <c r="M107" s="34" t="s">
        <v>161</v>
      </c>
      <c r="N107" s="34"/>
      <c r="O107" s="33">
        <v>50</v>
      </c>
      <c r="P107" s="107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89"/>
      <c r="R107" s="789"/>
      <c r="S107" s="789"/>
      <c r="T107" s="790"/>
      <c r="U107" s="35"/>
      <c r="V107" s="35"/>
      <c r="W107" s="36" t="s">
        <v>69</v>
      </c>
      <c r="X107" s="779">
        <v>0</v>
      </c>
      <c r="Y107" s="780">
        <f>IFERROR(IF(X107="",0,CEILING((X107/$H107),1)*$H107),"")</f>
        <v>0</v>
      </c>
      <c r="Z107" s="37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130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785"/>
      <c r="B108" s="786"/>
      <c r="C108" s="786"/>
      <c r="D108" s="786"/>
      <c r="E108" s="786"/>
      <c r="F108" s="786"/>
      <c r="G108" s="786"/>
      <c r="H108" s="786"/>
      <c r="I108" s="786"/>
      <c r="J108" s="786"/>
      <c r="K108" s="786"/>
      <c r="L108" s="786"/>
      <c r="M108" s="786"/>
      <c r="N108" s="786"/>
      <c r="O108" s="787"/>
      <c r="P108" s="791" t="s">
        <v>71</v>
      </c>
      <c r="Q108" s="792"/>
      <c r="R108" s="792"/>
      <c r="S108" s="792"/>
      <c r="T108" s="792"/>
      <c r="U108" s="792"/>
      <c r="V108" s="793"/>
      <c r="W108" s="38" t="s">
        <v>72</v>
      </c>
      <c r="X108" s="781">
        <f>IFERROR(X105/H105,"0")+IFERROR(X106/H106,"0")+IFERROR(X107/H107,"0")</f>
        <v>0</v>
      </c>
      <c r="Y108" s="781">
        <f>IFERROR(Y105/H105,"0")+IFERROR(Y106/H106,"0")+IFERROR(Y107/H107,"0")</f>
        <v>0</v>
      </c>
      <c r="Z108" s="781">
        <f>IFERROR(IF(Z105="",0,Z105),"0")+IFERROR(IF(Z106="",0,Z106),"0")+IFERROR(IF(Z107="",0,Z107),"0")</f>
        <v>0</v>
      </c>
      <c r="AA108" s="782"/>
      <c r="AB108" s="782"/>
      <c r="AC108" s="782"/>
    </row>
    <row r="109" spans="1:68" hidden="1" x14ac:dyDescent="0.2">
      <c r="A109" s="786"/>
      <c r="B109" s="786"/>
      <c r="C109" s="786"/>
      <c r="D109" s="786"/>
      <c r="E109" s="786"/>
      <c r="F109" s="786"/>
      <c r="G109" s="786"/>
      <c r="H109" s="786"/>
      <c r="I109" s="786"/>
      <c r="J109" s="786"/>
      <c r="K109" s="786"/>
      <c r="L109" s="786"/>
      <c r="M109" s="786"/>
      <c r="N109" s="786"/>
      <c r="O109" s="787"/>
      <c r="P109" s="791" t="s">
        <v>71</v>
      </c>
      <c r="Q109" s="792"/>
      <c r="R109" s="792"/>
      <c r="S109" s="792"/>
      <c r="T109" s="792"/>
      <c r="U109" s="792"/>
      <c r="V109" s="793"/>
      <c r="W109" s="38" t="s">
        <v>69</v>
      </c>
      <c r="X109" s="781">
        <f>IFERROR(SUM(X105:X107),"0")</f>
        <v>0</v>
      </c>
      <c r="Y109" s="781">
        <f>IFERROR(SUM(Y105:Y107),"0")</f>
        <v>0</v>
      </c>
      <c r="Z109" s="38"/>
      <c r="AA109" s="782"/>
      <c r="AB109" s="782"/>
      <c r="AC109" s="782"/>
    </row>
    <row r="110" spans="1:68" ht="14.25" hidden="1" customHeight="1" x14ac:dyDescent="0.25">
      <c r="A110" s="796" t="s">
        <v>73</v>
      </c>
      <c r="B110" s="786"/>
      <c r="C110" s="786"/>
      <c r="D110" s="786"/>
      <c r="E110" s="786"/>
      <c r="F110" s="786"/>
      <c r="G110" s="786"/>
      <c r="H110" s="786"/>
      <c r="I110" s="786"/>
      <c r="J110" s="786"/>
      <c r="K110" s="786"/>
      <c r="L110" s="786"/>
      <c r="M110" s="786"/>
      <c r="N110" s="786"/>
      <c r="O110" s="786"/>
      <c r="P110" s="786"/>
      <c r="Q110" s="786"/>
      <c r="R110" s="786"/>
      <c r="S110" s="786"/>
      <c r="T110" s="786"/>
      <c r="U110" s="786"/>
      <c r="V110" s="786"/>
      <c r="W110" s="786"/>
      <c r="X110" s="786"/>
      <c r="Y110" s="786"/>
      <c r="Z110" s="786"/>
      <c r="AA110" s="773"/>
      <c r="AB110" s="773"/>
      <c r="AC110" s="773"/>
    </row>
    <row r="111" spans="1:68" ht="27" hidden="1" customHeight="1" x14ac:dyDescent="0.25">
      <c r="A111" s="54" t="s">
        <v>224</v>
      </c>
      <c r="B111" s="54" t="s">
        <v>225</v>
      </c>
      <c r="C111" s="32">
        <v>4301051437</v>
      </c>
      <c r="D111" s="783">
        <v>4607091386967</v>
      </c>
      <c r="E111" s="784"/>
      <c r="F111" s="778">
        <v>1.35</v>
      </c>
      <c r="G111" s="33">
        <v>6</v>
      </c>
      <c r="H111" s="778">
        <v>8.1</v>
      </c>
      <c r="I111" s="778">
        <v>8.6189999999999998</v>
      </c>
      <c r="J111" s="33">
        <v>64</v>
      </c>
      <c r="K111" s="33" t="s">
        <v>116</v>
      </c>
      <c r="L111" s="33"/>
      <c r="M111" s="34" t="s">
        <v>77</v>
      </c>
      <c r="N111" s="34"/>
      <c r="O111" s="33">
        <v>45</v>
      </c>
      <c r="P111" s="111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89"/>
      <c r="R111" s="789"/>
      <c r="S111" s="789"/>
      <c r="T111" s="790"/>
      <c r="U111" s="35"/>
      <c r="V111" s="35"/>
      <c r="W111" s="36" t="s">
        <v>69</v>
      </c>
      <c r="X111" s="779">
        <v>0</v>
      </c>
      <c r="Y111" s="780">
        <f t="shared" ref="Y111:Y116" si="26">IFERROR(IF(X111="",0,CEILING((X111/$H111),1)*$H111),"")</f>
        <v>0</v>
      </c>
      <c r="Z111" s="37" t="str">
        <f>IFERROR(IF(Y111=0,"",ROUNDUP(Y111/H111,0)*0.01898),"")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hidden="1" customHeight="1" x14ac:dyDescent="0.25">
      <c r="A112" s="54" t="s">
        <v>224</v>
      </c>
      <c r="B112" s="54" t="s">
        <v>227</v>
      </c>
      <c r="C112" s="32">
        <v>4301051546</v>
      </c>
      <c r="D112" s="783">
        <v>4607091386967</v>
      </c>
      <c r="E112" s="784"/>
      <c r="F112" s="778">
        <v>1.4</v>
      </c>
      <c r="G112" s="33">
        <v>6</v>
      </c>
      <c r="H112" s="778">
        <v>8.4</v>
      </c>
      <c r="I112" s="778">
        <v>8.9190000000000005</v>
      </c>
      <c r="J112" s="33">
        <v>64</v>
      </c>
      <c r="K112" s="33" t="s">
        <v>116</v>
      </c>
      <c r="L112" s="33"/>
      <c r="M112" s="34" t="s">
        <v>77</v>
      </c>
      <c r="N112" s="34"/>
      <c r="O112" s="33">
        <v>45</v>
      </c>
      <c r="P112" s="110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9"/>
      <c r="R112" s="789"/>
      <c r="S112" s="789"/>
      <c r="T112" s="790"/>
      <c r="U112" s="35"/>
      <c r="V112" s="35"/>
      <c r="W112" s="36" t="s">
        <v>69</v>
      </c>
      <c r="X112" s="779">
        <v>0</v>
      </c>
      <c r="Y112" s="780">
        <f t="shared" si="26"/>
        <v>0</v>
      </c>
      <c r="Z112" s="37" t="str">
        <f>IFERROR(IF(Y112=0,"",ROUNDUP(Y112/H112,0)*0.01898),"")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228</v>
      </c>
      <c r="B113" s="54" t="s">
        <v>229</v>
      </c>
      <c r="C113" s="32">
        <v>4301051436</v>
      </c>
      <c r="D113" s="783">
        <v>4607091385731</v>
      </c>
      <c r="E113" s="784"/>
      <c r="F113" s="778">
        <v>0.45</v>
      </c>
      <c r="G113" s="33">
        <v>6</v>
      </c>
      <c r="H113" s="778">
        <v>2.7</v>
      </c>
      <c r="I113" s="778">
        <v>2.952</v>
      </c>
      <c r="J113" s="33">
        <v>182</v>
      </c>
      <c r="K113" s="33" t="s">
        <v>76</v>
      </c>
      <c r="L113" s="33" t="s">
        <v>145</v>
      </c>
      <c r="M113" s="34" t="s">
        <v>77</v>
      </c>
      <c r="N113" s="34"/>
      <c r="O113" s="33">
        <v>45</v>
      </c>
      <c r="P113" s="92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89"/>
      <c r="R113" s="789"/>
      <c r="S113" s="789"/>
      <c r="T113" s="790"/>
      <c r="U113" s="35"/>
      <c r="V113" s="35"/>
      <c r="W113" s="36" t="s">
        <v>69</v>
      </c>
      <c r="X113" s="779">
        <v>0</v>
      </c>
      <c r="Y113" s="780">
        <f t="shared" si="26"/>
        <v>0</v>
      </c>
      <c r="Z113" s="37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147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230</v>
      </c>
      <c r="B114" s="54" t="s">
        <v>231</v>
      </c>
      <c r="C114" s="32">
        <v>4301051438</v>
      </c>
      <c r="D114" s="783">
        <v>4680115880894</v>
      </c>
      <c r="E114" s="784"/>
      <c r="F114" s="778">
        <v>0.33</v>
      </c>
      <c r="G114" s="33">
        <v>6</v>
      </c>
      <c r="H114" s="778">
        <v>1.98</v>
      </c>
      <c r="I114" s="778">
        <v>2.238</v>
      </c>
      <c r="J114" s="33">
        <v>182</v>
      </c>
      <c r="K114" s="33" t="s">
        <v>76</v>
      </c>
      <c r="L114" s="33"/>
      <c r="M114" s="34" t="s">
        <v>77</v>
      </c>
      <c r="N114" s="34"/>
      <c r="O114" s="33">
        <v>45</v>
      </c>
      <c r="P114" s="112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89"/>
      <c r="R114" s="789"/>
      <c r="S114" s="789"/>
      <c r="T114" s="790"/>
      <c r="U114" s="35"/>
      <c r="V114" s="35"/>
      <c r="W114" s="36" t="s">
        <v>69</v>
      </c>
      <c r="X114" s="779">
        <v>0</v>
      </c>
      <c r="Y114" s="780">
        <f t="shared" si="26"/>
        <v>0</v>
      </c>
      <c r="Z114" s="37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2">
        <v>4301051439</v>
      </c>
      <c r="D115" s="783">
        <v>4680115880214</v>
      </c>
      <c r="E115" s="784"/>
      <c r="F115" s="778">
        <v>0.45</v>
      </c>
      <c r="G115" s="33">
        <v>6</v>
      </c>
      <c r="H115" s="778">
        <v>2.7</v>
      </c>
      <c r="I115" s="778">
        <v>2.988</v>
      </c>
      <c r="J115" s="33">
        <v>132</v>
      </c>
      <c r="K115" s="33" t="s">
        <v>126</v>
      </c>
      <c r="L115" s="33"/>
      <c r="M115" s="34" t="s">
        <v>77</v>
      </c>
      <c r="N115" s="34"/>
      <c r="O115" s="33">
        <v>45</v>
      </c>
      <c r="P115" s="102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89"/>
      <c r="R115" s="789"/>
      <c r="S115" s="789"/>
      <c r="T115" s="790"/>
      <c r="U115" s="35"/>
      <c r="V115" s="35"/>
      <c r="W115" s="36" t="s">
        <v>69</v>
      </c>
      <c r="X115" s="779">
        <v>0</v>
      </c>
      <c r="Y115" s="780">
        <f t="shared" si="26"/>
        <v>0</v>
      </c>
      <c r="Z115" s="37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235</v>
      </c>
      <c r="C116" s="32">
        <v>4301051687</v>
      </c>
      <c r="D116" s="783">
        <v>4680115880214</v>
      </c>
      <c r="E116" s="784"/>
      <c r="F116" s="778">
        <v>0.45</v>
      </c>
      <c r="G116" s="33">
        <v>4</v>
      </c>
      <c r="H116" s="778">
        <v>1.8</v>
      </c>
      <c r="I116" s="778">
        <v>2.032</v>
      </c>
      <c r="J116" s="33">
        <v>182</v>
      </c>
      <c r="K116" s="33" t="s">
        <v>76</v>
      </c>
      <c r="L116" s="33"/>
      <c r="M116" s="34" t="s">
        <v>77</v>
      </c>
      <c r="N116" s="34"/>
      <c r="O116" s="33">
        <v>45</v>
      </c>
      <c r="P116" s="882" t="s">
        <v>236</v>
      </c>
      <c r="Q116" s="789"/>
      <c r="R116" s="789"/>
      <c r="S116" s="789"/>
      <c r="T116" s="790"/>
      <c r="U116" s="35"/>
      <c r="V116" s="35"/>
      <c r="W116" s="36" t="s">
        <v>69</v>
      </c>
      <c r="X116" s="779">
        <v>0</v>
      </c>
      <c r="Y116" s="780">
        <f t="shared" si="26"/>
        <v>0</v>
      </c>
      <c r="Z116" s="37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idden="1" x14ac:dyDescent="0.2">
      <c r="A117" s="785"/>
      <c r="B117" s="786"/>
      <c r="C117" s="786"/>
      <c r="D117" s="786"/>
      <c r="E117" s="786"/>
      <c r="F117" s="786"/>
      <c r="G117" s="786"/>
      <c r="H117" s="786"/>
      <c r="I117" s="786"/>
      <c r="J117" s="786"/>
      <c r="K117" s="786"/>
      <c r="L117" s="786"/>
      <c r="M117" s="786"/>
      <c r="N117" s="786"/>
      <c r="O117" s="787"/>
      <c r="P117" s="791" t="s">
        <v>71</v>
      </c>
      <c r="Q117" s="792"/>
      <c r="R117" s="792"/>
      <c r="S117" s="792"/>
      <c r="T117" s="792"/>
      <c r="U117" s="792"/>
      <c r="V117" s="793"/>
      <c r="W117" s="38" t="s">
        <v>72</v>
      </c>
      <c r="X117" s="781">
        <f>IFERROR(X111/H111,"0")+IFERROR(X112/H112,"0")+IFERROR(X113/H113,"0")+IFERROR(X114/H114,"0")+IFERROR(X115/H115,"0")+IFERROR(X116/H116,"0")</f>
        <v>0</v>
      </c>
      <c r="Y117" s="781">
        <f>IFERROR(Y111/H111,"0")+IFERROR(Y112/H112,"0")+IFERROR(Y113/H113,"0")+IFERROR(Y114/H114,"0")+IFERROR(Y115/H115,"0")+IFERROR(Y116/H116,"0")</f>
        <v>0</v>
      </c>
      <c r="Z117" s="781">
        <f>IFERROR(IF(Z111="",0,Z111),"0")+IFERROR(IF(Z112="",0,Z112),"0")+IFERROR(IF(Z113="",0,Z113),"0")+IFERROR(IF(Z114="",0,Z114),"0")+IFERROR(IF(Z115="",0,Z115),"0")+IFERROR(IF(Z116="",0,Z116),"0")</f>
        <v>0</v>
      </c>
      <c r="AA117" s="782"/>
      <c r="AB117" s="782"/>
      <c r="AC117" s="782"/>
    </row>
    <row r="118" spans="1:68" hidden="1" x14ac:dyDescent="0.2">
      <c r="A118" s="786"/>
      <c r="B118" s="786"/>
      <c r="C118" s="786"/>
      <c r="D118" s="786"/>
      <c r="E118" s="786"/>
      <c r="F118" s="786"/>
      <c r="G118" s="786"/>
      <c r="H118" s="786"/>
      <c r="I118" s="786"/>
      <c r="J118" s="786"/>
      <c r="K118" s="786"/>
      <c r="L118" s="786"/>
      <c r="M118" s="786"/>
      <c r="N118" s="786"/>
      <c r="O118" s="787"/>
      <c r="P118" s="791" t="s">
        <v>71</v>
      </c>
      <c r="Q118" s="792"/>
      <c r="R118" s="792"/>
      <c r="S118" s="792"/>
      <c r="T118" s="792"/>
      <c r="U118" s="792"/>
      <c r="V118" s="793"/>
      <c r="W118" s="38" t="s">
        <v>69</v>
      </c>
      <c r="X118" s="781">
        <f>IFERROR(SUM(X111:X116),"0")</f>
        <v>0</v>
      </c>
      <c r="Y118" s="781">
        <f>IFERROR(SUM(Y111:Y116),"0")</f>
        <v>0</v>
      </c>
      <c r="Z118" s="38"/>
      <c r="AA118" s="782"/>
      <c r="AB118" s="782"/>
      <c r="AC118" s="782"/>
    </row>
    <row r="119" spans="1:68" ht="16.5" hidden="1" customHeight="1" x14ac:dyDescent="0.25">
      <c r="A119" s="799" t="s">
        <v>237</v>
      </c>
      <c r="B119" s="786"/>
      <c r="C119" s="786"/>
      <c r="D119" s="786"/>
      <c r="E119" s="786"/>
      <c r="F119" s="786"/>
      <c r="G119" s="786"/>
      <c r="H119" s="786"/>
      <c r="I119" s="786"/>
      <c r="J119" s="786"/>
      <c r="K119" s="786"/>
      <c r="L119" s="786"/>
      <c r="M119" s="786"/>
      <c r="N119" s="786"/>
      <c r="O119" s="786"/>
      <c r="P119" s="786"/>
      <c r="Q119" s="786"/>
      <c r="R119" s="786"/>
      <c r="S119" s="786"/>
      <c r="T119" s="786"/>
      <c r="U119" s="786"/>
      <c r="V119" s="786"/>
      <c r="W119" s="786"/>
      <c r="X119" s="786"/>
      <c r="Y119" s="786"/>
      <c r="Z119" s="786"/>
      <c r="AA119" s="774"/>
      <c r="AB119" s="774"/>
      <c r="AC119" s="774"/>
    </row>
    <row r="120" spans="1:68" ht="14.25" hidden="1" customHeight="1" x14ac:dyDescent="0.25">
      <c r="A120" s="796" t="s">
        <v>113</v>
      </c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6"/>
      <c r="P120" s="786"/>
      <c r="Q120" s="786"/>
      <c r="R120" s="786"/>
      <c r="S120" s="786"/>
      <c r="T120" s="786"/>
      <c r="U120" s="786"/>
      <c r="V120" s="786"/>
      <c r="W120" s="786"/>
      <c r="X120" s="786"/>
      <c r="Y120" s="786"/>
      <c r="Z120" s="786"/>
      <c r="AA120" s="773"/>
      <c r="AB120" s="773"/>
      <c r="AC120" s="773"/>
    </row>
    <row r="121" spans="1:68" ht="16.5" customHeight="1" x14ac:dyDescent="0.25">
      <c r="A121" s="54" t="s">
        <v>238</v>
      </c>
      <c r="B121" s="54" t="s">
        <v>239</v>
      </c>
      <c r="C121" s="32">
        <v>4301011514</v>
      </c>
      <c r="D121" s="783">
        <v>4680115882133</v>
      </c>
      <c r="E121" s="784"/>
      <c r="F121" s="778">
        <v>1.35</v>
      </c>
      <c r="G121" s="33">
        <v>8</v>
      </c>
      <c r="H121" s="778">
        <v>10.8</v>
      </c>
      <c r="I121" s="778">
        <v>11.234999999999999</v>
      </c>
      <c r="J121" s="33">
        <v>64</v>
      </c>
      <c r="K121" s="33" t="s">
        <v>116</v>
      </c>
      <c r="L121" s="33"/>
      <c r="M121" s="34" t="s">
        <v>119</v>
      </c>
      <c r="N121" s="34"/>
      <c r="O121" s="33">
        <v>50</v>
      </c>
      <c r="P121" s="117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89"/>
      <c r="R121" s="789"/>
      <c r="S121" s="789"/>
      <c r="T121" s="790"/>
      <c r="U121" s="35"/>
      <c r="V121" s="35"/>
      <c r="W121" s="36" t="s">
        <v>69</v>
      </c>
      <c r="X121" s="779">
        <v>30</v>
      </c>
      <c r="Y121" s="780">
        <f>IFERROR(IF(X121="",0,CEILING((X121/$H121),1)*$H121),"")</f>
        <v>32.400000000000006</v>
      </c>
      <c r="Z121" s="37">
        <f>IFERROR(IF(Y121=0,"",ROUNDUP(Y121/H121,0)*0.01898),"")</f>
        <v>5.6940000000000004E-2</v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31.208333333333329</v>
      </c>
      <c r="BN121" s="64">
        <f>IFERROR(Y121*I121/H121,"0")</f>
        <v>33.705000000000005</v>
      </c>
      <c r="BO121" s="64">
        <f>IFERROR(1/J121*(X121/H121),"0")</f>
        <v>4.3402777777777776E-2</v>
      </c>
      <c r="BP121" s="64">
        <f>IFERROR(1/J121*(Y121/H121),"0")</f>
        <v>4.6875000000000007E-2</v>
      </c>
    </row>
    <row r="122" spans="1:68" ht="16.5" hidden="1" customHeight="1" x14ac:dyDescent="0.25">
      <c r="A122" s="54" t="s">
        <v>238</v>
      </c>
      <c r="B122" s="54" t="s">
        <v>241</v>
      </c>
      <c r="C122" s="32">
        <v>4301011703</v>
      </c>
      <c r="D122" s="783">
        <v>4680115882133</v>
      </c>
      <c r="E122" s="784"/>
      <c r="F122" s="778">
        <v>1.4</v>
      </c>
      <c r="G122" s="33">
        <v>8</v>
      </c>
      <c r="H122" s="778">
        <v>11.2</v>
      </c>
      <c r="I122" s="778">
        <v>11.635</v>
      </c>
      <c r="J122" s="33">
        <v>64</v>
      </c>
      <c r="K122" s="33" t="s">
        <v>116</v>
      </c>
      <c r="L122" s="33"/>
      <c r="M122" s="34" t="s">
        <v>119</v>
      </c>
      <c r="N122" s="34"/>
      <c r="O122" s="33">
        <v>50</v>
      </c>
      <c r="P122" s="97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9"/>
      <c r="R122" s="789"/>
      <c r="S122" s="789"/>
      <c r="T122" s="790"/>
      <c r="U122" s="35"/>
      <c r="V122" s="35"/>
      <c r="W122" s="36" t="s">
        <v>69</v>
      </c>
      <c r="X122" s="779">
        <v>0</v>
      </c>
      <c r="Y122" s="780">
        <f>IFERROR(IF(X122="",0,CEILING((X122/$H122),1)*$H122),"")</f>
        <v>0</v>
      </c>
      <c r="Z122" s="37" t="str">
        <f>IFERROR(IF(Y122=0,"",ROUNDUP(Y122/H122,0)*0.01898),"")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2">
        <v>4301011417</v>
      </c>
      <c r="D123" s="783">
        <v>4680115880269</v>
      </c>
      <c r="E123" s="784"/>
      <c r="F123" s="778">
        <v>0.375</v>
      </c>
      <c r="G123" s="33">
        <v>10</v>
      </c>
      <c r="H123" s="778">
        <v>3.75</v>
      </c>
      <c r="I123" s="778">
        <v>3.96</v>
      </c>
      <c r="J123" s="33">
        <v>132</v>
      </c>
      <c r="K123" s="33" t="s">
        <v>126</v>
      </c>
      <c r="L123" s="33" t="s">
        <v>129</v>
      </c>
      <c r="M123" s="34" t="s">
        <v>77</v>
      </c>
      <c r="N123" s="34"/>
      <c r="O123" s="33">
        <v>50</v>
      </c>
      <c r="P123" s="117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89"/>
      <c r="R123" s="789"/>
      <c r="S123" s="789"/>
      <c r="T123" s="790"/>
      <c r="U123" s="35"/>
      <c r="V123" s="35"/>
      <c r="W123" s="36" t="s">
        <v>69</v>
      </c>
      <c r="X123" s="779">
        <v>0</v>
      </c>
      <c r="Y123" s="780">
        <f>IFERROR(IF(X123="",0,CEILING((X123/$H123),1)*$H123),"")</f>
        <v>0</v>
      </c>
      <c r="Z123" s="37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130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2">
        <v>4301011415</v>
      </c>
      <c r="D124" s="783">
        <v>4680115880429</v>
      </c>
      <c r="E124" s="784"/>
      <c r="F124" s="778">
        <v>0.45</v>
      </c>
      <c r="G124" s="33">
        <v>10</v>
      </c>
      <c r="H124" s="778">
        <v>4.5</v>
      </c>
      <c r="I124" s="778">
        <v>4.71</v>
      </c>
      <c r="J124" s="33">
        <v>132</v>
      </c>
      <c r="K124" s="33" t="s">
        <v>126</v>
      </c>
      <c r="L124" s="33"/>
      <c r="M124" s="34" t="s">
        <v>77</v>
      </c>
      <c r="N124" s="34"/>
      <c r="O124" s="33">
        <v>50</v>
      </c>
      <c r="P124" s="120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89"/>
      <c r="R124" s="789"/>
      <c r="S124" s="789"/>
      <c r="T124" s="790"/>
      <c r="U124" s="35"/>
      <c r="V124" s="35"/>
      <c r="W124" s="36" t="s">
        <v>69</v>
      </c>
      <c r="X124" s="779">
        <v>0</v>
      </c>
      <c r="Y124" s="780">
        <f>IFERROR(IF(X124="",0,CEILING((X124/$H124),1)*$H124),"")</f>
        <v>0</v>
      </c>
      <c r="Z124" s="37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2">
        <v>4301011462</v>
      </c>
      <c r="D125" s="783">
        <v>4680115881457</v>
      </c>
      <c r="E125" s="784"/>
      <c r="F125" s="778">
        <v>0.75</v>
      </c>
      <c r="G125" s="33">
        <v>6</v>
      </c>
      <c r="H125" s="778">
        <v>4.5</v>
      </c>
      <c r="I125" s="778">
        <v>4.71</v>
      </c>
      <c r="J125" s="33">
        <v>132</v>
      </c>
      <c r="K125" s="33" t="s">
        <v>126</v>
      </c>
      <c r="L125" s="33"/>
      <c r="M125" s="34" t="s">
        <v>77</v>
      </c>
      <c r="N125" s="34"/>
      <c r="O125" s="33">
        <v>50</v>
      </c>
      <c r="P125" s="110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89"/>
      <c r="R125" s="789"/>
      <c r="S125" s="789"/>
      <c r="T125" s="790"/>
      <c r="U125" s="35"/>
      <c r="V125" s="35"/>
      <c r="W125" s="36" t="s">
        <v>69</v>
      </c>
      <c r="X125" s="779">
        <v>0</v>
      </c>
      <c r="Y125" s="780">
        <f>IFERROR(IF(X125="",0,CEILING((X125/$H125),1)*$H125),"")</f>
        <v>0</v>
      </c>
      <c r="Z125" s="37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85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787"/>
      <c r="P126" s="791" t="s">
        <v>71</v>
      </c>
      <c r="Q126" s="792"/>
      <c r="R126" s="792"/>
      <c r="S126" s="792"/>
      <c r="T126" s="792"/>
      <c r="U126" s="792"/>
      <c r="V126" s="793"/>
      <c r="W126" s="38" t="s">
        <v>72</v>
      </c>
      <c r="X126" s="781">
        <f>IFERROR(X121/H121,"0")+IFERROR(X122/H122,"0")+IFERROR(X123/H123,"0")+IFERROR(X124/H124,"0")+IFERROR(X125/H125,"0")</f>
        <v>2.7777777777777777</v>
      </c>
      <c r="Y126" s="781">
        <f>IFERROR(Y121/H121,"0")+IFERROR(Y122/H122,"0")+IFERROR(Y123/H123,"0")+IFERROR(Y124/H124,"0")+IFERROR(Y125/H125,"0")</f>
        <v>3.0000000000000004</v>
      </c>
      <c r="Z126" s="781">
        <f>IFERROR(IF(Z121="",0,Z121),"0")+IFERROR(IF(Z122="",0,Z122),"0")+IFERROR(IF(Z123="",0,Z123),"0")+IFERROR(IF(Z124="",0,Z124),"0")+IFERROR(IF(Z125="",0,Z125),"0")</f>
        <v>5.6940000000000004E-2</v>
      </c>
      <c r="AA126" s="782"/>
      <c r="AB126" s="782"/>
      <c r="AC126" s="78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787"/>
      <c r="P127" s="791" t="s">
        <v>71</v>
      </c>
      <c r="Q127" s="792"/>
      <c r="R127" s="792"/>
      <c r="S127" s="792"/>
      <c r="T127" s="792"/>
      <c r="U127" s="792"/>
      <c r="V127" s="793"/>
      <c r="W127" s="38" t="s">
        <v>69</v>
      </c>
      <c r="X127" s="781">
        <f>IFERROR(SUM(X121:X125),"0")</f>
        <v>30</v>
      </c>
      <c r="Y127" s="781">
        <f>IFERROR(SUM(Y121:Y125),"0")</f>
        <v>32.400000000000006</v>
      </c>
      <c r="Z127" s="38"/>
      <c r="AA127" s="782"/>
      <c r="AB127" s="782"/>
      <c r="AC127" s="782"/>
    </row>
    <row r="128" spans="1:68" ht="14.25" hidden="1" customHeight="1" x14ac:dyDescent="0.25">
      <c r="A128" s="796" t="s">
        <v>165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73"/>
      <c r="AB128" s="773"/>
      <c r="AC128" s="773"/>
    </row>
    <row r="129" spans="1:68" ht="16.5" hidden="1" customHeight="1" x14ac:dyDescent="0.25">
      <c r="A129" s="54" t="s">
        <v>249</v>
      </c>
      <c r="B129" s="54" t="s">
        <v>250</v>
      </c>
      <c r="C129" s="32">
        <v>4301020345</v>
      </c>
      <c r="D129" s="783">
        <v>4680115881488</v>
      </c>
      <c r="E129" s="784"/>
      <c r="F129" s="778">
        <v>1.35</v>
      </c>
      <c r="G129" s="33">
        <v>8</v>
      </c>
      <c r="H129" s="778">
        <v>10.8</v>
      </c>
      <c r="I129" s="778">
        <v>11.234999999999999</v>
      </c>
      <c r="J129" s="33">
        <v>64</v>
      </c>
      <c r="K129" s="33" t="s">
        <v>116</v>
      </c>
      <c r="L129" s="33"/>
      <c r="M129" s="34" t="s">
        <v>119</v>
      </c>
      <c r="N129" s="34"/>
      <c r="O129" s="33">
        <v>55</v>
      </c>
      <c r="P129" s="90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89"/>
      <c r="R129" s="789"/>
      <c r="S129" s="789"/>
      <c r="T129" s="790"/>
      <c r="U129" s="35"/>
      <c r="V129" s="35"/>
      <c r="W129" s="36" t="s">
        <v>69</v>
      </c>
      <c r="X129" s="779">
        <v>0</v>
      </c>
      <c r="Y129" s="780">
        <f>IFERROR(IF(X129="",0,CEILING((X129/$H129),1)*$H129),"")</f>
        <v>0</v>
      </c>
      <c r="Z129" s="37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2">
        <v>4301020258</v>
      </c>
      <c r="D130" s="783">
        <v>4680115882775</v>
      </c>
      <c r="E130" s="784"/>
      <c r="F130" s="778">
        <v>0.3</v>
      </c>
      <c r="G130" s="33">
        <v>8</v>
      </c>
      <c r="H130" s="778">
        <v>2.4</v>
      </c>
      <c r="I130" s="778">
        <v>2.5</v>
      </c>
      <c r="J130" s="33">
        <v>234</v>
      </c>
      <c r="K130" s="33" t="s">
        <v>67</v>
      </c>
      <c r="L130" s="33"/>
      <c r="M130" s="34" t="s">
        <v>77</v>
      </c>
      <c r="N130" s="34"/>
      <c r="O130" s="33">
        <v>50</v>
      </c>
      <c r="P130" s="1112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89"/>
      <c r="R130" s="789"/>
      <c r="S130" s="789"/>
      <c r="T130" s="790"/>
      <c r="U130" s="35"/>
      <c r="V130" s="35"/>
      <c r="W130" s="36" t="s">
        <v>69</v>
      </c>
      <c r="X130" s="779">
        <v>0</v>
      </c>
      <c r="Y130" s="780">
        <f>IFERROR(IF(X130="",0,CEILING((X130/$H130),1)*$H130),"")</f>
        <v>0</v>
      </c>
      <c r="Z130" s="37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255</v>
      </c>
      <c r="C131" s="32">
        <v>4301020346</v>
      </c>
      <c r="D131" s="783">
        <v>4680115882775</v>
      </c>
      <c r="E131" s="784"/>
      <c r="F131" s="778">
        <v>0.3</v>
      </c>
      <c r="G131" s="33">
        <v>8</v>
      </c>
      <c r="H131" s="778">
        <v>2.4</v>
      </c>
      <c r="I131" s="778">
        <v>2.5</v>
      </c>
      <c r="J131" s="33">
        <v>234</v>
      </c>
      <c r="K131" s="33" t="s">
        <v>67</v>
      </c>
      <c r="L131" s="33"/>
      <c r="M131" s="34" t="s">
        <v>119</v>
      </c>
      <c r="N131" s="34"/>
      <c r="O131" s="33">
        <v>55</v>
      </c>
      <c r="P131" s="92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89"/>
      <c r="R131" s="789"/>
      <c r="S131" s="789"/>
      <c r="T131" s="790"/>
      <c r="U131" s="35"/>
      <c r="V131" s="35"/>
      <c r="W131" s="36" t="s">
        <v>69</v>
      </c>
      <c r="X131" s="779">
        <v>0</v>
      </c>
      <c r="Y131" s="780">
        <f>IFERROR(IF(X131="",0,CEILING((X131/$H131),1)*$H131),"")</f>
        <v>0</v>
      </c>
      <c r="Z131" s="37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2">
        <v>4301020344</v>
      </c>
      <c r="D132" s="783">
        <v>4680115880658</v>
      </c>
      <c r="E132" s="784"/>
      <c r="F132" s="778">
        <v>0.4</v>
      </c>
      <c r="G132" s="33">
        <v>6</v>
      </c>
      <c r="H132" s="778">
        <v>2.4</v>
      </c>
      <c r="I132" s="778">
        <v>2.58</v>
      </c>
      <c r="J132" s="33">
        <v>182</v>
      </c>
      <c r="K132" s="33" t="s">
        <v>76</v>
      </c>
      <c r="L132" s="33"/>
      <c r="M132" s="34" t="s">
        <v>119</v>
      </c>
      <c r="N132" s="34"/>
      <c r="O132" s="33">
        <v>55</v>
      </c>
      <c r="P132" s="95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89"/>
      <c r="R132" s="789"/>
      <c r="S132" s="789"/>
      <c r="T132" s="790"/>
      <c r="U132" s="35"/>
      <c r="V132" s="35"/>
      <c r="W132" s="36" t="s">
        <v>69</v>
      </c>
      <c r="X132" s="779">
        <v>24</v>
      </c>
      <c r="Y132" s="780">
        <f>IFERROR(IF(X132="",0,CEILING((X132/$H132),1)*$H132),"")</f>
        <v>24</v>
      </c>
      <c r="Z132" s="37">
        <f>IFERROR(IF(Y132=0,"",ROUNDUP(Y132/H132,0)*0.00651),"")</f>
        <v>6.5100000000000005E-2</v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25.8</v>
      </c>
      <c r="BN132" s="64">
        <f>IFERROR(Y132*I132/H132,"0")</f>
        <v>25.8</v>
      </c>
      <c r="BO132" s="64">
        <f>IFERROR(1/J132*(X132/H132),"0")</f>
        <v>5.4945054945054951E-2</v>
      </c>
      <c r="BP132" s="64">
        <f>IFERROR(1/J132*(Y132/H132),"0")</f>
        <v>5.4945054945054951E-2</v>
      </c>
    </row>
    <row r="133" spans="1:68" x14ac:dyDescent="0.2">
      <c r="A133" s="785"/>
      <c r="B133" s="786"/>
      <c r="C133" s="786"/>
      <c r="D133" s="786"/>
      <c r="E133" s="786"/>
      <c r="F133" s="786"/>
      <c r="G133" s="786"/>
      <c r="H133" s="786"/>
      <c r="I133" s="786"/>
      <c r="J133" s="786"/>
      <c r="K133" s="786"/>
      <c r="L133" s="786"/>
      <c r="M133" s="786"/>
      <c r="N133" s="786"/>
      <c r="O133" s="787"/>
      <c r="P133" s="791" t="s">
        <v>71</v>
      </c>
      <c r="Q133" s="792"/>
      <c r="R133" s="792"/>
      <c r="S133" s="792"/>
      <c r="T133" s="792"/>
      <c r="U133" s="792"/>
      <c r="V133" s="793"/>
      <c r="W133" s="38" t="s">
        <v>72</v>
      </c>
      <c r="X133" s="781">
        <f>IFERROR(X129/H129,"0")+IFERROR(X130/H130,"0")+IFERROR(X131/H131,"0")+IFERROR(X132/H132,"0")</f>
        <v>10</v>
      </c>
      <c r="Y133" s="781">
        <f>IFERROR(Y129/H129,"0")+IFERROR(Y130/H130,"0")+IFERROR(Y131/H131,"0")+IFERROR(Y132/H132,"0")</f>
        <v>10</v>
      </c>
      <c r="Z133" s="781">
        <f>IFERROR(IF(Z129="",0,Z129),"0")+IFERROR(IF(Z130="",0,Z130),"0")+IFERROR(IF(Z131="",0,Z131),"0")+IFERROR(IF(Z132="",0,Z132),"0")</f>
        <v>6.5100000000000005E-2</v>
      </c>
      <c r="AA133" s="782"/>
      <c r="AB133" s="782"/>
      <c r="AC133" s="782"/>
    </row>
    <row r="134" spans="1:68" x14ac:dyDescent="0.2">
      <c r="A134" s="786"/>
      <c r="B134" s="786"/>
      <c r="C134" s="786"/>
      <c r="D134" s="786"/>
      <c r="E134" s="786"/>
      <c r="F134" s="786"/>
      <c r="G134" s="786"/>
      <c r="H134" s="786"/>
      <c r="I134" s="786"/>
      <c r="J134" s="786"/>
      <c r="K134" s="786"/>
      <c r="L134" s="786"/>
      <c r="M134" s="786"/>
      <c r="N134" s="786"/>
      <c r="O134" s="787"/>
      <c r="P134" s="791" t="s">
        <v>71</v>
      </c>
      <c r="Q134" s="792"/>
      <c r="R134" s="792"/>
      <c r="S134" s="792"/>
      <c r="T134" s="792"/>
      <c r="U134" s="792"/>
      <c r="V134" s="793"/>
      <c r="W134" s="38" t="s">
        <v>69</v>
      </c>
      <c r="X134" s="781">
        <f>IFERROR(SUM(X129:X132),"0")</f>
        <v>24</v>
      </c>
      <c r="Y134" s="781">
        <f>IFERROR(SUM(Y129:Y132),"0")</f>
        <v>24</v>
      </c>
      <c r="Z134" s="38"/>
      <c r="AA134" s="782"/>
      <c r="AB134" s="782"/>
      <c r="AC134" s="782"/>
    </row>
    <row r="135" spans="1:68" ht="14.25" hidden="1" customHeight="1" x14ac:dyDescent="0.25">
      <c r="A135" s="796" t="s">
        <v>73</v>
      </c>
      <c r="B135" s="786"/>
      <c r="C135" s="786"/>
      <c r="D135" s="786"/>
      <c r="E135" s="786"/>
      <c r="F135" s="786"/>
      <c r="G135" s="786"/>
      <c r="H135" s="786"/>
      <c r="I135" s="786"/>
      <c r="J135" s="786"/>
      <c r="K135" s="786"/>
      <c r="L135" s="786"/>
      <c r="M135" s="786"/>
      <c r="N135" s="786"/>
      <c r="O135" s="786"/>
      <c r="P135" s="786"/>
      <c r="Q135" s="786"/>
      <c r="R135" s="786"/>
      <c r="S135" s="786"/>
      <c r="T135" s="786"/>
      <c r="U135" s="786"/>
      <c r="V135" s="786"/>
      <c r="W135" s="786"/>
      <c r="X135" s="786"/>
      <c r="Y135" s="786"/>
      <c r="Z135" s="786"/>
      <c r="AA135" s="773"/>
      <c r="AB135" s="773"/>
      <c r="AC135" s="773"/>
    </row>
    <row r="136" spans="1:68" ht="27" customHeight="1" x14ac:dyDescent="0.25">
      <c r="A136" s="54" t="s">
        <v>258</v>
      </c>
      <c r="B136" s="54" t="s">
        <v>259</v>
      </c>
      <c r="C136" s="32">
        <v>4301051625</v>
      </c>
      <c r="D136" s="783">
        <v>4607091385168</v>
      </c>
      <c r="E136" s="784"/>
      <c r="F136" s="778">
        <v>1.4</v>
      </c>
      <c r="G136" s="33">
        <v>6</v>
      </c>
      <c r="H136" s="778">
        <v>8.4</v>
      </c>
      <c r="I136" s="778">
        <v>8.9130000000000003</v>
      </c>
      <c r="J136" s="33">
        <v>64</v>
      </c>
      <c r="K136" s="33" t="s">
        <v>116</v>
      </c>
      <c r="L136" s="33"/>
      <c r="M136" s="34" t="s">
        <v>77</v>
      </c>
      <c r="N136" s="34"/>
      <c r="O136" s="33">
        <v>45</v>
      </c>
      <c r="P136" s="118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89"/>
      <c r="R136" s="789"/>
      <c r="S136" s="789"/>
      <c r="T136" s="790"/>
      <c r="U136" s="35"/>
      <c r="V136" s="35"/>
      <c r="W136" s="36" t="s">
        <v>69</v>
      </c>
      <c r="X136" s="779">
        <v>50</v>
      </c>
      <c r="Y136" s="780">
        <f t="shared" ref="Y136:Y142" si="31">IFERROR(IF(X136="",0,CEILING((X136/$H136),1)*$H136),"")</f>
        <v>50.400000000000006</v>
      </c>
      <c r="Z136" s="37">
        <f>IFERROR(IF(Y136=0,"",ROUNDUP(Y136/H136,0)*0.01898),"")</f>
        <v>0.11388000000000001</v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53.053571428571431</v>
      </c>
      <c r="BN136" s="64">
        <f t="shared" ref="BN136:BN142" si="33">IFERROR(Y136*I136/H136,"0")</f>
        <v>53.478000000000002</v>
      </c>
      <c r="BO136" s="64">
        <f t="shared" ref="BO136:BO142" si="34">IFERROR(1/J136*(X136/H136),"0")</f>
        <v>9.3005952380952384E-2</v>
      </c>
      <c r="BP136" s="64">
        <f t="shared" ref="BP136:BP142" si="35">IFERROR(1/J136*(Y136/H136),"0")</f>
        <v>9.375E-2</v>
      </c>
    </row>
    <row r="137" spans="1:68" ht="37.5" hidden="1" customHeight="1" x14ac:dyDescent="0.25">
      <c r="A137" s="54" t="s">
        <v>258</v>
      </c>
      <c r="B137" s="54" t="s">
        <v>261</v>
      </c>
      <c r="C137" s="32">
        <v>4301051360</v>
      </c>
      <c r="D137" s="783">
        <v>4607091385168</v>
      </c>
      <c r="E137" s="784"/>
      <c r="F137" s="778">
        <v>1.35</v>
      </c>
      <c r="G137" s="33">
        <v>6</v>
      </c>
      <c r="H137" s="778">
        <v>8.1</v>
      </c>
      <c r="I137" s="778">
        <v>8.6129999999999995</v>
      </c>
      <c r="J137" s="33">
        <v>64</v>
      </c>
      <c r="K137" s="33" t="s">
        <v>116</v>
      </c>
      <c r="L137" s="33"/>
      <c r="M137" s="34" t="s">
        <v>77</v>
      </c>
      <c r="N137" s="34"/>
      <c r="O137" s="33">
        <v>45</v>
      </c>
      <c r="P137" s="94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9"/>
      <c r="R137" s="789"/>
      <c r="S137" s="789"/>
      <c r="T137" s="790"/>
      <c r="U137" s="35"/>
      <c r="V137" s="35"/>
      <c r="W137" s="36" t="s">
        <v>69</v>
      </c>
      <c r="X137" s="779">
        <v>0</v>
      </c>
      <c r="Y137" s="780">
        <f t="shared" si="31"/>
        <v>0</v>
      </c>
      <c r="Z137" s="37" t="str">
        <f>IFERROR(IF(Y137=0,"",ROUNDUP(Y137/H137,0)*0.01898),"")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2">
        <v>4301051742</v>
      </c>
      <c r="D138" s="783">
        <v>4680115884540</v>
      </c>
      <c r="E138" s="784"/>
      <c r="F138" s="778">
        <v>1.4</v>
      </c>
      <c r="G138" s="33">
        <v>6</v>
      </c>
      <c r="H138" s="778">
        <v>8.4</v>
      </c>
      <c r="I138" s="778">
        <v>8.8350000000000009</v>
      </c>
      <c r="J138" s="33">
        <v>64</v>
      </c>
      <c r="K138" s="33" t="s">
        <v>116</v>
      </c>
      <c r="L138" s="33"/>
      <c r="M138" s="34" t="s">
        <v>77</v>
      </c>
      <c r="N138" s="34"/>
      <c r="O138" s="33">
        <v>45</v>
      </c>
      <c r="P138" s="98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89"/>
      <c r="R138" s="789"/>
      <c r="S138" s="789"/>
      <c r="T138" s="790"/>
      <c r="U138" s="35"/>
      <c r="V138" s="35"/>
      <c r="W138" s="36" t="s">
        <v>69</v>
      </c>
      <c r="X138" s="779">
        <v>50</v>
      </c>
      <c r="Y138" s="780">
        <f t="shared" si="31"/>
        <v>50.400000000000006</v>
      </c>
      <c r="Z138" s="37">
        <f>IFERROR(IF(Y138=0,"",ROUNDUP(Y138/H138,0)*0.01898),"")</f>
        <v>0.11388000000000001</v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52.589285714285715</v>
      </c>
      <c r="BN138" s="64">
        <f t="shared" si="33"/>
        <v>53.010000000000012</v>
      </c>
      <c r="BO138" s="64">
        <f t="shared" si="34"/>
        <v>9.3005952380952384E-2</v>
      </c>
      <c r="BP138" s="64">
        <f t="shared" si="35"/>
        <v>9.375E-2</v>
      </c>
    </row>
    <row r="139" spans="1:68" ht="37.5" hidden="1" customHeight="1" x14ac:dyDescent="0.25">
      <c r="A139" s="54" t="s">
        <v>266</v>
      </c>
      <c r="B139" s="54" t="s">
        <v>267</v>
      </c>
      <c r="C139" s="32">
        <v>4301051362</v>
      </c>
      <c r="D139" s="783">
        <v>4607091383256</v>
      </c>
      <c r="E139" s="784"/>
      <c r="F139" s="778">
        <v>0.33</v>
      </c>
      <c r="G139" s="33">
        <v>6</v>
      </c>
      <c r="H139" s="778">
        <v>1.98</v>
      </c>
      <c r="I139" s="778">
        <v>2.226</v>
      </c>
      <c r="J139" s="33">
        <v>182</v>
      </c>
      <c r="K139" s="33" t="s">
        <v>76</v>
      </c>
      <c r="L139" s="33"/>
      <c r="M139" s="34" t="s">
        <v>77</v>
      </c>
      <c r="N139" s="34"/>
      <c r="O139" s="33">
        <v>45</v>
      </c>
      <c r="P139" s="112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89"/>
      <c r="R139" s="789"/>
      <c r="S139" s="789"/>
      <c r="T139" s="790"/>
      <c r="U139" s="35"/>
      <c r="V139" s="35"/>
      <c r="W139" s="36" t="s">
        <v>69</v>
      </c>
      <c r="X139" s="779">
        <v>0</v>
      </c>
      <c r="Y139" s="780">
        <f t="shared" si="31"/>
        <v>0</v>
      </c>
      <c r="Z139" s="37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2">
        <v>4301051358</v>
      </c>
      <c r="D140" s="783">
        <v>4607091385748</v>
      </c>
      <c r="E140" s="784"/>
      <c r="F140" s="778">
        <v>0.45</v>
      </c>
      <c r="G140" s="33">
        <v>6</v>
      </c>
      <c r="H140" s="778">
        <v>2.7</v>
      </c>
      <c r="I140" s="778">
        <v>2.952</v>
      </c>
      <c r="J140" s="33">
        <v>182</v>
      </c>
      <c r="K140" s="33" t="s">
        <v>76</v>
      </c>
      <c r="L140" s="33" t="s">
        <v>145</v>
      </c>
      <c r="M140" s="34" t="s">
        <v>77</v>
      </c>
      <c r="N140" s="34"/>
      <c r="O140" s="33">
        <v>45</v>
      </c>
      <c r="P140" s="99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89"/>
      <c r="R140" s="789"/>
      <c r="S140" s="789"/>
      <c r="T140" s="790"/>
      <c r="U140" s="35"/>
      <c r="V140" s="35"/>
      <c r="W140" s="36" t="s">
        <v>69</v>
      </c>
      <c r="X140" s="779">
        <v>0</v>
      </c>
      <c r="Y140" s="780">
        <f t="shared" si="31"/>
        <v>0</v>
      </c>
      <c r="Z140" s="37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147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270</v>
      </c>
      <c r="B141" s="54" t="s">
        <v>271</v>
      </c>
      <c r="C141" s="32">
        <v>4301051740</v>
      </c>
      <c r="D141" s="783">
        <v>4680115884533</v>
      </c>
      <c r="E141" s="784"/>
      <c r="F141" s="778">
        <v>0.3</v>
      </c>
      <c r="G141" s="33">
        <v>6</v>
      </c>
      <c r="H141" s="778">
        <v>1.8</v>
      </c>
      <c r="I141" s="778">
        <v>1.98</v>
      </c>
      <c r="J141" s="33">
        <v>182</v>
      </c>
      <c r="K141" s="33" t="s">
        <v>76</v>
      </c>
      <c r="L141" s="33"/>
      <c r="M141" s="34" t="s">
        <v>77</v>
      </c>
      <c r="N141" s="34"/>
      <c r="O141" s="33">
        <v>45</v>
      </c>
      <c r="P141" s="10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89"/>
      <c r="R141" s="789"/>
      <c r="S141" s="789"/>
      <c r="T141" s="790"/>
      <c r="U141" s="35"/>
      <c r="V141" s="35"/>
      <c r="W141" s="36" t="s">
        <v>69</v>
      </c>
      <c r="X141" s="779">
        <v>0</v>
      </c>
      <c r="Y141" s="780">
        <f t="shared" si="31"/>
        <v>0</v>
      </c>
      <c r="Z141" s="37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2">
        <v>4301051480</v>
      </c>
      <c r="D142" s="783">
        <v>4680115882645</v>
      </c>
      <c r="E142" s="784"/>
      <c r="F142" s="778">
        <v>0.3</v>
      </c>
      <c r="G142" s="33">
        <v>6</v>
      </c>
      <c r="H142" s="778">
        <v>1.8</v>
      </c>
      <c r="I142" s="778">
        <v>2.64</v>
      </c>
      <c r="J142" s="33">
        <v>182</v>
      </c>
      <c r="K142" s="33" t="s">
        <v>76</v>
      </c>
      <c r="L142" s="33"/>
      <c r="M142" s="34" t="s">
        <v>68</v>
      </c>
      <c r="N142" s="34"/>
      <c r="O142" s="33">
        <v>40</v>
      </c>
      <c r="P142" s="91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89"/>
      <c r="R142" s="789"/>
      <c r="S142" s="789"/>
      <c r="T142" s="790"/>
      <c r="U142" s="35"/>
      <c r="V142" s="35"/>
      <c r="W142" s="36" t="s">
        <v>69</v>
      </c>
      <c r="X142" s="779">
        <v>0</v>
      </c>
      <c r="Y142" s="780">
        <f t="shared" si="31"/>
        <v>0</v>
      </c>
      <c r="Z142" s="37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785"/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7"/>
      <c r="P143" s="791" t="s">
        <v>71</v>
      </c>
      <c r="Q143" s="792"/>
      <c r="R143" s="792"/>
      <c r="S143" s="792"/>
      <c r="T143" s="792"/>
      <c r="U143" s="792"/>
      <c r="V143" s="793"/>
      <c r="W143" s="38" t="s">
        <v>72</v>
      </c>
      <c r="X143" s="781">
        <f>IFERROR(X136/H136,"0")+IFERROR(X137/H137,"0")+IFERROR(X138/H138,"0")+IFERROR(X139/H139,"0")+IFERROR(X140/H140,"0")+IFERROR(X141/H141,"0")+IFERROR(X142/H142,"0")</f>
        <v>11.904761904761905</v>
      </c>
      <c r="Y143" s="781">
        <f>IFERROR(Y136/H136,"0")+IFERROR(Y137/H137,"0")+IFERROR(Y138/H138,"0")+IFERROR(Y139/H139,"0")+IFERROR(Y140/H140,"0")+IFERROR(Y141/H141,"0")+IFERROR(Y142/H142,"0")</f>
        <v>12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0.22776000000000002</v>
      </c>
      <c r="AA143" s="782"/>
      <c r="AB143" s="782"/>
      <c r="AC143" s="782"/>
    </row>
    <row r="144" spans="1:68" x14ac:dyDescent="0.2">
      <c r="A144" s="786"/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7"/>
      <c r="P144" s="791" t="s">
        <v>71</v>
      </c>
      <c r="Q144" s="792"/>
      <c r="R144" s="792"/>
      <c r="S144" s="792"/>
      <c r="T144" s="792"/>
      <c r="U144" s="792"/>
      <c r="V144" s="793"/>
      <c r="W144" s="38" t="s">
        <v>69</v>
      </c>
      <c r="X144" s="781">
        <f>IFERROR(SUM(X136:X142),"0")</f>
        <v>100</v>
      </c>
      <c r="Y144" s="781">
        <f>IFERROR(SUM(Y136:Y142),"0")</f>
        <v>100.80000000000001</v>
      </c>
      <c r="Z144" s="38"/>
      <c r="AA144" s="782"/>
      <c r="AB144" s="782"/>
      <c r="AC144" s="782"/>
    </row>
    <row r="145" spans="1:68" ht="14.25" hidden="1" customHeight="1" x14ac:dyDescent="0.25">
      <c r="A145" s="796" t="s">
        <v>207</v>
      </c>
      <c r="B145" s="786"/>
      <c r="C145" s="786"/>
      <c r="D145" s="786"/>
      <c r="E145" s="786"/>
      <c r="F145" s="786"/>
      <c r="G145" s="786"/>
      <c r="H145" s="786"/>
      <c r="I145" s="786"/>
      <c r="J145" s="786"/>
      <c r="K145" s="786"/>
      <c r="L145" s="786"/>
      <c r="M145" s="786"/>
      <c r="N145" s="786"/>
      <c r="O145" s="786"/>
      <c r="P145" s="786"/>
      <c r="Q145" s="786"/>
      <c r="R145" s="786"/>
      <c r="S145" s="786"/>
      <c r="T145" s="786"/>
      <c r="U145" s="786"/>
      <c r="V145" s="786"/>
      <c r="W145" s="786"/>
      <c r="X145" s="786"/>
      <c r="Y145" s="786"/>
      <c r="Z145" s="786"/>
      <c r="AA145" s="773"/>
      <c r="AB145" s="773"/>
      <c r="AC145" s="773"/>
    </row>
    <row r="146" spans="1:68" ht="37.5" hidden="1" customHeight="1" x14ac:dyDescent="0.25">
      <c r="A146" s="54" t="s">
        <v>275</v>
      </c>
      <c r="B146" s="54" t="s">
        <v>276</v>
      </c>
      <c r="C146" s="32">
        <v>4301060356</v>
      </c>
      <c r="D146" s="783">
        <v>4680115882652</v>
      </c>
      <c r="E146" s="784"/>
      <c r="F146" s="778">
        <v>0.33</v>
      </c>
      <c r="G146" s="33">
        <v>6</v>
      </c>
      <c r="H146" s="778">
        <v>1.98</v>
      </c>
      <c r="I146" s="778">
        <v>2.82</v>
      </c>
      <c r="J146" s="33">
        <v>182</v>
      </c>
      <c r="K146" s="33" t="s">
        <v>76</v>
      </c>
      <c r="L146" s="33"/>
      <c r="M146" s="34" t="s">
        <v>68</v>
      </c>
      <c r="N146" s="34"/>
      <c r="O146" s="33">
        <v>40</v>
      </c>
      <c r="P146" s="117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89"/>
      <c r="R146" s="789"/>
      <c r="S146" s="789"/>
      <c r="T146" s="790"/>
      <c r="U146" s="35"/>
      <c r="V146" s="35"/>
      <c r="W146" s="36" t="s">
        <v>69</v>
      </c>
      <c r="X146" s="779">
        <v>0</v>
      </c>
      <c r="Y146" s="780">
        <f>IFERROR(IF(X146="",0,CEILING((X146/$H146),1)*$H146),"")</f>
        <v>0</v>
      </c>
      <c r="Z146" s="37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2">
        <v>4301060309</v>
      </c>
      <c r="D147" s="783">
        <v>4680115880238</v>
      </c>
      <c r="E147" s="784"/>
      <c r="F147" s="778">
        <v>0.33</v>
      </c>
      <c r="G147" s="33">
        <v>6</v>
      </c>
      <c r="H147" s="778">
        <v>1.98</v>
      </c>
      <c r="I147" s="778">
        <v>2.238</v>
      </c>
      <c r="J147" s="33">
        <v>182</v>
      </c>
      <c r="K147" s="33" t="s">
        <v>76</v>
      </c>
      <c r="L147" s="33"/>
      <c r="M147" s="34" t="s">
        <v>68</v>
      </c>
      <c r="N147" s="34"/>
      <c r="O147" s="33">
        <v>40</v>
      </c>
      <c r="P147" s="86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89"/>
      <c r="R147" s="789"/>
      <c r="S147" s="789"/>
      <c r="T147" s="790"/>
      <c r="U147" s="35"/>
      <c r="V147" s="35"/>
      <c r="W147" s="36" t="s">
        <v>69</v>
      </c>
      <c r="X147" s="779">
        <v>0</v>
      </c>
      <c r="Y147" s="780">
        <f>IFERROR(IF(X147="",0,CEILING((X147/$H147),1)*$H147),"")</f>
        <v>0</v>
      </c>
      <c r="Z147" s="37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85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7"/>
      <c r="P148" s="791" t="s">
        <v>71</v>
      </c>
      <c r="Q148" s="792"/>
      <c r="R148" s="792"/>
      <c r="S148" s="792"/>
      <c r="T148" s="792"/>
      <c r="U148" s="792"/>
      <c r="V148" s="793"/>
      <c r="W148" s="38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hidden="1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787"/>
      <c r="P149" s="791" t="s">
        <v>71</v>
      </c>
      <c r="Q149" s="792"/>
      <c r="R149" s="792"/>
      <c r="S149" s="792"/>
      <c r="T149" s="792"/>
      <c r="U149" s="792"/>
      <c r="V149" s="793"/>
      <c r="W149" s="38" t="s">
        <v>69</v>
      </c>
      <c r="X149" s="781">
        <f>IFERROR(SUM(X146:X147),"0")</f>
        <v>0</v>
      </c>
      <c r="Y149" s="781">
        <f>IFERROR(SUM(Y146:Y147),"0")</f>
        <v>0</v>
      </c>
      <c r="Z149" s="38"/>
      <c r="AA149" s="782"/>
      <c r="AB149" s="782"/>
      <c r="AC149" s="782"/>
    </row>
    <row r="150" spans="1:68" ht="16.5" hidden="1" customHeight="1" x14ac:dyDescent="0.25">
      <c r="A150" s="799" t="s">
        <v>281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74"/>
      <c r="AB150" s="774"/>
      <c r="AC150" s="774"/>
    </row>
    <row r="151" spans="1:68" ht="14.25" hidden="1" customHeight="1" x14ac:dyDescent="0.25">
      <c r="A151" s="796" t="s">
        <v>113</v>
      </c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6"/>
      <c r="P151" s="786"/>
      <c r="Q151" s="786"/>
      <c r="R151" s="786"/>
      <c r="S151" s="786"/>
      <c r="T151" s="786"/>
      <c r="U151" s="786"/>
      <c r="V151" s="786"/>
      <c r="W151" s="786"/>
      <c r="X151" s="786"/>
      <c r="Y151" s="786"/>
      <c r="Z151" s="786"/>
      <c r="AA151" s="773"/>
      <c r="AB151" s="773"/>
      <c r="AC151" s="773"/>
    </row>
    <row r="152" spans="1:68" ht="16.5" hidden="1" customHeight="1" x14ac:dyDescent="0.25">
      <c r="A152" s="54" t="s">
        <v>282</v>
      </c>
      <c r="B152" s="54" t="s">
        <v>283</v>
      </c>
      <c r="C152" s="32">
        <v>4301011988</v>
      </c>
      <c r="D152" s="783">
        <v>4680115885561</v>
      </c>
      <c r="E152" s="784"/>
      <c r="F152" s="778">
        <v>1.35</v>
      </c>
      <c r="G152" s="33">
        <v>4</v>
      </c>
      <c r="H152" s="778">
        <v>5.4</v>
      </c>
      <c r="I152" s="778">
        <v>7.24</v>
      </c>
      <c r="J152" s="33">
        <v>104</v>
      </c>
      <c r="K152" s="33" t="s">
        <v>116</v>
      </c>
      <c r="L152" s="33"/>
      <c r="M152" s="34" t="s">
        <v>284</v>
      </c>
      <c r="N152" s="34"/>
      <c r="O152" s="33">
        <v>90</v>
      </c>
      <c r="P152" s="81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89"/>
      <c r="R152" s="789"/>
      <c r="S152" s="789"/>
      <c r="T152" s="790"/>
      <c r="U152" s="35"/>
      <c r="V152" s="35"/>
      <c r="W152" s="36" t="s">
        <v>69</v>
      </c>
      <c r="X152" s="779">
        <v>0</v>
      </c>
      <c r="Y152" s="780">
        <f>IFERROR(IF(X152="",0,CEILING((X152/$H152),1)*$H152),"")</f>
        <v>0</v>
      </c>
      <c r="Z152" s="37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286</v>
      </c>
      <c r="B153" s="54" t="s">
        <v>287</v>
      </c>
      <c r="C153" s="32">
        <v>4301011562</v>
      </c>
      <c r="D153" s="783">
        <v>4680115882577</v>
      </c>
      <c r="E153" s="784"/>
      <c r="F153" s="778">
        <v>0.4</v>
      </c>
      <c r="G153" s="33">
        <v>8</v>
      </c>
      <c r="H153" s="778">
        <v>3.2</v>
      </c>
      <c r="I153" s="778">
        <v>3.38</v>
      </c>
      <c r="J153" s="33">
        <v>182</v>
      </c>
      <c r="K153" s="33" t="s">
        <v>76</v>
      </c>
      <c r="L153" s="33"/>
      <c r="M153" s="34" t="s">
        <v>105</v>
      </c>
      <c r="N153" s="34"/>
      <c r="O153" s="33">
        <v>90</v>
      </c>
      <c r="P153" s="101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89"/>
      <c r="R153" s="789"/>
      <c r="S153" s="789"/>
      <c r="T153" s="790"/>
      <c r="U153" s="35"/>
      <c r="V153" s="35"/>
      <c r="W153" s="36" t="s">
        <v>69</v>
      </c>
      <c r="X153" s="779">
        <v>90</v>
      </c>
      <c r="Y153" s="780">
        <f>IFERROR(IF(X153="",0,CEILING((X153/$H153),1)*$H153),"")</f>
        <v>92.800000000000011</v>
      </c>
      <c r="Z153" s="37">
        <f>IFERROR(IF(Y153=0,"",ROUNDUP(Y153/H153,0)*0.00651),"")</f>
        <v>0.18879000000000001</v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95.062499999999986</v>
      </c>
      <c r="BN153" s="64">
        <f>IFERROR(Y153*I153/H153,"0")</f>
        <v>98.02000000000001</v>
      </c>
      <c r="BO153" s="64">
        <f>IFERROR(1/J153*(X153/H153),"0")</f>
        <v>0.15453296703296704</v>
      </c>
      <c r="BP153" s="64">
        <f>IFERROR(1/J153*(Y153/H153),"0")</f>
        <v>0.15934065934065939</v>
      </c>
    </row>
    <row r="154" spans="1:68" ht="27" hidden="1" customHeight="1" x14ac:dyDescent="0.25">
      <c r="A154" s="54" t="s">
        <v>286</v>
      </c>
      <c r="B154" s="54" t="s">
        <v>289</v>
      </c>
      <c r="C154" s="32">
        <v>4301011564</v>
      </c>
      <c r="D154" s="783">
        <v>4680115882577</v>
      </c>
      <c r="E154" s="784"/>
      <c r="F154" s="778">
        <v>0.4</v>
      </c>
      <c r="G154" s="33">
        <v>8</v>
      </c>
      <c r="H154" s="778">
        <v>3.2</v>
      </c>
      <c r="I154" s="778">
        <v>3.38</v>
      </c>
      <c r="J154" s="33">
        <v>182</v>
      </c>
      <c r="K154" s="33" t="s">
        <v>76</v>
      </c>
      <c r="L154" s="33"/>
      <c r="M154" s="34" t="s">
        <v>105</v>
      </c>
      <c r="N154" s="34"/>
      <c r="O154" s="33">
        <v>90</v>
      </c>
      <c r="P154" s="10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9"/>
      <c r="R154" s="789"/>
      <c r="S154" s="789"/>
      <c r="T154" s="790"/>
      <c r="U154" s="35"/>
      <c r="V154" s="35"/>
      <c r="W154" s="36" t="s">
        <v>69</v>
      </c>
      <c r="X154" s="779">
        <v>0</v>
      </c>
      <c r="Y154" s="780">
        <f>IFERROR(IF(X154="",0,CEILING((X154/$H154),1)*$H154),"")</f>
        <v>0</v>
      </c>
      <c r="Z154" s="37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85"/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7"/>
      <c r="P155" s="791" t="s">
        <v>71</v>
      </c>
      <c r="Q155" s="792"/>
      <c r="R155" s="792"/>
      <c r="S155" s="792"/>
      <c r="T155" s="792"/>
      <c r="U155" s="792"/>
      <c r="V155" s="793"/>
      <c r="W155" s="38" t="s">
        <v>72</v>
      </c>
      <c r="X155" s="781">
        <f>IFERROR(X152/H152,"0")+IFERROR(X153/H153,"0")+IFERROR(X154/H154,"0")</f>
        <v>28.125</v>
      </c>
      <c r="Y155" s="781">
        <f>IFERROR(Y152/H152,"0")+IFERROR(Y153/H153,"0")+IFERROR(Y154/H154,"0")</f>
        <v>29.000000000000004</v>
      </c>
      <c r="Z155" s="781">
        <f>IFERROR(IF(Z152="",0,Z152),"0")+IFERROR(IF(Z153="",0,Z153),"0")+IFERROR(IF(Z154="",0,Z154),"0")</f>
        <v>0.18879000000000001</v>
      </c>
      <c r="AA155" s="782"/>
      <c r="AB155" s="782"/>
      <c r="AC155" s="782"/>
    </row>
    <row r="156" spans="1:68" x14ac:dyDescent="0.2">
      <c r="A156" s="786"/>
      <c r="B156" s="786"/>
      <c r="C156" s="786"/>
      <c r="D156" s="786"/>
      <c r="E156" s="786"/>
      <c r="F156" s="786"/>
      <c r="G156" s="786"/>
      <c r="H156" s="786"/>
      <c r="I156" s="786"/>
      <c r="J156" s="786"/>
      <c r="K156" s="786"/>
      <c r="L156" s="786"/>
      <c r="M156" s="786"/>
      <c r="N156" s="786"/>
      <c r="O156" s="787"/>
      <c r="P156" s="791" t="s">
        <v>71</v>
      </c>
      <c r="Q156" s="792"/>
      <c r="R156" s="792"/>
      <c r="S156" s="792"/>
      <c r="T156" s="792"/>
      <c r="U156" s="792"/>
      <c r="V156" s="793"/>
      <c r="W156" s="38" t="s">
        <v>69</v>
      </c>
      <c r="X156" s="781">
        <f>IFERROR(SUM(X152:X154),"0")</f>
        <v>90</v>
      </c>
      <c r="Y156" s="781">
        <f>IFERROR(SUM(Y152:Y154),"0")</f>
        <v>92.800000000000011</v>
      </c>
      <c r="Z156" s="38"/>
      <c r="AA156" s="782"/>
      <c r="AB156" s="782"/>
      <c r="AC156" s="782"/>
    </row>
    <row r="157" spans="1:68" ht="14.25" hidden="1" customHeight="1" x14ac:dyDescent="0.25">
      <c r="A157" s="796" t="s">
        <v>64</v>
      </c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6"/>
      <c r="P157" s="786"/>
      <c r="Q157" s="786"/>
      <c r="R157" s="786"/>
      <c r="S157" s="786"/>
      <c r="T157" s="786"/>
      <c r="U157" s="786"/>
      <c r="V157" s="786"/>
      <c r="W157" s="786"/>
      <c r="X157" s="786"/>
      <c r="Y157" s="786"/>
      <c r="Z157" s="786"/>
      <c r="AA157" s="773"/>
      <c r="AB157" s="773"/>
      <c r="AC157" s="773"/>
    </row>
    <row r="158" spans="1:68" ht="27" customHeight="1" x14ac:dyDescent="0.25">
      <c r="A158" s="54" t="s">
        <v>290</v>
      </c>
      <c r="B158" s="54" t="s">
        <v>291</v>
      </c>
      <c r="C158" s="32">
        <v>4301031234</v>
      </c>
      <c r="D158" s="783">
        <v>4680115883444</v>
      </c>
      <c r="E158" s="784"/>
      <c r="F158" s="778">
        <v>0.35</v>
      </c>
      <c r="G158" s="33">
        <v>8</v>
      </c>
      <c r="H158" s="778">
        <v>2.8</v>
      </c>
      <c r="I158" s="778">
        <v>3.0680000000000001</v>
      </c>
      <c r="J158" s="33">
        <v>182</v>
      </c>
      <c r="K158" s="33" t="s">
        <v>76</v>
      </c>
      <c r="L158" s="33"/>
      <c r="M158" s="34" t="s">
        <v>105</v>
      </c>
      <c r="N158" s="34"/>
      <c r="O158" s="33">
        <v>90</v>
      </c>
      <c r="P158" s="85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89"/>
      <c r="R158" s="789"/>
      <c r="S158" s="789"/>
      <c r="T158" s="790"/>
      <c r="U158" s="35"/>
      <c r="V158" s="35"/>
      <c r="W158" s="36" t="s">
        <v>69</v>
      </c>
      <c r="X158" s="779">
        <v>65</v>
      </c>
      <c r="Y158" s="780">
        <f>IFERROR(IF(X158="",0,CEILING((X158/$H158),1)*$H158),"")</f>
        <v>67.199999999999989</v>
      </c>
      <c r="Z158" s="37">
        <f>IFERROR(IF(Y158=0,"",ROUNDUP(Y158/H158,0)*0.00651),"")</f>
        <v>0.15623999999999999</v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71.221428571428575</v>
      </c>
      <c r="BN158" s="64">
        <f>IFERROR(Y158*I158/H158,"0")</f>
        <v>73.631999999999991</v>
      </c>
      <c r="BO158" s="64">
        <f>IFERROR(1/J158*(X158/H158),"0")</f>
        <v>0.12755102040816327</v>
      </c>
      <c r="BP158" s="64">
        <f>IFERROR(1/J158*(Y158/H158),"0")</f>
        <v>0.13186813186813187</v>
      </c>
    </row>
    <row r="159" spans="1:68" ht="27" hidden="1" customHeight="1" x14ac:dyDescent="0.25">
      <c r="A159" s="54" t="s">
        <v>290</v>
      </c>
      <c r="B159" s="54" t="s">
        <v>293</v>
      </c>
      <c r="C159" s="32">
        <v>4301031235</v>
      </c>
      <c r="D159" s="783">
        <v>4680115883444</v>
      </c>
      <c r="E159" s="784"/>
      <c r="F159" s="778">
        <v>0.35</v>
      </c>
      <c r="G159" s="33">
        <v>8</v>
      </c>
      <c r="H159" s="778">
        <v>2.8</v>
      </c>
      <c r="I159" s="778">
        <v>3.0680000000000001</v>
      </c>
      <c r="J159" s="33">
        <v>182</v>
      </c>
      <c r="K159" s="33" t="s">
        <v>76</v>
      </c>
      <c r="L159" s="33"/>
      <c r="M159" s="34" t="s">
        <v>105</v>
      </c>
      <c r="N159" s="34"/>
      <c r="O159" s="33">
        <v>90</v>
      </c>
      <c r="P159" s="104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9"/>
      <c r="R159" s="789"/>
      <c r="S159" s="789"/>
      <c r="T159" s="790"/>
      <c r="U159" s="35"/>
      <c r="V159" s="35"/>
      <c r="W159" s="36" t="s">
        <v>69</v>
      </c>
      <c r="X159" s="779">
        <v>0</v>
      </c>
      <c r="Y159" s="780">
        <f>IFERROR(IF(X159="",0,CEILING((X159/$H159),1)*$H159),"")</f>
        <v>0</v>
      </c>
      <c r="Z159" s="37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85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787"/>
      <c r="P160" s="791" t="s">
        <v>71</v>
      </c>
      <c r="Q160" s="792"/>
      <c r="R160" s="792"/>
      <c r="S160" s="792"/>
      <c r="T160" s="792"/>
      <c r="U160" s="792"/>
      <c r="V160" s="793"/>
      <c r="W160" s="38" t="s">
        <v>72</v>
      </c>
      <c r="X160" s="781">
        <f>IFERROR(X158/H158,"0")+IFERROR(X159/H159,"0")</f>
        <v>23.214285714285715</v>
      </c>
      <c r="Y160" s="781">
        <f>IFERROR(Y158/H158,"0")+IFERROR(Y159/H159,"0")</f>
        <v>23.999999999999996</v>
      </c>
      <c r="Z160" s="781">
        <f>IFERROR(IF(Z158="",0,Z158),"0")+IFERROR(IF(Z159="",0,Z159),"0")</f>
        <v>0.15623999999999999</v>
      </c>
      <c r="AA160" s="782"/>
      <c r="AB160" s="782"/>
      <c r="AC160" s="782"/>
    </row>
    <row r="161" spans="1:68" x14ac:dyDescent="0.2">
      <c r="A161" s="786"/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7"/>
      <c r="P161" s="791" t="s">
        <v>71</v>
      </c>
      <c r="Q161" s="792"/>
      <c r="R161" s="792"/>
      <c r="S161" s="792"/>
      <c r="T161" s="792"/>
      <c r="U161" s="792"/>
      <c r="V161" s="793"/>
      <c r="W161" s="38" t="s">
        <v>69</v>
      </c>
      <c r="X161" s="781">
        <f>IFERROR(SUM(X158:X159),"0")</f>
        <v>65</v>
      </c>
      <c r="Y161" s="781">
        <f>IFERROR(SUM(Y158:Y159),"0")</f>
        <v>67.199999999999989</v>
      </c>
      <c r="Z161" s="38"/>
      <c r="AA161" s="782"/>
      <c r="AB161" s="782"/>
      <c r="AC161" s="782"/>
    </row>
    <row r="162" spans="1:68" ht="14.25" hidden="1" customHeight="1" x14ac:dyDescent="0.25">
      <c r="A162" s="796" t="s">
        <v>73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73"/>
      <c r="AB162" s="773"/>
      <c r="AC162" s="773"/>
    </row>
    <row r="163" spans="1:68" ht="16.5" hidden="1" customHeight="1" x14ac:dyDescent="0.25">
      <c r="A163" s="54" t="s">
        <v>294</v>
      </c>
      <c r="B163" s="54" t="s">
        <v>295</v>
      </c>
      <c r="C163" s="32">
        <v>4301051817</v>
      </c>
      <c r="D163" s="783">
        <v>4680115885585</v>
      </c>
      <c r="E163" s="784"/>
      <c r="F163" s="778">
        <v>1</v>
      </c>
      <c r="G163" s="33">
        <v>4</v>
      </c>
      <c r="H163" s="778">
        <v>4</v>
      </c>
      <c r="I163" s="778">
        <v>5.69</v>
      </c>
      <c r="J163" s="33">
        <v>120</v>
      </c>
      <c r="K163" s="33" t="s">
        <v>126</v>
      </c>
      <c r="L163" s="33"/>
      <c r="M163" s="34" t="s">
        <v>284</v>
      </c>
      <c r="N163" s="34"/>
      <c r="O163" s="33">
        <v>45</v>
      </c>
      <c r="P163" s="983" t="s">
        <v>296</v>
      </c>
      <c r="Q163" s="789"/>
      <c r="R163" s="789"/>
      <c r="S163" s="789"/>
      <c r="T163" s="790"/>
      <c r="U163" s="35"/>
      <c r="V163" s="35"/>
      <c r="W163" s="36" t="s">
        <v>69</v>
      </c>
      <c r="X163" s="779">
        <v>0</v>
      </c>
      <c r="Y163" s="780">
        <f>IFERROR(IF(X163="",0,CEILING((X163/$H163),1)*$H163),"")</f>
        <v>0</v>
      </c>
      <c r="Z163" s="37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297</v>
      </c>
      <c r="B164" s="54" t="s">
        <v>298</v>
      </c>
      <c r="C164" s="32">
        <v>4301051477</v>
      </c>
      <c r="D164" s="783">
        <v>4680115882584</v>
      </c>
      <c r="E164" s="784"/>
      <c r="F164" s="778">
        <v>0.33</v>
      </c>
      <c r="G164" s="33">
        <v>8</v>
      </c>
      <c r="H164" s="778">
        <v>2.64</v>
      </c>
      <c r="I164" s="778">
        <v>2.9079999999999999</v>
      </c>
      <c r="J164" s="33">
        <v>182</v>
      </c>
      <c r="K164" s="33" t="s">
        <v>76</v>
      </c>
      <c r="L164" s="33"/>
      <c r="M164" s="34" t="s">
        <v>105</v>
      </c>
      <c r="N164" s="34"/>
      <c r="O164" s="33">
        <v>60</v>
      </c>
      <c r="P164" s="110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9"/>
      <c r="R164" s="789"/>
      <c r="S164" s="789"/>
      <c r="T164" s="790"/>
      <c r="U164" s="35"/>
      <c r="V164" s="35"/>
      <c r="W164" s="36" t="s">
        <v>69</v>
      </c>
      <c r="X164" s="779">
        <v>30</v>
      </c>
      <c r="Y164" s="780">
        <f>IFERROR(IF(X164="",0,CEILING((X164/$H164),1)*$H164),"")</f>
        <v>31.68</v>
      </c>
      <c r="Z164" s="37">
        <f>IFERROR(IF(Y164=0,"",ROUNDUP(Y164/H164,0)*0.00651),"")</f>
        <v>7.8119999999999995E-2</v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33.04545454545454</v>
      </c>
      <c r="BN164" s="64">
        <f>IFERROR(Y164*I164/H164,"0")</f>
        <v>34.896000000000001</v>
      </c>
      <c r="BO164" s="64">
        <f>IFERROR(1/J164*(X164/H164),"0")</f>
        <v>6.243756243756244E-2</v>
      </c>
      <c r="BP164" s="64">
        <f>IFERROR(1/J164*(Y164/H164),"0")</f>
        <v>6.5934065934065936E-2</v>
      </c>
    </row>
    <row r="165" spans="1:68" ht="16.5" hidden="1" customHeight="1" x14ac:dyDescent="0.25">
      <c r="A165" s="54" t="s">
        <v>297</v>
      </c>
      <c r="B165" s="54" t="s">
        <v>299</v>
      </c>
      <c r="C165" s="32">
        <v>4301051476</v>
      </c>
      <c r="D165" s="783">
        <v>4680115882584</v>
      </c>
      <c r="E165" s="784"/>
      <c r="F165" s="778">
        <v>0.33</v>
      </c>
      <c r="G165" s="33">
        <v>8</v>
      </c>
      <c r="H165" s="778">
        <v>2.64</v>
      </c>
      <c r="I165" s="778">
        <v>2.9079999999999999</v>
      </c>
      <c r="J165" s="33">
        <v>182</v>
      </c>
      <c r="K165" s="33" t="s">
        <v>76</v>
      </c>
      <c r="L165" s="33"/>
      <c r="M165" s="34" t="s">
        <v>105</v>
      </c>
      <c r="N165" s="34"/>
      <c r="O165" s="33">
        <v>60</v>
      </c>
      <c r="P165" s="81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9"/>
      <c r="R165" s="789"/>
      <c r="S165" s="789"/>
      <c r="T165" s="790"/>
      <c r="U165" s="35"/>
      <c r="V165" s="35"/>
      <c r="W165" s="36" t="s">
        <v>69</v>
      </c>
      <c r="X165" s="779">
        <v>0</v>
      </c>
      <c r="Y165" s="780">
        <f>IFERROR(IF(X165="",0,CEILING((X165/$H165),1)*$H165),"")</f>
        <v>0</v>
      </c>
      <c r="Z165" s="37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85"/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7"/>
      <c r="P166" s="791" t="s">
        <v>71</v>
      </c>
      <c r="Q166" s="792"/>
      <c r="R166" s="792"/>
      <c r="S166" s="792"/>
      <c r="T166" s="792"/>
      <c r="U166" s="792"/>
      <c r="V166" s="793"/>
      <c r="W166" s="38" t="s">
        <v>72</v>
      </c>
      <c r="X166" s="781">
        <f>IFERROR(X163/H163,"0")+IFERROR(X164/H164,"0")+IFERROR(X165/H165,"0")</f>
        <v>11.363636363636363</v>
      </c>
      <c r="Y166" s="781">
        <f>IFERROR(Y163/H163,"0")+IFERROR(Y164/H164,"0")+IFERROR(Y165/H165,"0")</f>
        <v>12</v>
      </c>
      <c r="Z166" s="781">
        <f>IFERROR(IF(Z163="",0,Z163),"0")+IFERROR(IF(Z164="",0,Z164),"0")+IFERROR(IF(Z165="",0,Z165),"0")</f>
        <v>7.8119999999999995E-2</v>
      </c>
      <c r="AA166" s="782"/>
      <c r="AB166" s="782"/>
      <c r="AC166" s="782"/>
    </row>
    <row r="167" spans="1:68" x14ac:dyDescent="0.2">
      <c r="A167" s="786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7"/>
      <c r="P167" s="791" t="s">
        <v>71</v>
      </c>
      <c r="Q167" s="792"/>
      <c r="R167" s="792"/>
      <c r="S167" s="792"/>
      <c r="T167" s="792"/>
      <c r="U167" s="792"/>
      <c r="V167" s="793"/>
      <c r="W167" s="38" t="s">
        <v>69</v>
      </c>
      <c r="X167" s="781">
        <f>IFERROR(SUM(X163:X165),"0")</f>
        <v>30</v>
      </c>
      <c r="Y167" s="781">
        <f>IFERROR(SUM(Y163:Y165),"0")</f>
        <v>31.68</v>
      </c>
      <c r="Z167" s="38"/>
      <c r="AA167" s="782"/>
      <c r="AB167" s="782"/>
      <c r="AC167" s="782"/>
    </row>
    <row r="168" spans="1:68" ht="16.5" hidden="1" customHeight="1" x14ac:dyDescent="0.25">
      <c r="A168" s="799" t="s">
        <v>111</v>
      </c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6"/>
      <c r="P168" s="786"/>
      <c r="Q168" s="786"/>
      <c r="R168" s="786"/>
      <c r="S168" s="786"/>
      <c r="T168" s="786"/>
      <c r="U168" s="786"/>
      <c r="V168" s="786"/>
      <c r="W168" s="786"/>
      <c r="X168" s="786"/>
      <c r="Y168" s="786"/>
      <c r="Z168" s="786"/>
      <c r="AA168" s="774"/>
      <c r="AB168" s="774"/>
      <c r="AC168" s="774"/>
    </row>
    <row r="169" spans="1:68" ht="14.25" hidden="1" customHeight="1" x14ac:dyDescent="0.25">
      <c r="A169" s="796" t="s">
        <v>113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73"/>
      <c r="AB169" s="773"/>
      <c r="AC169" s="773"/>
    </row>
    <row r="170" spans="1:68" ht="27" hidden="1" customHeight="1" x14ac:dyDescent="0.25">
      <c r="A170" s="54" t="s">
        <v>300</v>
      </c>
      <c r="B170" s="54" t="s">
        <v>301</v>
      </c>
      <c r="C170" s="32">
        <v>4301011705</v>
      </c>
      <c r="D170" s="783">
        <v>4607091384604</v>
      </c>
      <c r="E170" s="784"/>
      <c r="F170" s="778">
        <v>0.4</v>
      </c>
      <c r="G170" s="33">
        <v>10</v>
      </c>
      <c r="H170" s="778">
        <v>4</v>
      </c>
      <c r="I170" s="778">
        <v>4.21</v>
      </c>
      <c r="J170" s="33">
        <v>132</v>
      </c>
      <c r="K170" s="33" t="s">
        <v>126</v>
      </c>
      <c r="L170" s="33"/>
      <c r="M170" s="34" t="s">
        <v>119</v>
      </c>
      <c r="N170" s="34"/>
      <c r="O170" s="33">
        <v>50</v>
      </c>
      <c r="P170" s="8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9"/>
      <c r="R170" s="789"/>
      <c r="S170" s="789"/>
      <c r="T170" s="790"/>
      <c r="U170" s="35"/>
      <c r="V170" s="35"/>
      <c r="W170" s="36" t="s">
        <v>69</v>
      </c>
      <c r="X170" s="779">
        <v>0</v>
      </c>
      <c r="Y170" s="780">
        <f>IFERROR(IF(X170="",0,CEILING((X170/$H170),1)*$H170),"")</f>
        <v>0</v>
      </c>
      <c r="Z170" s="37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5"/>
      <c r="B171" s="786"/>
      <c r="C171" s="786"/>
      <c r="D171" s="786"/>
      <c r="E171" s="786"/>
      <c r="F171" s="786"/>
      <c r="G171" s="786"/>
      <c r="H171" s="786"/>
      <c r="I171" s="786"/>
      <c r="J171" s="786"/>
      <c r="K171" s="786"/>
      <c r="L171" s="786"/>
      <c r="M171" s="786"/>
      <c r="N171" s="786"/>
      <c r="O171" s="787"/>
      <c r="P171" s="791" t="s">
        <v>71</v>
      </c>
      <c r="Q171" s="792"/>
      <c r="R171" s="792"/>
      <c r="S171" s="792"/>
      <c r="T171" s="792"/>
      <c r="U171" s="792"/>
      <c r="V171" s="793"/>
      <c r="W171" s="38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hidden="1" x14ac:dyDescent="0.2">
      <c r="A172" s="786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7"/>
      <c r="P172" s="791" t="s">
        <v>71</v>
      </c>
      <c r="Q172" s="792"/>
      <c r="R172" s="792"/>
      <c r="S172" s="792"/>
      <c r="T172" s="792"/>
      <c r="U172" s="792"/>
      <c r="V172" s="793"/>
      <c r="W172" s="38" t="s">
        <v>69</v>
      </c>
      <c r="X172" s="781">
        <f>IFERROR(SUM(X170:X170),"0")</f>
        <v>0</v>
      </c>
      <c r="Y172" s="781">
        <f>IFERROR(SUM(Y170:Y170),"0")</f>
        <v>0</v>
      </c>
      <c r="Z172" s="38"/>
      <c r="AA172" s="782"/>
      <c r="AB172" s="782"/>
      <c r="AC172" s="782"/>
    </row>
    <row r="173" spans="1:68" ht="14.25" hidden="1" customHeight="1" x14ac:dyDescent="0.25">
      <c r="A173" s="796" t="s">
        <v>64</v>
      </c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6"/>
      <c r="P173" s="786"/>
      <c r="Q173" s="786"/>
      <c r="R173" s="786"/>
      <c r="S173" s="786"/>
      <c r="T173" s="786"/>
      <c r="U173" s="786"/>
      <c r="V173" s="786"/>
      <c r="W173" s="786"/>
      <c r="X173" s="786"/>
      <c r="Y173" s="786"/>
      <c r="Z173" s="786"/>
      <c r="AA173" s="773"/>
      <c r="AB173" s="773"/>
      <c r="AC173" s="773"/>
    </row>
    <row r="174" spans="1:68" ht="16.5" hidden="1" customHeight="1" x14ac:dyDescent="0.25">
      <c r="A174" s="54" t="s">
        <v>303</v>
      </c>
      <c r="B174" s="54" t="s">
        <v>304</v>
      </c>
      <c r="C174" s="32">
        <v>4301030895</v>
      </c>
      <c r="D174" s="783">
        <v>4607091387667</v>
      </c>
      <c r="E174" s="784"/>
      <c r="F174" s="778">
        <v>0.9</v>
      </c>
      <c r="G174" s="33">
        <v>10</v>
      </c>
      <c r="H174" s="778">
        <v>9</v>
      </c>
      <c r="I174" s="778">
        <v>9.5850000000000009</v>
      </c>
      <c r="J174" s="33">
        <v>64</v>
      </c>
      <c r="K174" s="33" t="s">
        <v>116</v>
      </c>
      <c r="L174" s="33"/>
      <c r="M174" s="34" t="s">
        <v>119</v>
      </c>
      <c r="N174" s="34"/>
      <c r="O174" s="33">
        <v>40</v>
      </c>
      <c r="P174" s="12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9"/>
      <c r="R174" s="789"/>
      <c r="S174" s="789"/>
      <c r="T174" s="790"/>
      <c r="U174" s="35"/>
      <c r="V174" s="35"/>
      <c r="W174" s="36" t="s">
        <v>69</v>
      </c>
      <c r="X174" s="779">
        <v>0</v>
      </c>
      <c r="Y174" s="780">
        <f>IFERROR(IF(X174="",0,CEILING((X174/$H174),1)*$H174),"")</f>
        <v>0</v>
      </c>
      <c r="Z174" s="37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306</v>
      </c>
      <c r="B175" s="54" t="s">
        <v>307</v>
      </c>
      <c r="C175" s="32">
        <v>4301030961</v>
      </c>
      <c r="D175" s="783">
        <v>4607091387636</v>
      </c>
      <c r="E175" s="784"/>
      <c r="F175" s="778">
        <v>0.7</v>
      </c>
      <c r="G175" s="33">
        <v>6</v>
      </c>
      <c r="H175" s="778">
        <v>4.2</v>
      </c>
      <c r="I175" s="778">
        <v>4.5</v>
      </c>
      <c r="J175" s="33">
        <v>132</v>
      </c>
      <c r="K175" s="33" t="s">
        <v>126</v>
      </c>
      <c r="L175" s="33"/>
      <c r="M175" s="34" t="s">
        <v>68</v>
      </c>
      <c r="N175" s="34"/>
      <c r="O175" s="33">
        <v>40</v>
      </c>
      <c r="P175" s="10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9"/>
      <c r="R175" s="789"/>
      <c r="S175" s="789"/>
      <c r="T175" s="790"/>
      <c r="U175" s="35"/>
      <c r="V175" s="35"/>
      <c r="W175" s="36" t="s">
        <v>69</v>
      </c>
      <c r="X175" s="779">
        <v>0</v>
      </c>
      <c r="Y175" s="780">
        <f>IFERROR(IF(X175="",0,CEILING((X175/$H175),1)*$H175),"")</f>
        <v>0</v>
      </c>
      <c r="Z175" s="37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309</v>
      </c>
      <c r="B176" s="54" t="s">
        <v>310</v>
      </c>
      <c r="C176" s="32">
        <v>4301030963</v>
      </c>
      <c r="D176" s="783">
        <v>4607091382426</v>
      </c>
      <c r="E176" s="784"/>
      <c r="F176" s="778">
        <v>0.9</v>
      </c>
      <c r="G176" s="33">
        <v>10</v>
      </c>
      <c r="H176" s="778">
        <v>9</v>
      </c>
      <c r="I176" s="778">
        <v>9.6300000000000008</v>
      </c>
      <c r="J176" s="33">
        <v>56</v>
      </c>
      <c r="K176" s="33" t="s">
        <v>116</v>
      </c>
      <c r="L176" s="33"/>
      <c r="M176" s="34" t="s">
        <v>68</v>
      </c>
      <c r="N176" s="34"/>
      <c r="O176" s="33">
        <v>40</v>
      </c>
      <c r="P176" s="11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9"/>
      <c r="R176" s="789"/>
      <c r="S176" s="789"/>
      <c r="T176" s="790"/>
      <c r="U176" s="35"/>
      <c r="V176" s="35"/>
      <c r="W176" s="36" t="s">
        <v>69</v>
      </c>
      <c r="X176" s="779">
        <v>0</v>
      </c>
      <c r="Y176" s="780">
        <f>IFERROR(IF(X176="",0,CEILING((X176/$H176),1)*$H176),"")</f>
        <v>0</v>
      </c>
      <c r="Z176" s="37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312</v>
      </c>
      <c r="B177" s="54" t="s">
        <v>313</v>
      </c>
      <c r="C177" s="32">
        <v>4301030962</v>
      </c>
      <c r="D177" s="783">
        <v>4607091386547</v>
      </c>
      <c r="E177" s="784"/>
      <c r="F177" s="778">
        <v>0.35</v>
      </c>
      <c r="G177" s="33">
        <v>8</v>
      </c>
      <c r="H177" s="778">
        <v>2.8</v>
      </c>
      <c r="I177" s="778">
        <v>2.94</v>
      </c>
      <c r="J177" s="33">
        <v>234</v>
      </c>
      <c r="K177" s="33" t="s">
        <v>67</v>
      </c>
      <c r="L177" s="33"/>
      <c r="M177" s="34" t="s">
        <v>68</v>
      </c>
      <c r="N177" s="34"/>
      <c r="O177" s="33">
        <v>40</v>
      </c>
      <c r="P177" s="109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9"/>
      <c r="R177" s="789"/>
      <c r="S177" s="789"/>
      <c r="T177" s="790"/>
      <c r="U177" s="35"/>
      <c r="V177" s="35"/>
      <c r="W177" s="36" t="s">
        <v>69</v>
      </c>
      <c r="X177" s="779">
        <v>0</v>
      </c>
      <c r="Y177" s="780">
        <f>IFERROR(IF(X177="",0,CEILING((X177/$H177),1)*$H177),"")</f>
        <v>0</v>
      </c>
      <c r="Z177" s="37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314</v>
      </c>
      <c r="B178" s="54" t="s">
        <v>315</v>
      </c>
      <c r="C178" s="32">
        <v>4301030964</v>
      </c>
      <c r="D178" s="783">
        <v>4607091382464</v>
      </c>
      <c r="E178" s="784"/>
      <c r="F178" s="778">
        <v>0.35</v>
      </c>
      <c r="G178" s="33">
        <v>8</v>
      </c>
      <c r="H178" s="778">
        <v>2.8</v>
      </c>
      <c r="I178" s="778">
        <v>2.964</v>
      </c>
      <c r="J178" s="33">
        <v>234</v>
      </c>
      <c r="K178" s="33" t="s">
        <v>67</v>
      </c>
      <c r="L178" s="33"/>
      <c r="M178" s="34" t="s">
        <v>68</v>
      </c>
      <c r="N178" s="34"/>
      <c r="O178" s="33">
        <v>40</v>
      </c>
      <c r="P178" s="11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9"/>
      <c r="R178" s="789"/>
      <c r="S178" s="789"/>
      <c r="T178" s="790"/>
      <c r="U178" s="35"/>
      <c r="V178" s="35"/>
      <c r="W178" s="36" t="s">
        <v>69</v>
      </c>
      <c r="X178" s="779">
        <v>0</v>
      </c>
      <c r="Y178" s="780">
        <f>IFERROR(IF(X178="",0,CEILING((X178/$H178),1)*$H178),"")</f>
        <v>0</v>
      </c>
      <c r="Z178" s="37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5"/>
      <c r="B179" s="786"/>
      <c r="C179" s="786"/>
      <c r="D179" s="786"/>
      <c r="E179" s="786"/>
      <c r="F179" s="786"/>
      <c r="G179" s="786"/>
      <c r="H179" s="786"/>
      <c r="I179" s="786"/>
      <c r="J179" s="786"/>
      <c r="K179" s="786"/>
      <c r="L179" s="786"/>
      <c r="M179" s="786"/>
      <c r="N179" s="786"/>
      <c r="O179" s="787"/>
      <c r="P179" s="791" t="s">
        <v>71</v>
      </c>
      <c r="Q179" s="792"/>
      <c r="R179" s="792"/>
      <c r="S179" s="792"/>
      <c r="T179" s="792"/>
      <c r="U179" s="792"/>
      <c r="V179" s="793"/>
      <c r="W179" s="38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hidden="1" x14ac:dyDescent="0.2">
      <c r="A180" s="786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7"/>
      <c r="P180" s="791" t="s">
        <v>71</v>
      </c>
      <c r="Q180" s="792"/>
      <c r="R180" s="792"/>
      <c r="S180" s="792"/>
      <c r="T180" s="792"/>
      <c r="U180" s="792"/>
      <c r="V180" s="793"/>
      <c r="W180" s="38" t="s">
        <v>69</v>
      </c>
      <c r="X180" s="781">
        <f>IFERROR(SUM(X174:X178),"0")</f>
        <v>0</v>
      </c>
      <c r="Y180" s="781">
        <f>IFERROR(SUM(Y174:Y178),"0")</f>
        <v>0</v>
      </c>
      <c r="Z180" s="38"/>
      <c r="AA180" s="782"/>
      <c r="AB180" s="782"/>
      <c r="AC180" s="782"/>
    </row>
    <row r="181" spans="1:68" ht="14.25" hidden="1" customHeight="1" x14ac:dyDescent="0.25">
      <c r="A181" s="796" t="s">
        <v>73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73"/>
      <c r="AB181" s="773"/>
      <c r="AC181" s="773"/>
    </row>
    <row r="182" spans="1:68" ht="16.5" hidden="1" customHeight="1" x14ac:dyDescent="0.25">
      <c r="A182" s="54" t="s">
        <v>316</v>
      </c>
      <c r="B182" s="54" t="s">
        <v>317</v>
      </c>
      <c r="C182" s="32">
        <v>4301051653</v>
      </c>
      <c r="D182" s="783">
        <v>4607091386264</v>
      </c>
      <c r="E182" s="784"/>
      <c r="F182" s="778">
        <v>0.5</v>
      </c>
      <c r="G182" s="33">
        <v>6</v>
      </c>
      <c r="H182" s="778">
        <v>3</v>
      </c>
      <c r="I182" s="778">
        <v>3.258</v>
      </c>
      <c r="J182" s="33">
        <v>182</v>
      </c>
      <c r="K182" s="33" t="s">
        <v>76</v>
      </c>
      <c r="L182" s="33"/>
      <c r="M182" s="34" t="s">
        <v>77</v>
      </c>
      <c r="N182" s="34"/>
      <c r="O182" s="33">
        <v>31</v>
      </c>
      <c r="P182" s="91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9"/>
      <c r="R182" s="789"/>
      <c r="S182" s="789"/>
      <c r="T182" s="790"/>
      <c r="U182" s="35"/>
      <c r="V182" s="35"/>
      <c r="W182" s="36" t="s">
        <v>69</v>
      </c>
      <c r="X182" s="779">
        <v>0</v>
      </c>
      <c r="Y182" s="780">
        <f>IFERROR(IF(X182="",0,CEILING((X182/$H182),1)*$H182),"")</f>
        <v>0</v>
      </c>
      <c r="Z182" s="37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319</v>
      </c>
      <c r="B183" s="54" t="s">
        <v>320</v>
      </c>
      <c r="C183" s="32">
        <v>4301051313</v>
      </c>
      <c r="D183" s="783">
        <v>4607091385427</v>
      </c>
      <c r="E183" s="784"/>
      <c r="F183" s="778">
        <v>0.5</v>
      </c>
      <c r="G183" s="33">
        <v>6</v>
      </c>
      <c r="H183" s="778">
        <v>3</v>
      </c>
      <c r="I183" s="778">
        <v>3.2519999999999998</v>
      </c>
      <c r="J183" s="33">
        <v>182</v>
      </c>
      <c r="K183" s="33" t="s">
        <v>76</v>
      </c>
      <c r="L183" s="33"/>
      <c r="M183" s="34" t="s">
        <v>68</v>
      </c>
      <c r="N183" s="34"/>
      <c r="O183" s="33">
        <v>40</v>
      </c>
      <c r="P183" s="11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9"/>
      <c r="R183" s="789"/>
      <c r="S183" s="789"/>
      <c r="T183" s="790"/>
      <c r="U183" s="35"/>
      <c r="V183" s="35"/>
      <c r="W183" s="36" t="s">
        <v>69</v>
      </c>
      <c r="X183" s="779">
        <v>0</v>
      </c>
      <c r="Y183" s="780">
        <f>IFERROR(IF(X183="",0,CEILING((X183/$H183),1)*$H183),"")</f>
        <v>0</v>
      </c>
      <c r="Z183" s="37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5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787"/>
      <c r="P184" s="791" t="s">
        <v>71</v>
      </c>
      <c r="Q184" s="792"/>
      <c r="R184" s="792"/>
      <c r="S184" s="792"/>
      <c r="T184" s="792"/>
      <c r="U184" s="792"/>
      <c r="V184" s="793"/>
      <c r="W184" s="38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hidden="1" x14ac:dyDescent="0.2">
      <c r="A185" s="786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7"/>
      <c r="P185" s="791" t="s">
        <v>71</v>
      </c>
      <c r="Q185" s="792"/>
      <c r="R185" s="792"/>
      <c r="S185" s="792"/>
      <c r="T185" s="792"/>
      <c r="U185" s="792"/>
      <c r="V185" s="793"/>
      <c r="W185" s="38" t="s">
        <v>69</v>
      </c>
      <c r="X185" s="781">
        <f>IFERROR(SUM(X182:X183),"0")</f>
        <v>0</v>
      </c>
      <c r="Y185" s="781">
        <f>IFERROR(SUM(Y182:Y183),"0")</f>
        <v>0</v>
      </c>
      <c r="Z185" s="38"/>
      <c r="AA185" s="782"/>
      <c r="AB185" s="782"/>
      <c r="AC185" s="782"/>
    </row>
    <row r="186" spans="1:68" ht="27.75" hidden="1" customHeight="1" x14ac:dyDescent="0.2">
      <c r="A186" s="955" t="s">
        <v>322</v>
      </c>
      <c r="B186" s="956"/>
      <c r="C186" s="956"/>
      <c r="D186" s="956"/>
      <c r="E186" s="956"/>
      <c r="F186" s="956"/>
      <c r="G186" s="956"/>
      <c r="H186" s="956"/>
      <c r="I186" s="956"/>
      <c r="J186" s="956"/>
      <c r="K186" s="956"/>
      <c r="L186" s="956"/>
      <c r="M186" s="956"/>
      <c r="N186" s="956"/>
      <c r="O186" s="956"/>
      <c r="P186" s="956"/>
      <c r="Q186" s="956"/>
      <c r="R186" s="956"/>
      <c r="S186" s="956"/>
      <c r="T186" s="956"/>
      <c r="U186" s="956"/>
      <c r="V186" s="956"/>
      <c r="W186" s="956"/>
      <c r="X186" s="956"/>
      <c r="Y186" s="956"/>
      <c r="Z186" s="956"/>
      <c r="AA186" s="49"/>
      <c r="AB186" s="49"/>
      <c r="AC186" s="49"/>
    </row>
    <row r="187" spans="1:68" ht="16.5" hidden="1" customHeight="1" x14ac:dyDescent="0.25">
      <c r="A187" s="799" t="s">
        <v>323</v>
      </c>
      <c r="B187" s="786"/>
      <c r="C187" s="786"/>
      <c r="D187" s="786"/>
      <c r="E187" s="786"/>
      <c r="F187" s="786"/>
      <c r="G187" s="786"/>
      <c r="H187" s="786"/>
      <c r="I187" s="786"/>
      <c r="J187" s="786"/>
      <c r="K187" s="786"/>
      <c r="L187" s="786"/>
      <c r="M187" s="786"/>
      <c r="N187" s="786"/>
      <c r="O187" s="786"/>
      <c r="P187" s="786"/>
      <c r="Q187" s="786"/>
      <c r="R187" s="786"/>
      <c r="S187" s="786"/>
      <c r="T187" s="786"/>
      <c r="U187" s="786"/>
      <c r="V187" s="786"/>
      <c r="W187" s="786"/>
      <c r="X187" s="786"/>
      <c r="Y187" s="786"/>
      <c r="Z187" s="786"/>
      <c r="AA187" s="774"/>
      <c r="AB187" s="774"/>
      <c r="AC187" s="774"/>
    </row>
    <row r="188" spans="1:68" ht="14.25" hidden="1" customHeight="1" x14ac:dyDescent="0.25">
      <c r="A188" s="796" t="s">
        <v>165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73"/>
      <c r="AB188" s="773"/>
      <c r="AC188" s="773"/>
    </row>
    <row r="189" spans="1:68" ht="27" hidden="1" customHeight="1" x14ac:dyDescent="0.25">
      <c r="A189" s="54" t="s">
        <v>324</v>
      </c>
      <c r="B189" s="54" t="s">
        <v>325</v>
      </c>
      <c r="C189" s="32">
        <v>4301020323</v>
      </c>
      <c r="D189" s="783">
        <v>4680115886223</v>
      </c>
      <c r="E189" s="784"/>
      <c r="F189" s="778">
        <v>0.33</v>
      </c>
      <c r="G189" s="33">
        <v>6</v>
      </c>
      <c r="H189" s="778">
        <v>1.98</v>
      </c>
      <c r="I189" s="778">
        <v>2.08</v>
      </c>
      <c r="J189" s="33">
        <v>234</v>
      </c>
      <c r="K189" s="33" t="s">
        <v>67</v>
      </c>
      <c r="L189" s="33"/>
      <c r="M189" s="34" t="s">
        <v>68</v>
      </c>
      <c r="N189" s="34"/>
      <c r="O189" s="33">
        <v>40</v>
      </c>
      <c r="P189" s="9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9"/>
      <c r="R189" s="789"/>
      <c r="S189" s="789"/>
      <c r="T189" s="790"/>
      <c r="U189" s="35"/>
      <c r="V189" s="35"/>
      <c r="W189" s="36" t="s">
        <v>69</v>
      </c>
      <c r="X189" s="779">
        <v>0</v>
      </c>
      <c r="Y189" s="780">
        <f>IFERROR(IF(X189="",0,CEILING((X189/$H189),1)*$H189),"")</f>
        <v>0</v>
      </c>
      <c r="Z189" s="37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5"/>
      <c r="B190" s="786"/>
      <c r="C190" s="786"/>
      <c r="D190" s="786"/>
      <c r="E190" s="786"/>
      <c r="F190" s="786"/>
      <c r="G190" s="786"/>
      <c r="H190" s="786"/>
      <c r="I190" s="786"/>
      <c r="J190" s="786"/>
      <c r="K190" s="786"/>
      <c r="L190" s="786"/>
      <c r="M190" s="786"/>
      <c r="N190" s="786"/>
      <c r="O190" s="787"/>
      <c r="P190" s="791" t="s">
        <v>71</v>
      </c>
      <c r="Q190" s="792"/>
      <c r="R190" s="792"/>
      <c r="S190" s="792"/>
      <c r="T190" s="792"/>
      <c r="U190" s="792"/>
      <c r="V190" s="793"/>
      <c r="W190" s="38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hidden="1" x14ac:dyDescent="0.2">
      <c r="A191" s="786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7"/>
      <c r="P191" s="791" t="s">
        <v>71</v>
      </c>
      <c r="Q191" s="792"/>
      <c r="R191" s="792"/>
      <c r="S191" s="792"/>
      <c r="T191" s="792"/>
      <c r="U191" s="792"/>
      <c r="V191" s="793"/>
      <c r="W191" s="38" t="s">
        <v>69</v>
      </c>
      <c r="X191" s="781">
        <f>IFERROR(SUM(X189:X189),"0")</f>
        <v>0</v>
      </c>
      <c r="Y191" s="781">
        <f>IFERROR(SUM(Y189:Y189),"0")</f>
        <v>0</v>
      </c>
      <c r="Z191" s="38"/>
      <c r="AA191" s="782"/>
      <c r="AB191" s="782"/>
      <c r="AC191" s="782"/>
    </row>
    <row r="192" spans="1:68" ht="14.25" hidden="1" customHeight="1" x14ac:dyDescent="0.25">
      <c r="A192" s="796" t="s">
        <v>64</v>
      </c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6"/>
      <c r="P192" s="786"/>
      <c r="Q192" s="786"/>
      <c r="R192" s="786"/>
      <c r="S192" s="786"/>
      <c r="T192" s="786"/>
      <c r="U192" s="786"/>
      <c r="V192" s="786"/>
      <c r="W192" s="786"/>
      <c r="X192" s="786"/>
      <c r="Y192" s="786"/>
      <c r="Z192" s="786"/>
      <c r="AA192" s="773"/>
      <c r="AB192" s="773"/>
      <c r="AC192" s="773"/>
    </row>
    <row r="193" spans="1:68" ht="27" customHeight="1" x14ac:dyDescent="0.25">
      <c r="A193" s="54" t="s">
        <v>327</v>
      </c>
      <c r="B193" s="54" t="s">
        <v>328</v>
      </c>
      <c r="C193" s="32">
        <v>4301031191</v>
      </c>
      <c r="D193" s="783">
        <v>4680115880993</v>
      </c>
      <c r="E193" s="784"/>
      <c r="F193" s="778">
        <v>0.7</v>
      </c>
      <c r="G193" s="33">
        <v>6</v>
      </c>
      <c r="H193" s="778">
        <v>4.2</v>
      </c>
      <c r="I193" s="778">
        <v>4.47</v>
      </c>
      <c r="J193" s="33">
        <v>132</v>
      </c>
      <c r="K193" s="33" t="s">
        <v>126</v>
      </c>
      <c r="L193" s="33"/>
      <c r="M193" s="34" t="s">
        <v>68</v>
      </c>
      <c r="N193" s="34"/>
      <c r="O193" s="33">
        <v>40</v>
      </c>
      <c r="P193" s="106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9"/>
      <c r="R193" s="789"/>
      <c r="S193" s="789"/>
      <c r="T193" s="790"/>
      <c r="U193" s="35"/>
      <c r="V193" s="35"/>
      <c r="W193" s="36" t="s">
        <v>69</v>
      </c>
      <c r="X193" s="779">
        <v>20</v>
      </c>
      <c r="Y193" s="780">
        <f t="shared" ref="Y193:Y200" si="36">IFERROR(IF(X193="",0,CEILING((X193/$H193),1)*$H193),"")</f>
        <v>21</v>
      </c>
      <c r="Z193" s="37">
        <f>IFERROR(IF(Y193=0,"",ROUNDUP(Y193/H193,0)*0.00902),"")</f>
        <v>4.5100000000000001E-2</v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21.285714285714281</v>
      </c>
      <c r="BN193" s="64">
        <f t="shared" ref="BN193:BN200" si="38">IFERROR(Y193*I193/H193,"0")</f>
        <v>22.349999999999998</v>
      </c>
      <c r="BO193" s="64">
        <f t="shared" ref="BO193:BO200" si="39">IFERROR(1/J193*(X193/H193),"0")</f>
        <v>3.6075036075036072E-2</v>
      </c>
      <c r="BP193" s="64">
        <f t="shared" ref="BP193:BP200" si="40">IFERROR(1/J193*(Y193/H193),"0")</f>
        <v>3.787878787878788E-2</v>
      </c>
    </row>
    <row r="194" spans="1:68" ht="27" hidden="1" customHeight="1" x14ac:dyDescent="0.25">
      <c r="A194" s="54" t="s">
        <v>330</v>
      </c>
      <c r="B194" s="54" t="s">
        <v>331</v>
      </c>
      <c r="C194" s="32">
        <v>4301031204</v>
      </c>
      <c r="D194" s="783">
        <v>4680115881761</v>
      </c>
      <c r="E194" s="784"/>
      <c r="F194" s="778">
        <v>0.7</v>
      </c>
      <c r="G194" s="33">
        <v>6</v>
      </c>
      <c r="H194" s="778">
        <v>4.2</v>
      </c>
      <c r="I194" s="778">
        <v>4.47</v>
      </c>
      <c r="J194" s="33">
        <v>132</v>
      </c>
      <c r="K194" s="33" t="s">
        <v>126</v>
      </c>
      <c r="L194" s="33"/>
      <c r="M194" s="34" t="s">
        <v>68</v>
      </c>
      <c r="N194" s="34"/>
      <c r="O194" s="33">
        <v>40</v>
      </c>
      <c r="P194" s="9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9"/>
      <c r="R194" s="789"/>
      <c r="S194" s="789"/>
      <c r="T194" s="790"/>
      <c r="U194" s="35"/>
      <c r="V194" s="35"/>
      <c r="W194" s="36" t="s">
        <v>69</v>
      </c>
      <c r="X194" s="779">
        <v>0</v>
      </c>
      <c r="Y194" s="780">
        <f t="shared" si="36"/>
        <v>0</v>
      </c>
      <c r="Z194" s="37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333</v>
      </c>
      <c r="B195" s="54" t="s">
        <v>334</v>
      </c>
      <c r="C195" s="32">
        <v>4301031201</v>
      </c>
      <c r="D195" s="783">
        <v>4680115881563</v>
      </c>
      <c r="E195" s="784"/>
      <c r="F195" s="778">
        <v>0.7</v>
      </c>
      <c r="G195" s="33">
        <v>6</v>
      </c>
      <c r="H195" s="778">
        <v>4.2</v>
      </c>
      <c r="I195" s="778">
        <v>4.41</v>
      </c>
      <c r="J195" s="33">
        <v>132</v>
      </c>
      <c r="K195" s="33" t="s">
        <v>126</v>
      </c>
      <c r="L195" s="33"/>
      <c r="M195" s="34" t="s">
        <v>68</v>
      </c>
      <c r="N195" s="34"/>
      <c r="O195" s="33">
        <v>40</v>
      </c>
      <c r="P195" s="9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9"/>
      <c r="R195" s="789"/>
      <c r="S195" s="789"/>
      <c r="T195" s="790"/>
      <c r="U195" s="35"/>
      <c r="V195" s="35"/>
      <c r="W195" s="36" t="s">
        <v>69</v>
      </c>
      <c r="X195" s="779">
        <v>35</v>
      </c>
      <c r="Y195" s="780">
        <f t="shared" si="36"/>
        <v>37.800000000000004</v>
      </c>
      <c r="Z195" s="37">
        <f>IFERROR(IF(Y195=0,"",ROUNDUP(Y195/H195,0)*0.00902),"")</f>
        <v>8.1180000000000002E-2</v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36.75</v>
      </c>
      <c r="BN195" s="64">
        <f t="shared" si="38"/>
        <v>39.690000000000005</v>
      </c>
      <c r="BO195" s="64">
        <f t="shared" si="39"/>
        <v>6.3131313131313122E-2</v>
      </c>
      <c r="BP195" s="64">
        <f t="shared" si="40"/>
        <v>6.8181818181818177E-2</v>
      </c>
    </row>
    <row r="196" spans="1:68" ht="27" hidden="1" customHeight="1" x14ac:dyDescent="0.25">
      <c r="A196" s="54" t="s">
        <v>336</v>
      </c>
      <c r="B196" s="54" t="s">
        <v>337</v>
      </c>
      <c r="C196" s="32">
        <v>4301031199</v>
      </c>
      <c r="D196" s="783">
        <v>4680115880986</v>
      </c>
      <c r="E196" s="784"/>
      <c r="F196" s="778">
        <v>0.35</v>
      </c>
      <c r="G196" s="33">
        <v>6</v>
      </c>
      <c r="H196" s="778">
        <v>2.1</v>
      </c>
      <c r="I196" s="778">
        <v>2.23</v>
      </c>
      <c r="J196" s="33">
        <v>234</v>
      </c>
      <c r="K196" s="33" t="s">
        <v>67</v>
      </c>
      <c r="L196" s="33"/>
      <c r="M196" s="34" t="s">
        <v>68</v>
      </c>
      <c r="N196" s="34"/>
      <c r="O196" s="33">
        <v>40</v>
      </c>
      <c r="P196" s="11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9"/>
      <c r="R196" s="789"/>
      <c r="S196" s="789"/>
      <c r="T196" s="790"/>
      <c r="U196" s="35"/>
      <c r="V196" s="35"/>
      <c r="W196" s="36" t="s">
        <v>69</v>
      </c>
      <c r="X196" s="779">
        <v>0</v>
      </c>
      <c r="Y196" s="780">
        <f t="shared" si="36"/>
        <v>0</v>
      </c>
      <c r="Z196" s="37" t="str">
        <f>IFERROR(IF(Y196=0,"",ROUNDUP(Y196/H196,0)*0.00502),"")</f>
        <v/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338</v>
      </c>
      <c r="B197" s="54" t="s">
        <v>339</v>
      </c>
      <c r="C197" s="32">
        <v>4301031205</v>
      </c>
      <c r="D197" s="783">
        <v>4680115881785</v>
      </c>
      <c r="E197" s="784"/>
      <c r="F197" s="778">
        <v>0.35</v>
      </c>
      <c r="G197" s="33">
        <v>6</v>
      </c>
      <c r="H197" s="778">
        <v>2.1</v>
      </c>
      <c r="I197" s="778">
        <v>2.23</v>
      </c>
      <c r="J197" s="33">
        <v>234</v>
      </c>
      <c r="K197" s="33" t="s">
        <v>67</v>
      </c>
      <c r="L197" s="33"/>
      <c r="M197" s="34" t="s">
        <v>68</v>
      </c>
      <c r="N197" s="34"/>
      <c r="O197" s="33">
        <v>40</v>
      </c>
      <c r="P197" s="9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9"/>
      <c r="R197" s="789"/>
      <c r="S197" s="789"/>
      <c r="T197" s="790"/>
      <c r="U197" s="35"/>
      <c r="V197" s="35"/>
      <c r="W197" s="36" t="s">
        <v>69</v>
      </c>
      <c r="X197" s="779">
        <v>0</v>
      </c>
      <c r="Y197" s="780">
        <f t="shared" si="36"/>
        <v>0</v>
      </c>
      <c r="Z197" s="37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340</v>
      </c>
      <c r="B198" s="54" t="s">
        <v>341</v>
      </c>
      <c r="C198" s="32">
        <v>4301031202</v>
      </c>
      <c r="D198" s="783">
        <v>4680115881679</v>
      </c>
      <c r="E198" s="784"/>
      <c r="F198" s="778">
        <v>0.35</v>
      </c>
      <c r="G198" s="33">
        <v>6</v>
      </c>
      <c r="H198" s="778">
        <v>2.1</v>
      </c>
      <c r="I198" s="778">
        <v>2.2000000000000002</v>
      </c>
      <c r="J198" s="33">
        <v>234</v>
      </c>
      <c r="K198" s="33" t="s">
        <v>67</v>
      </c>
      <c r="L198" s="33"/>
      <c r="M198" s="34" t="s">
        <v>68</v>
      </c>
      <c r="N198" s="34"/>
      <c r="O198" s="33">
        <v>40</v>
      </c>
      <c r="P198" s="11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9"/>
      <c r="R198" s="789"/>
      <c r="S198" s="789"/>
      <c r="T198" s="790"/>
      <c r="U198" s="35"/>
      <c r="V198" s="35"/>
      <c r="W198" s="36" t="s">
        <v>69</v>
      </c>
      <c r="X198" s="779">
        <v>0</v>
      </c>
      <c r="Y198" s="780">
        <f t="shared" si="36"/>
        <v>0</v>
      </c>
      <c r="Z198" s="37" t="str">
        <f>IFERROR(IF(Y198=0,"",ROUNDUP(Y198/H198,0)*0.00502),"")</f>
        <v/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342</v>
      </c>
      <c r="B199" s="54" t="s">
        <v>343</v>
      </c>
      <c r="C199" s="32">
        <v>4301031158</v>
      </c>
      <c r="D199" s="783">
        <v>4680115880191</v>
      </c>
      <c r="E199" s="784"/>
      <c r="F199" s="778">
        <v>0.4</v>
      </c>
      <c r="G199" s="33">
        <v>6</v>
      </c>
      <c r="H199" s="778">
        <v>2.4</v>
      </c>
      <c r="I199" s="778">
        <v>2.58</v>
      </c>
      <c r="J199" s="33">
        <v>182</v>
      </c>
      <c r="K199" s="33" t="s">
        <v>76</v>
      </c>
      <c r="L199" s="33"/>
      <c r="M199" s="34" t="s">
        <v>68</v>
      </c>
      <c r="N199" s="34"/>
      <c r="O199" s="33">
        <v>40</v>
      </c>
      <c r="P199" s="117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9"/>
      <c r="R199" s="789"/>
      <c r="S199" s="789"/>
      <c r="T199" s="790"/>
      <c r="U199" s="35"/>
      <c r="V199" s="35"/>
      <c r="W199" s="36" t="s">
        <v>69</v>
      </c>
      <c r="X199" s="779">
        <v>0</v>
      </c>
      <c r="Y199" s="780">
        <f t="shared" si="36"/>
        <v>0</v>
      </c>
      <c r="Z199" s="37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344</v>
      </c>
      <c r="B200" s="54" t="s">
        <v>345</v>
      </c>
      <c r="C200" s="32">
        <v>4301031245</v>
      </c>
      <c r="D200" s="783">
        <v>4680115883963</v>
      </c>
      <c r="E200" s="784"/>
      <c r="F200" s="778">
        <v>0.28000000000000003</v>
      </c>
      <c r="G200" s="33">
        <v>6</v>
      </c>
      <c r="H200" s="778">
        <v>1.68</v>
      </c>
      <c r="I200" s="778">
        <v>1.78</v>
      </c>
      <c r="J200" s="33">
        <v>234</v>
      </c>
      <c r="K200" s="33" t="s">
        <v>67</v>
      </c>
      <c r="L200" s="33"/>
      <c r="M200" s="34" t="s">
        <v>68</v>
      </c>
      <c r="N200" s="34"/>
      <c r="O200" s="33">
        <v>40</v>
      </c>
      <c r="P200" s="119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9"/>
      <c r="R200" s="789"/>
      <c r="S200" s="789"/>
      <c r="T200" s="790"/>
      <c r="U200" s="35"/>
      <c r="V200" s="35"/>
      <c r="W200" s="36" t="s">
        <v>69</v>
      </c>
      <c r="X200" s="779">
        <v>0</v>
      </c>
      <c r="Y200" s="780">
        <f t="shared" si="36"/>
        <v>0</v>
      </c>
      <c r="Z200" s="37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5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787"/>
      <c r="P201" s="791" t="s">
        <v>71</v>
      </c>
      <c r="Q201" s="792"/>
      <c r="R201" s="792"/>
      <c r="S201" s="792"/>
      <c r="T201" s="792"/>
      <c r="U201" s="792"/>
      <c r="V201" s="793"/>
      <c r="W201" s="38" t="s">
        <v>72</v>
      </c>
      <c r="X201" s="781">
        <f>IFERROR(X193/H193,"0")+IFERROR(X194/H194,"0")+IFERROR(X195/H195,"0")+IFERROR(X196/H196,"0")+IFERROR(X197/H197,"0")+IFERROR(X198/H198,"0")+IFERROR(X199/H199,"0")+IFERROR(X200/H200,"0")</f>
        <v>13.095238095238095</v>
      </c>
      <c r="Y201" s="781">
        <f>IFERROR(Y193/H193,"0")+IFERROR(Y194/H194,"0")+IFERROR(Y195/H195,"0")+IFERROR(Y196/H196,"0")+IFERROR(Y197/H197,"0")+IFERROR(Y198/H198,"0")+IFERROR(Y199/H199,"0")+IFERROR(Y200/H200,"0")</f>
        <v>14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0.12628</v>
      </c>
      <c r="AA201" s="782"/>
      <c r="AB201" s="782"/>
      <c r="AC201" s="782"/>
    </row>
    <row r="202" spans="1:68" x14ac:dyDescent="0.2">
      <c r="A202" s="786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7"/>
      <c r="P202" s="791" t="s">
        <v>71</v>
      </c>
      <c r="Q202" s="792"/>
      <c r="R202" s="792"/>
      <c r="S202" s="792"/>
      <c r="T202" s="792"/>
      <c r="U202" s="792"/>
      <c r="V202" s="793"/>
      <c r="W202" s="38" t="s">
        <v>69</v>
      </c>
      <c r="X202" s="781">
        <f>IFERROR(SUM(X193:X200),"0")</f>
        <v>55</v>
      </c>
      <c r="Y202" s="781">
        <f>IFERROR(SUM(Y193:Y200),"0")</f>
        <v>58.800000000000004</v>
      </c>
      <c r="Z202" s="38"/>
      <c r="AA202" s="782"/>
      <c r="AB202" s="782"/>
      <c r="AC202" s="782"/>
    </row>
    <row r="203" spans="1:68" ht="16.5" hidden="1" customHeight="1" x14ac:dyDescent="0.25">
      <c r="A203" s="799" t="s">
        <v>347</v>
      </c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6"/>
      <c r="P203" s="786"/>
      <c r="Q203" s="786"/>
      <c r="R203" s="786"/>
      <c r="S203" s="786"/>
      <c r="T203" s="786"/>
      <c r="U203" s="786"/>
      <c r="V203" s="786"/>
      <c r="W203" s="786"/>
      <c r="X203" s="786"/>
      <c r="Y203" s="786"/>
      <c r="Z203" s="786"/>
      <c r="AA203" s="774"/>
      <c r="AB203" s="774"/>
      <c r="AC203" s="774"/>
    </row>
    <row r="204" spans="1:68" ht="14.25" hidden="1" customHeight="1" x14ac:dyDescent="0.25">
      <c r="A204" s="796" t="s">
        <v>113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73"/>
      <c r="AB204" s="773"/>
      <c r="AC204" s="773"/>
    </row>
    <row r="205" spans="1:68" ht="16.5" hidden="1" customHeight="1" x14ac:dyDescent="0.25">
      <c r="A205" s="54" t="s">
        <v>348</v>
      </c>
      <c r="B205" s="54" t="s">
        <v>349</v>
      </c>
      <c r="C205" s="32">
        <v>4301011450</v>
      </c>
      <c r="D205" s="783">
        <v>4680115881402</v>
      </c>
      <c r="E205" s="784"/>
      <c r="F205" s="778">
        <v>1.35</v>
      </c>
      <c r="G205" s="33">
        <v>8</v>
      </c>
      <c r="H205" s="778">
        <v>10.8</v>
      </c>
      <c r="I205" s="778">
        <v>11.234999999999999</v>
      </c>
      <c r="J205" s="33">
        <v>64</v>
      </c>
      <c r="K205" s="33" t="s">
        <v>116</v>
      </c>
      <c r="L205" s="33"/>
      <c r="M205" s="34" t="s">
        <v>119</v>
      </c>
      <c r="N205" s="34"/>
      <c r="O205" s="33">
        <v>55</v>
      </c>
      <c r="P205" s="9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9"/>
      <c r="R205" s="789"/>
      <c r="S205" s="789"/>
      <c r="T205" s="790"/>
      <c r="U205" s="35"/>
      <c r="V205" s="35"/>
      <c r="W205" s="36" t="s">
        <v>69</v>
      </c>
      <c r="X205" s="779">
        <v>0</v>
      </c>
      <c r="Y205" s="780">
        <f>IFERROR(IF(X205="",0,CEILING((X205/$H205),1)*$H205),"")</f>
        <v>0</v>
      </c>
      <c r="Z205" s="37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351</v>
      </c>
      <c r="B206" s="54" t="s">
        <v>352</v>
      </c>
      <c r="C206" s="32">
        <v>4301011767</v>
      </c>
      <c r="D206" s="783">
        <v>4680115881396</v>
      </c>
      <c r="E206" s="784"/>
      <c r="F206" s="778">
        <v>0.45</v>
      </c>
      <c r="G206" s="33">
        <v>6</v>
      </c>
      <c r="H206" s="778">
        <v>2.7</v>
      </c>
      <c r="I206" s="778">
        <v>2.88</v>
      </c>
      <c r="J206" s="33">
        <v>182</v>
      </c>
      <c r="K206" s="33" t="s">
        <v>76</v>
      </c>
      <c r="L206" s="33"/>
      <c r="M206" s="34" t="s">
        <v>68</v>
      </c>
      <c r="N206" s="34"/>
      <c r="O206" s="33">
        <v>55</v>
      </c>
      <c r="P206" s="10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9"/>
      <c r="R206" s="789"/>
      <c r="S206" s="789"/>
      <c r="T206" s="790"/>
      <c r="U206" s="35"/>
      <c r="V206" s="35"/>
      <c r="W206" s="36" t="s">
        <v>69</v>
      </c>
      <c r="X206" s="779">
        <v>0</v>
      </c>
      <c r="Y206" s="780">
        <f>IFERROR(IF(X206="",0,CEILING((X206/$H206),1)*$H206),"")</f>
        <v>0</v>
      </c>
      <c r="Z206" s="37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5"/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7"/>
      <c r="P207" s="791" t="s">
        <v>71</v>
      </c>
      <c r="Q207" s="792"/>
      <c r="R207" s="792"/>
      <c r="S207" s="792"/>
      <c r="T207" s="792"/>
      <c r="U207" s="792"/>
      <c r="V207" s="793"/>
      <c r="W207" s="38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hidden="1" x14ac:dyDescent="0.2">
      <c r="A208" s="786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7"/>
      <c r="P208" s="791" t="s">
        <v>71</v>
      </c>
      <c r="Q208" s="792"/>
      <c r="R208" s="792"/>
      <c r="S208" s="792"/>
      <c r="T208" s="792"/>
      <c r="U208" s="792"/>
      <c r="V208" s="793"/>
      <c r="W208" s="38" t="s">
        <v>69</v>
      </c>
      <c r="X208" s="781">
        <f>IFERROR(SUM(X205:X206),"0")</f>
        <v>0</v>
      </c>
      <c r="Y208" s="781">
        <f>IFERROR(SUM(Y205:Y206),"0")</f>
        <v>0</v>
      </c>
      <c r="Z208" s="38"/>
      <c r="AA208" s="782"/>
      <c r="AB208" s="782"/>
      <c r="AC208" s="782"/>
    </row>
    <row r="209" spans="1:68" ht="14.25" hidden="1" customHeight="1" x14ac:dyDescent="0.25">
      <c r="A209" s="796" t="s">
        <v>165</v>
      </c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6"/>
      <c r="P209" s="786"/>
      <c r="Q209" s="786"/>
      <c r="R209" s="786"/>
      <c r="S209" s="786"/>
      <c r="T209" s="786"/>
      <c r="U209" s="786"/>
      <c r="V209" s="786"/>
      <c r="W209" s="786"/>
      <c r="X209" s="786"/>
      <c r="Y209" s="786"/>
      <c r="Z209" s="786"/>
      <c r="AA209" s="773"/>
      <c r="AB209" s="773"/>
      <c r="AC209" s="773"/>
    </row>
    <row r="210" spans="1:68" ht="16.5" hidden="1" customHeight="1" x14ac:dyDescent="0.25">
      <c r="A210" s="54" t="s">
        <v>354</v>
      </c>
      <c r="B210" s="54" t="s">
        <v>355</v>
      </c>
      <c r="C210" s="32">
        <v>4301020262</v>
      </c>
      <c r="D210" s="783">
        <v>4680115882935</v>
      </c>
      <c r="E210" s="784"/>
      <c r="F210" s="778">
        <v>1.35</v>
      </c>
      <c r="G210" s="33">
        <v>8</v>
      </c>
      <c r="H210" s="778">
        <v>10.8</v>
      </c>
      <c r="I210" s="778">
        <v>11.234999999999999</v>
      </c>
      <c r="J210" s="33">
        <v>64</v>
      </c>
      <c r="K210" s="33" t="s">
        <v>116</v>
      </c>
      <c r="L210" s="33"/>
      <c r="M210" s="34" t="s">
        <v>77</v>
      </c>
      <c r="N210" s="34"/>
      <c r="O210" s="33">
        <v>50</v>
      </c>
      <c r="P210" s="10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9"/>
      <c r="R210" s="789"/>
      <c r="S210" s="789"/>
      <c r="T210" s="790"/>
      <c r="U210" s="35"/>
      <c r="V210" s="35"/>
      <c r="W210" s="36" t="s">
        <v>69</v>
      </c>
      <c r="X210" s="779">
        <v>0</v>
      </c>
      <c r="Y210" s="780">
        <f>IFERROR(IF(X210="",0,CEILING((X210/$H210),1)*$H210),"")</f>
        <v>0</v>
      </c>
      <c r="Z210" s="37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357</v>
      </c>
      <c r="B211" s="54" t="s">
        <v>358</v>
      </c>
      <c r="C211" s="32">
        <v>4301020220</v>
      </c>
      <c r="D211" s="783">
        <v>4680115880764</v>
      </c>
      <c r="E211" s="784"/>
      <c r="F211" s="778">
        <v>0.35</v>
      </c>
      <c r="G211" s="33">
        <v>6</v>
      </c>
      <c r="H211" s="778">
        <v>2.1</v>
      </c>
      <c r="I211" s="778">
        <v>2.2799999999999998</v>
      </c>
      <c r="J211" s="33">
        <v>182</v>
      </c>
      <c r="K211" s="33" t="s">
        <v>76</v>
      </c>
      <c r="L211" s="33"/>
      <c r="M211" s="34" t="s">
        <v>119</v>
      </c>
      <c r="N211" s="34"/>
      <c r="O211" s="33">
        <v>50</v>
      </c>
      <c r="P211" s="100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9"/>
      <c r="R211" s="789"/>
      <c r="S211" s="789"/>
      <c r="T211" s="790"/>
      <c r="U211" s="35"/>
      <c r="V211" s="35"/>
      <c r="W211" s="36" t="s">
        <v>69</v>
      </c>
      <c r="X211" s="779">
        <v>0</v>
      </c>
      <c r="Y211" s="780">
        <f>IFERROR(IF(X211="",0,CEILING((X211/$H211),1)*$H211),"")</f>
        <v>0</v>
      </c>
      <c r="Z211" s="37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5"/>
      <c r="B212" s="786"/>
      <c r="C212" s="786"/>
      <c r="D212" s="786"/>
      <c r="E212" s="786"/>
      <c r="F212" s="786"/>
      <c r="G212" s="786"/>
      <c r="H212" s="786"/>
      <c r="I212" s="786"/>
      <c r="J212" s="786"/>
      <c r="K212" s="786"/>
      <c r="L212" s="786"/>
      <c r="M212" s="786"/>
      <c r="N212" s="786"/>
      <c r="O212" s="787"/>
      <c r="P212" s="791" t="s">
        <v>71</v>
      </c>
      <c r="Q212" s="792"/>
      <c r="R212" s="792"/>
      <c r="S212" s="792"/>
      <c r="T212" s="792"/>
      <c r="U212" s="792"/>
      <c r="V212" s="793"/>
      <c r="W212" s="38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hidden="1" x14ac:dyDescent="0.2">
      <c r="A213" s="786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7"/>
      <c r="P213" s="791" t="s">
        <v>71</v>
      </c>
      <c r="Q213" s="792"/>
      <c r="R213" s="792"/>
      <c r="S213" s="792"/>
      <c r="T213" s="792"/>
      <c r="U213" s="792"/>
      <c r="V213" s="793"/>
      <c r="W213" s="38" t="s">
        <v>69</v>
      </c>
      <c r="X213" s="781">
        <f>IFERROR(SUM(X210:X211),"0")</f>
        <v>0</v>
      </c>
      <c r="Y213" s="781">
        <f>IFERROR(SUM(Y210:Y211),"0")</f>
        <v>0</v>
      </c>
      <c r="Z213" s="38"/>
      <c r="AA213" s="782"/>
      <c r="AB213" s="782"/>
      <c r="AC213" s="782"/>
    </row>
    <row r="214" spans="1:68" ht="14.25" hidden="1" customHeight="1" x14ac:dyDescent="0.25">
      <c r="A214" s="796" t="s">
        <v>64</v>
      </c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6"/>
      <c r="P214" s="786"/>
      <c r="Q214" s="786"/>
      <c r="R214" s="786"/>
      <c r="S214" s="786"/>
      <c r="T214" s="786"/>
      <c r="U214" s="786"/>
      <c r="V214" s="786"/>
      <c r="W214" s="786"/>
      <c r="X214" s="786"/>
      <c r="Y214" s="786"/>
      <c r="Z214" s="786"/>
      <c r="AA214" s="773"/>
      <c r="AB214" s="773"/>
      <c r="AC214" s="773"/>
    </row>
    <row r="215" spans="1:68" ht="27" customHeight="1" x14ac:dyDescent="0.25">
      <c r="A215" s="54" t="s">
        <v>359</v>
      </c>
      <c r="B215" s="54" t="s">
        <v>360</v>
      </c>
      <c r="C215" s="32">
        <v>4301031224</v>
      </c>
      <c r="D215" s="783">
        <v>4680115882683</v>
      </c>
      <c r="E215" s="784"/>
      <c r="F215" s="778">
        <v>0.9</v>
      </c>
      <c r="G215" s="33">
        <v>6</v>
      </c>
      <c r="H215" s="778">
        <v>5.4</v>
      </c>
      <c r="I215" s="778">
        <v>5.61</v>
      </c>
      <c r="J215" s="33">
        <v>132</v>
      </c>
      <c r="K215" s="33" t="s">
        <v>126</v>
      </c>
      <c r="L215" s="33"/>
      <c r="M215" s="34" t="s">
        <v>68</v>
      </c>
      <c r="N215" s="34"/>
      <c r="O215" s="33">
        <v>40</v>
      </c>
      <c r="P215" s="8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9"/>
      <c r="R215" s="789"/>
      <c r="S215" s="789"/>
      <c r="T215" s="790"/>
      <c r="U215" s="35"/>
      <c r="V215" s="35"/>
      <c r="W215" s="36" t="s">
        <v>69</v>
      </c>
      <c r="X215" s="779">
        <v>270</v>
      </c>
      <c r="Y215" s="780">
        <f t="shared" ref="Y215:Y222" si="41">IFERROR(IF(X215="",0,CEILING((X215/$H215),1)*$H215),"")</f>
        <v>270</v>
      </c>
      <c r="Z215" s="37">
        <f>IFERROR(IF(Y215=0,"",ROUNDUP(Y215/H215,0)*0.00902),"")</f>
        <v>0.45100000000000001</v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280.5</v>
      </c>
      <c r="BN215" s="64">
        <f t="shared" ref="BN215:BN222" si="43">IFERROR(Y215*I215/H215,"0")</f>
        <v>280.5</v>
      </c>
      <c r="BO215" s="64">
        <f t="shared" ref="BO215:BO222" si="44">IFERROR(1/J215*(X215/H215),"0")</f>
        <v>0.37878787878787878</v>
      </c>
      <c r="BP215" s="64">
        <f t="shared" ref="BP215:BP222" si="45">IFERROR(1/J215*(Y215/H215),"0")</f>
        <v>0.37878787878787878</v>
      </c>
    </row>
    <row r="216" spans="1:68" ht="27" customHeight="1" x14ac:dyDescent="0.25">
      <c r="A216" s="54" t="s">
        <v>362</v>
      </c>
      <c r="B216" s="54" t="s">
        <v>363</v>
      </c>
      <c r="C216" s="32">
        <v>4301031230</v>
      </c>
      <c r="D216" s="783">
        <v>4680115882690</v>
      </c>
      <c r="E216" s="784"/>
      <c r="F216" s="778">
        <v>0.9</v>
      </c>
      <c r="G216" s="33">
        <v>6</v>
      </c>
      <c r="H216" s="778">
        <v>5.4</v>
      </c>
      <c r="I216" s="778">
        <v>5.61</v>
      </c>
      <c r="J216" s="33">
        <v>132</v>
      </c>
      <c r="K216" s="33" t="s">
        <v>126</v>
      </c>
      <c r="L216" s="33"/>
      <c r="M216" s="34" t="s">
        <v>68</v>
      </c>
      <c r="N216" s="34"/>
      <c r="O216" s="33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9"/>
      <c r="R216" s="789"/>
      <c r="S216" s="789"/>
      <c r="T216" s="790"/>
      <c r="U216" s="35"/>
      <c r="V216" s="35"/>
      <c r="W216" s="36" t="s">
        <v>69</v>
      </c>
      <c r="X216" s="779">
        <v>550</v>
      </c>
      <c r="Y216" s="780">
        <f t="shared" si="41"/>
        <v>550.80000000000007</v>
      </c>
      <c r="Z216" s="37">
        <f>IFERROR(IF(Y216=0,"",ROUNDUP(Y216/H216,0)*0.00902),"")</f>
        <v>0.92003999999999997</v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571.3888888888888</v>
      </c>
      <c r="BN216" s="64">
        <f t="shared" si="43"/>
        <v>572.22000000000014</v>
      </c>
      <c r="BO216" s="64">
        <f t="shared" si="44"/>
        <v>0.77160493827160492</v>
      </c>
      <c r="BP216" s="64">
        <f t="shared" si="45"/>
        <v>0.77272727272727271</v>
      </c>
    </row>
    <row r="217" spans="1:68" ht="27" customHeight="1" x14ac:dyDescent="0.25">
      <c r="A217" s="54" t="s">
        <v>365</v>
      </c>
      <c r="B217" s="54" t="s">
        <v>366</v>
      </c>
      <c r="C217" s="32">
        <v>4301031220</v>
      </c>
      <c r="D217" s="783">
        <v>4680115882669</v>
      </c>
      <c r="E217" s="784"/>
      <c r="F217" s="778">
        <v>0.9</v>
      </c>
      <c r="G217" s="33">
        <v>6</v>
      </c>
      <c r="H217" s="778">
        <v>5.4</v>
      </c>
      <c r="I217" s="778">
        <v>5.61</v>
      </c>
      <c r="J217" s="33">
        <v>132</v>
      </c>
      <c r="K217" s="33" t="s">
        <v>126</v>
      </c>
      <c r="L217" s="33"/>
      <c r="M217" s="34" t="s">
        <v>68</v>
      </c>
      <c r="N217" s="34"/>
      <c r="O217" s="33">
        <v>40</v>
      </c>
      <c r="P217" s="10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9"/>
      <c r="R217" s="789"/>
      <c r="S217" s="789"/>
      <c r="T217" s="790"/>
      <c r="U217" s="35"/>
      <c r="V217" s="35"/>
      <c r="W217" s="36" t="s">
        <v>69</v>
      </c>
      <c r="X217" s="779">
        <v>170</v>
      </c>
      <c r="Y217" s="780">
        <f t="shared" si="41"/>
        <v>172.8</v>
      </c>
      <c r="Z217" s="37">
        <f>IFERROR(IF(Y217=0,"",ROUNDUP(Y217/H217,0)*0.00902),"")</f>
        <v>0.28864000000000001</v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176.61111111111111</v>
      </c>
      <c r="BN217" s="64">
        <f t="shared" si="43"/>
        <v>179.52</v>
      </c>
      <c r="BO217" s="64">
        <f t="shared" si="44"/>
        <v>0.23849607182940516</v>
      </c>
      <c r="BP217" s="64">
        <f t="shared" si="45"/>
        <v>0.24242424242424243</v>
      </c>
    </row>
    <row r="218" spans="1:68" ht="27" customHeight="1" x14ac:dyDescent="0.25">
      <c r="A218" s="54" t="s">
        <v>368</v>
      </c>
      <c r="B218" s="54" t="s">
        <v>369</v>
      </c>
      <c r="C218" s="32">
        <v>4301031221</v>
      </c>
      <c r="D218" s="783">
        <v>4680115882676</v>
      </c>
      <c r="E218" s="784"/>
      <c r="F218" s="778">
        <v>0.9</v>
      </c>
      <c r="G218" s="33">
        <v>6</v>
      </c>
      <c r="H218" s="778">
        <v>5.4</v>
      </c>
      <c r="I218" s="778">
        <v>5.61</v>
      </c>
      <c r="J218" s="33">
        <v>132</v>
      </c>
      <c r="K218" s="33" t="s">
        <v>126</v>
      </c>
      <c r="L218" s="33"/>
      <c r="M218" s="34" t="s">
        <v>68</v>
      </c>
      <c r="N218" s="34"/>
      <c r="O218" s="33">
        <v>40</v>
      </c>
      <c r="P218" s="12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9"/>
      <c r="R218" s="789"/>
      <c r="S218" s="789"/>
      <c r="T218" s="790"/>
      <c r="U218" s="35"/>
      <c r="V218" s="35"/>
      <c r="W218" s="36" t="s">
        <v>69</v>
      </c>
      <c r="X218" s="779">
        <v>200</v>
      </c>
      <c r="Y218" s="780">
        <f t="shared" si="41"/>
        <v>205.20000000000002</v>
      </c>
      <c r="Z218" s="37">
        <f>IFERROR(IF(Y218=0,"",ROUNDUP(Y218/H218,0)*0.00902),"")</f>
        <v>0.34276000000000001</v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207.77777777777777</v>
      </c>
      <c r="BN218" s="64">
        <f t="shared" si="43"/>
        <v>213.18000000000004</v>
      </c>
      <c r="BO218" s="64">
        <f t="shared" si="44"/>
        <v>0.28058361391694725</v>
      </c>
      <c r="BP218" s="64">
        <f t="shared" si="45"/>
        <v>0.2878787878787879</v>
      </c>
    </row>
    <row r="219" spans="1:68" ht="27" hidden="1" customHeight="1" x14ac:dyDescent="0.25">
      <c r="A219" s="54" t="s">
        <v>371</v>
      </c>
      <c r="B219" s="54" t="s">
        <v>372</v>
      </c>
      <c r="C219" s="32">
        <v>4301031223</v>
      </c>
      <c r="D219" s="783">
        <v>4680115884014</v>
      </c>
      <c r="E219" s="784"/>
      <c r="F219" s="778">
        <v>0.3</v>
      </c>
      <c r="G219" s="33">
        <v>6</v>
      </c>
      <c r="H219" s="778">
        <v>1.8</v>
      </c>
      <c r="I219" s="778">
        <v>1.93</v>
      </c>
      <c r="J219" s="33">
        <v>234</v>
      </c>
      <c r="K219" s="33" t="s">
        <v>67</v>
      </c>
      <c r="L219" s="33"/>
      <c r="M219" s="34" t="s">
        <v>68</v>
      </c>
      <c r="N219" s="34"/>
      <c r="O219" s="33">
        <v>40</v>
      </c>
      <c r="P219" s="103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9"/>
      <c r="R219" s="789"/>
      <c r="S219" s="789"/>
      <c r="T219" s="790"/>
      <c r="U219" s="35"/>
      <c r="V219" s="35"/>
      <c r="W219" s="36" t="s">
        <v>69</v>
      </c>
      <c r="X219" s="779">
        <v>0</v>
      </c>
      <c r="Y219" s="780">
        <f t="shared" si="41"/>
        <v>0</v>
      </c>
      <c r="Z219" s="37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373</v>
      </c>
      <c r="B220" s="54" t="s">
        <v>374</v>
      </c>
      <c r="C220" s="32">
        <v>4301031222</v>
      </c>
      <c r="D220" s="783">
        <v>4680115884007</v>
      </c>
      <c r="E220" s="784"/>
      <c r="F220" s="778">
        <v>0.3</v>
      </c>
      <c r="G220" s="33">
        <v>6</v>
      </c>
      <c r="H220" s="778">
        <v>1.8</v>
      </c>
      <c r="I220" s="778">
        <v>1.9</v>
      </c>
      <c r="J220" s="33">
        <v>234</v>
      </c>
      <c r="K220" s="33" t="s">
        <v>67</v>
      </c>
      <c r="L220" s="33"/>
      <c r="M220" s="34" t="s">
        <v>68</v>
      </c>
      <c r="N220" s="34"/>
      <c r="O220" s="33">
        <v>40</v>
      </c>
      <c r="P220" s="83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9"/>
      <c r="R220" s="789"/>
      <c r="S220" s="789"/>
      <c r="T220" s="790"/>
      <c r="U220" s="35"/>
      <c r="V220" s="35"/>
      <c r="W220" s="36" t="s">
        <v>69</v>
      </c>
      <c r="X220" s="779">
        <v>0</v>
      </c>
      <c r="Y220" s="780">
        <f t="shared" si="41"/>
        <v>0</v>
      </c>
      <c r="Z220" s="37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2">
        <v>4301031229</v>
      </c>
      <c r="D221" s="783">
        <v>4680115884038</v>
      </c>
      <c r="E221" s="784"/>
      <c r="F221" s="778">
        <v>0.3</v>
      </c>
      <c r="G221" s="33">
        <v>6</v>
      </c>
      <c r="H221" s="778">
        <v>1.8</v>
      </c>
      <c r="I221" s="778">
        <v>1.9</v>
      </c>
      <c r="J221" s="33">
        <v>234</v>
      </c>
      <c r="K221" s="33" t="s">
        <v>67</v>
      </c>
      <c r="L221" s="33"/>
      <c r="M221" s="34" t="s">
        <v>68</v>
      </c>
      <c r="N221" s="34"/>
      <c r="O221" s="33">
        <v>40</v>
      </c>
      <c r="P221" s="8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9"/>
      <c r="R221" s="789"/>
      <c r="S221" s="789"/>
      <c r="T221" s="790"/>
      <c r="U221" s="35"/>
      <c r="V221" s="35"/>
      <c r="W221" s="36" t="s">
        <v>69</v>
      </c>
      <c r="X221" s="779">
        <v>0</v>
      </c>
      <c r="Y221" s="780">
        <f t="shared" si="41"/>
        <v>0</v>
      </c>
      <c r="Z221" s="37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377</v>
      </c>
      <c r="B222" s="54" t="s">
        <v>378</v>
      </c>
      <c r="C222" s="32">
        <v>4301031225</v>
      </c>
      <c r="D222" s="783">
        <v>4680115884021</v>
      </c>
      <c r="E222" s="784"/>
      <c r="F222" s="778">
        <v>0.3</v>
      </c>
      <c r="G222" s="33">
        <v>6</v>
      </c>
      <c r="H222" s="778">
        <v>1.8</v>
      </c>
      <c r="I222" s="778">
        <v>1.9</v>
      </c>
      <c r="J222" s="33">
        <v>234</v>
      </c>
      <c r="K222" s="33" t="s">
        <v>67</v>
      </c>
      <c r="L222" s="33"/>
      <c r="M222" s="34" t="s">
        <v>68</v>
      </c>
      <c r="N222" s="34"/>
      <c r="O222" s="33">
        <v>40</v>
      </c>
      <c r="P222" s="121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9"/>
      <c r="R222" s="789"/>
      <c r="S222" s="789"/>
      <c r="T222" s="790"/>
      <c r="U222" s="35"/>
      <c r="V222" s="35"/>
      <c r="W222" s="36" t="s">
        <v>69</v>
      </c>
      <c r="X222" s="779">
        <v>0</v>
      </c>
      <c r="Y222" s="780">
        <f t="shared" si="41"/>
        <v>0</v>
      </c>
      <c r="Z222" s="37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85"/>
      <c r="B223" s="786"/>
      <c r="C223" s="786"/>
      <c r="D223" s="786"/>
      <c r="E223" s="786"/>
      <c r="F223" s="786"/>
      <c r="G223" s="786"/>
      <c r="H223" s="786"/>
      <c r="I223" s="786"/>
      <c r="J223" s="786"/>
      <c r="K223" s="786"/>
      <c r="L223" s="786"/>
      <c r="M223" s="786"/>
      <c r="N223" s="786"/>
      <c r="O223" s="787"/>
      <c r="P223" s="791" t="s">
        <v>71</v>
      </c>
      <c r="Q223" s="792"/>
      <c r="R223" s="792"/>
      <c r="S223" s="792"/>
      <c r="T223" s="792"/>
      <c r="U223" s="792"/>
      <c r="V223" s="793"/>
      <c r="W223" s="38" t="s">
        <v>72</v>
      </c>
      <c r="X223" s="781">
        <f>IFERROR(X215/H215,"0")+IFERROR(X216/H216,"0")+IFERROR(X217/H217,"0")+IFERROR(X218/H218,"0")+IFERROR(X219/H219,"0")+IFERROR(X220/H220,"0")+IFERROR(X221/H221,"0")+IFERROR(X222/H222,"0")</f>
        <v>220.37037037037035</v>
      </c>
      <c r="Y223" s="781">
        <f>IFERROR(Y215/H215,"0")+IFERROR(Y216/H216,"0")+IFERROR(Y217/H217,"0")+IFERROR(Y218/H218,"0")+IFERROR(Y219/H219,"0")+IFERROR(Y220/H220,"0")+IFERROR(Y221/H221,"0")+IFERROR(Y222/H222,"0")</f>
        <v>222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2.00244</v>
      </c>
      <c r="AA223" s="782"/>
      <c r="AB223" s="782"/>
      <c r="AC223" s="782"/>
    </row>
    <row r="224" spans="1:68" x14ac:dyDescent="0.2">
      <c r="A224" s="786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7"/>
      <c r="P224" s="791" t="s">
        <v>71</v>
      </c>
      <c r="Q224" s="792"/>
      <c r="R224" s="792"/>
      <c r="S224" s="792"/>
      <c r="T224" s="792"/>
      <c r="U224" s="792"/>
      <c r="V224" s="793"/>
      <c r="W224" s="38" t="s">
        <v>69</v>
      </c>
      <c r="X224" s="781">
        <f>IFERROR(SUM(X215:X222),"0")</f>
        <v>1190</v>
      </c>
      <c r="Y224" s="781">
        <f>IFERROR(SUM(Y215:Y222),"0")</f>
        <v>1198.8000000000002</v>
      </c>
      <c r="Z224" s="38"/>
      <c r="AA224" s="782"/>
      <c r="AB224" s="782"/>
      <c r="AC224" s="782"/>
    </row>
    <row r="225" spans="1:68" ht="14.25" hidden="1" customHeight="1" x14ac:dyDescent="0.25">
      <c r="A225" s="796" t="s">
        <v>73</v>
      </c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6"/>
      <c r="P225" s="786"/>
      <c r="Q225" s="786"/>
      <c r="R225" s="786"/>
      <c r="S225" s="786"/>
      <c r="T225" s="786"/>
      <c r="U225" s="786"/>
      <c r="V225" s="786"/>
      <c r="W225" s="786"/>
      <c r="X225" s="786"/>
      <c r="Y225" s="786"/>
      <c r="Z225" s="786"/>
      <c r="AA225" s="773"/>
      <c r="AB225" s="773"/>
      <c r="AC225" s="773"/>
    </row>
    <row r="226" spans="1:68" ht="37.5" customHeight="1" x14ac:dyDescent="0.25">
      <c r="A226" s="54" t="s">
        <v>379</v>
      </c>
      <c r="B226" s="54" t="s">
        <v>380</v>
      </c>
      <c r="C226" s="32">
        <v>4301051408</v>
      </c>
      <c r="D226" s="783">
        <v>4680115881594</v>
      </c>
      <c r="E226" s="784"/>
      <c r="F226" s="778">
        <v>1.35</v>
      </c>
      <c r="G226" s="33">
        <v>6</v>
      </c>
      <c r="H226" s="778">
        <v>8.1</v>
      </c>
      <c r="I226" s="778">
        <v>8.6189999999999998</v>
      </c>
      <c r="J226" s="33">
        <v>64</v>
      </c>
      <c r="K226" s="33" t="s">
        <v>116</v>
      </c>
      <c r="L226" s="33"/>
      <c r="M226" s="34" t="s">
        <v>77</v>
      </c>
      <c r="N226" s="34"/>
      <c r="O226" s="33">
        <v>40</v>
      </c>
      <c r="P226" s="11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9"/>
      <c r="R226" s="789"/>
      <c r="S226" s="789"/>
      <c r="T226" s="790"/>
      <c r="U226" s="35"/>
      <c r="V226" s="35"/>
      <c r="W226" s="36" t="s">
        <v>69</v>
      </c>
      <c r="X226" s="779">
        <v>90</v>
      </c>
      <c r="Y226" s="780">
        <f t="shared" ref="Y226:Y236" si="46">IFERROR(IF(X226="",0,CEILING((X226/$H226),1)*$H226),"")</f>
        <v>97.199999999999989</v>
      </c>
      <c r="Z226" s="37">
        <f>IFERROR(IF(Y226=0,"",ROUNDUP(Y226/H226,0)*0.01898),"")</f>
        <v>0.22776000000000002</v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95.76666666666668</v>
      </c>
      <c r="BN226" s="64">
        <f t="shared" ref="BN226:BN236" si="48">IFERROR(Y226*I226/H226,"0")</f>
        <v>103.42799999999998</v>
      </c>
      <c r="BO226" s="64">
        <f t="shared" ref="BO226:BO236" si="49">IFERROR(1/J226*(X226/H226),"0")</f>
        <v>0.1736111111111111</v>
      </c>
      <c r="BP226" s="64">
        <f t="shared" ref="BP226:BP236" si="50">IFERROR(1/J226*(Y226/H226),"0")</f>
        <v>0.1875</v>
      </c>
    </row>
    <row r="227" spans="1:68" ht="27" customHeight="1" x14ac:dyDescent="0.25">
      <c r="A227" s="54" t="s">
        <v>382</v>
      </c>
      <c r="B227" s="54" t="s">
        <v>383</v>
      </c>
      <c r="C227" s="32">
        <v>4301051754</v>
      </c>
      <c r="D227" s="783">
        <v>4680115880962</v>
      </c>
      <c r="E227" s="784"/>
      <c r="F227" s="778">
        <v>1.3</v>
      </c>
      <c r="G227" s="33">
        <v>6</v>
      </c>
      <c r="H227" s="778">
        <v>7.8</v>
      </c>
      <c r="I227" s="778">
        <v>8.3640000000000008</v>
      </c>
      <c r="J227" s="33">
        <v>56</v>
      </c>
      <c r="K227" s="33" t="s">
        <v>116</v>
      </c>
      <c r="L227" s="33"/>
      <c r="M227" s="34" t="s">
        <v>68</v>
      </c>
      <c r="N227" s="34"/>
      <c r="O227" s="33">
        <v>40</v>
      </c>
      <c r="P227" s="10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9"/>
      <c r="R227" s="789"/>
      <c r="S227" s="789"/>
      <c r="T227" s="790"/>
      <c r="U227" s="35"/>
      <c r="V227" s="35"/>
      <c r="W227" s="36" t="s">
        <v>69</v>
      </c>
      <c r="X227" s="779">
        <v>100</v>
      </c>
      <c r="Y227" s="780">
        <f t="shared" si="46"/>
        <v>101.39999999999999</v>
      </c>
      <c r="Z227" s="37">
        <f>IFERROR(IF(Y227=0,"",ROUNDUP(Y227/H227,0)*0.02175),"")</f>
        <v>0.28275</v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107.23076923076924</v>
      </c>
      <c r="BN227" s="64">
        <f t="shared" si="48"/>
        <v>108.732</v>
      </c>
      <c r="BO227" s="64">
        <f t="shared" si="49"/>
        <v>0.22893772893772893</v>
      </c>
      <c r="BP227" s="64">
        <f t="shared" si="50"/>
        <v>0.23214285714285712</v>
      </c>
    </row>
    <row r="228" spans="1:68" ht="37.5" customHeight="1" x14ac:dyDescent="0.25">
      <c r="A228" s="54" t="s">
        <v>385</v>
      </c>
      <c r="B228" s="54" t="s">
        <v>386</v>
      </c>
      <c r="C228" s="32">
        <v>4301051411</v>
      </c>
      <c r="D228" s="783">
        <v>4680115881617</v>
      </c>
      <c r="E228" s="784"/>
      <c r="F228" s="778">
        <v>1.35</v>
      </c>
      <c r="G228" s="33">
        <v>6</v>
      </c>
      <c r="H228" s="778">
        <v>8.1</v>
      </c>
      <c r="I228" s="778">
        <v>8.6010000000000009</v>
      </c>
      <c r="J228" s="33">
        <v>64</v>
      </c>
      <c r="K228" s="33" t="s">
        <v>116</v>
      </c>
      <c r="L228" s="33"/>
      <c r="M228" s="34" t="s">
        <v>77</v>
      </c>
      <c r="N228" s="34"/>
      <c r="O228" s="33">
        <v>40</v>
      </c>
      <c r="P228" s="11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9"/>
      <c r="R228" s="789"/>
      <c r="S228" s="789"/>
      <c r="T228" s="790"/>
      <c r="U228" s="35"/>
      <c r="V228" s="35"/>
      <c r="W228" s="36" t="s">
        <v>69</v>
      </c>
      <c r="X228" s="779">
        <v>30</v>
      </c>
      <c r="Y228" s="780">
        <f t="shared" si="46"/>
        <v>32.4</v>
      </c>
      <c r="Z228" s="37">
        <f>IFERROR(IF(Y228=0,"",ROUNDUP(Y228/H228,0)*0.01898),"")</f>
        <v>7.5920000000000001E-2</v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31.855555555555561</v>
      </c>
      <c r="BN228" s="64">
        <f t="shared" si="48"/>
        <v>34.404000000000003</v>
      </c>
      <c r="BO228" s="64">
        <f t="shared" si="49"/>
        <v>5.7870370370370371E-2</v>
      </c>
      <c r="BP228" s="64">
        <f t="shared" si="50"/>
        <v>6.25E-2</v>
      </c>
    </row>
    <row r="229" spans="1:68" ht="27" customHeight="1" x14ac:dyDescent="0.25">
      <c r="A229" s="54" t="s">
        <v>388</v>
      </c>
      <c r="B229" s="54" t="s">
        <v>389</v>
      </c>
      <c r="C229" s="32">
        <v>4301051632</v>
      </c>
      <c r="D229" s="783">
        <v>4680115880573</v>
      </c>
      <c r="E229" s="784"/>
      <c r="F229" s="778">
        <v>1.45</v>
      </c>
      <c r="G229" s="33">
        <v>6</v>
      </c>
      <c r="H229" s="778">
        <v>8.6999999999999993</v>
      </c>
      <c r="I229" s="778">
        <v>9.2639999999999993</v>
      </c>
      <c r="J229" s="33">
        <v>56</v>
      </c>
      <c r="K229" s="33" t="s">
        <v>116</v>
      </c>
      <c r="L229" s="33"/>
      <c r="M229" s="34" t="s">
        <v>68</v>
      </c>
      <c r="N229" s="34"/>
      <c r="O229" s="33">
        <v>45</v>
      </c>
      <c r="P229" s="102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9"/>
      <c r="R229" s="789"/>
      <c r="S229" s="789"/>
      <c r="T229" s="790"/>
      <c r="U229" s="35"/>
      <c r="V229" s="35"/>
      <c r="W229" s="36" t="s">
        <v>69</v>
      </c>
      <c r="X229" s="779">
        <v>100</v>
      </c>
      <c r="Y229" s="780">
        <f t="shared" si="46"/>
        <v>104.39999999999999</v>
      </c>
      <c r="Z229" s="37">
        <f>IFERROR(IF(Y229=0,"",ROUNDUP(Y229/H229,0)*0.02175),"")</f>
        <v>0.26100000000000001</v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106.48275862068967</v>
      </c>
      <c r="BN229" s="64">
        <f t="shared" si="48"/>
        <v>111.16799999999999</v>
      </c>
      <c r="BO229" s="64">
        <f t="shared" si="49"/>
        <v>0.20525451559934318</v>
      </c>
      <c r="BP229" s="64">
        <f t="shared" si="50"/>
        <v>0.21428571428571427</v>
      </c>
    </row>
    <row r="230" spans="1:68" ht="37.5" hidden="1" customHeight="1" x14ac:dyDescent="0.25">
      <c r="A230" s="54" t="s">
        <v>391</v>
      </c>
      <c r="B230" s="54" t="s">
        <v>392</v>
      </c>
      <c r="C230" s="32">
        <v>4301051407</v>
      </c>
      <c r="D230" s="783">
        <v>4680115882195</v>
      </c>
      <c r="E230" s="784"/>
      <c r="F230" s="778">
        <v>0.4</v>
      </c>
      <c r="G230" s="33">
        <v>6</v>
      </c>
      <c r="H230" s="778">
        <v>2.4</v>
      </c>
      <c r="I230" s="778">
        <v>2.67</v>
      </c>
      <c r="J230" s="33">
        <v>182</v>
      </c>
      <c r="K230" s="33" t="s">
        <v>76</v>
      </c>
      <c r="L230" s="33"/>
      <c r="M230" s="34" t="s">
        <v>77</v>
      </c>
      <c r="N230" s="34"/>
      <c r="O230" s="33">
        <v>40</v>
      </c>
      <c r="P230" s="9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9"/>
      <c r="R230" s="789"/>
      <c r="S230" s="789"/>
      <c r="T230" s="790"/>
      <c r="U230" s="35"/>
      <c r="V230" s="35"/>
      <c r="W230" s="36" t="s">
        <v>69</v>
      </c>
      <c r="X230" s="779">
        <v>0</v>
      </c>
      <c r="Y230" s="780">
        <f t="shared" si="46"/>
        <v>0</v>
      </c>
      <c r="Z230" s="37" t="str">
        <f t="shared" ref="Z230:Z236" si="51">IFERROR(IF(Y230=0,"",ROUNDUP(Y230/H230,0)*0.00651),"")</f>
        <v/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393</v>
      </c>
      <c r="B231" s="54" t="s">
        <v>394</v>
      </c>
      <c r="C231" s="32">
        <v>4301051752</v>
      </c>
      <c r="D231" s="783">
        <v>4680115882607</v>
      </c>
      <c r="E231" s="784"/>
      <c r="F231" s="778">
        <v>0.3</v>
      </c>
      <c r="G231" s="33">
        <v>6</v>
      </c>
      <c r="H231" s="778">
        <v>1.8</v>
      </c>
      <c r="I231" s="778">
        <v>2.052</v>
      </c>
      <c r="J231" s="33">
        <v>182</v>
      </c>
      <c r="K231" s="33" t="s">
        <v>76</v>
      </c>
      <c r="L231" s="33"/>
      <c r="M231" s="34" t="s">
        <v>161</v>
      </c>
      <c r="N231" s="34"/>
      <c r="O231" s="33">
        <v>45</v>
      </c>
      <c r="P231" s="78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9"/>
      <c r="R231" s="789"/>
      <c r="S231" s="789"/>
      <c r="T231" s="790"/>
      <c r="U231" s="35"/>
      <c r="V231" s="35"/>
      <c r="W231" s="36" t="s">
        <v>69</v>
      </c>
      <c r="X231" s="779">
        <v>0</v>
      </c>
      <c r="Y231" s="780">
        <f t="shared" si="46"/>
        <v>0</v>
      </c>
      <c r="Z231" s="37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396</v>
      </c>
      <c r="B232" s="54" t="s">
        <v>397</v>
      </c>
      <c r="C232" s="32">
        <v>4301051630</v>
      </c>
      <c r="D232" s="783">
        <v>4680115880092</v>
      </c>
      <c r="E232" s="784"/>
      <c r="F232" s="778">
        <v>0.4</v>
      </c>
      <c r="G232" s="33">
        <v>6</v>
      </c>
      <c r="H232" s="778">
        <v>2.4</v>
      </c>
      <c r="I232" s="778">
        <v>2.6520000000000001</v>
      </c>
      <c r="J232" s="33">
        <v>182</v>
      </c>
      <c r="K232" s="33" t="s">
        <v>76</v>
      </c>
      <c r="L232" s="33"/>
      <c r="M232" s="34" t="s">
        <v>68</v>
      </c>
      <c r="N232" s="34"/>
      <c r="O232" s="33">
        <v>45</v>
      </c>
      <c r="P232" s="10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9"/>
      <c r="R232" s="789"/>
      <c r="S232" s="789"/>
      <c r="T232" s="790"/>
      <c r="U232" s="35"/>
      <c r="V232" s="35"/>
      <c r="W232" s="36" t="s">
        <v>69</v>
      </c>
      <c r="X232" s="779">
        <v>0</v>
      </c>
      <c r="Y232" s="780">
        <f t="shared" si="46"/>
        <v>0</v>
      </c>
      <c r="Z232" s="37" t="str">
        <f t="shared" si="51"/>
        <v/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399</v>
      </c>
      <c r="B233" s="54" t="s">
        <v>400</v>
      </c>
      <c r="C233" s="32">
        <v>4301051631</v>
      </c>
      <c r="D233" s="783">
        <v>4680115880221</v>
      </c>
      <c r="E233" s="784"/>
      <c r="F233" s="778">
        <v>0.4</v>
      </c>
      <c r="G233" s="33">
        <v>6</v>
      </c>
      <c r="H233" s="778">
        <v>2.4</v>
      </c>
      <c r="I233" s="778">
        <v>2.6520000000000001</v>
      </c>
      <c r="J233" s="33">
        <v>182</v>
      </c>
      <c r="K233" s="33" t="s">
        <v>76</v>
      </c>
      <c r="L233" s="33"/>
      <c r="M233" s="34" t="s">
        <v>68</v>
      </c>
      <c r="N233" s="34"/>
      <c r="O233" s="33">
        <v>45</v>
      </c>
      <c r="P233" s="103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9"/>
      <c r="R233" s="789"/>
      <c r="S233" s="789"/>
      <c r="T233" s="790"/>
      <c r="U233" s="35"/>
      <c r="V233" s="35"/>
      <c r="W233" s="36" t="s">
        <v>69</v>
      </c>
      <c r="X233" s="779">
        <v>48</v>
      </c>
      <c r="Y233" s="780">
        <f t="shared" si="46"/>
        <v>48</v>
      </c>
      <c r="Z233" s="37">
        <f t="shared" si="51"/>
        <v>0.13020000000000001</v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53.040000000000006</v>
      </c>
      <c r="BN233" s="64">
        <f t="shared" si="48"/>
        <v>53.040000000000006</v>
      </c>
      <c r="BO233" s="64">
        <f t="shared" si="49"/>
        <v>0.1098901098901099</v>
      </c>
      <c r="BP233" s="64">
        <f t="shared" si="50"/>
        <v>0.1098901098901099</v>
      </c>
    </row>
    <row r="234" spans="1:68" ht="27" hidden="1" customHeight="1" x14ac:dyDescent="0.25">
      <c r="A234" s="54" t="s">
        <v>401</v>
      </c>
      <c r="B234" s="54" t="s">
        <v>402</v>
      </c>
      <c r="C234" s="32">
        <v>4301051749</v>
      </c>
      <c r="D234" s="783">
        <v>4680115882942</v>
      </c>
      <c r="E234" s="784"/>
      <c r="F234" s="778">
        <v>0.3</v>
      </c>
      <c r="G234" s="33">
        <v>6</v>
      </c>
      <c r="H234" s="778">
        <v>1.8</v>
      </c>
      <c r="I234" s="778">
        <v>2.052</v>
      </c>
      <c r="J234" s="33">
        <v>182</v>
      </c>
      <c r="K234" s="33" t="s">
        <v>76</v>
      </c>
      <c r="L234" s="33"/>
      <c r="M234" s="34" t="s">
        <v>68</v>
      </c>
      <c r="N234" s="34"/>
      <c r="O234" s="33">
        <v>40</v>
      </c>
      <c r="P234" s="83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9"/>
      <c r="R234" s="789"/>
      <c r="S234" s="789"/>
      <c r="T234" s="790"/>
      <c r="U234" s="35"/>
      <c r="V234" s="35"/>
      <c r="W234" s="36" t="s">
        <v>69</v>
      </c>
      <c r="X234" s="779">
        <v>0</v>
      </c>
      <c r="Y234" s="780">
        <f t="shared" si="46"/>
        <v>0</v>
      </c>
      <c r="Z234" s="37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403</v>
      </c>
      <c r="B235" s="54" t="s">
        <v>404</v>
      </c>
      <c r="C235" s="32">
        <v>4301051753</v>
      </c>
      <c r="D235" s="783">
        <v>4680115880504</v>
      </c>
      <c r="E235" s="784"/>
      <c r="F235" s="778">
        <v>0.4</v>
      </c>
      <c r="G235" s="33">
        <v>6</v>
      </c>
      <c r="H235" s="778">
        <v>2.4</v>
      </c>
      <c r="I235" s="778">
        <v>2.6520000000000001</v>
      </c>
      <c r="J235" s="33">
        <v>182</v>
      </c>
      <c r="K235" s="33" t="s">
        <v>76</v>
      </c>
      <c r="L235" s="33"/>
      <c r="M235" s="34" t="s">
        <v>68</v>
      </c>
      <c r="N235" s="34"/>
      <c r="O235" s="33">
        <v>40</v>
      </c>
      <c r="P235" s="103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9"/>
      <c r="R235" s="789"/>
      <c r="S235" s="789"/>
      <c r="T235" s="790"/>
      <c r="U235" s="35"/>
      <c r="V235" s="35"/>
      <c r="W235" s="36" t="s">
        <v>69</v>
      </c>
      <c r="X235" s="779">
        <v>48</v>
      </c>
      <c r="Y235" s="780">
        <f t="shared" si="46"/>
        <v>48</v>
      </c>
      <c r="Z235" s="37">
        <f t="shared" si="51"/>
        <v>0.13020000000000001</v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53.040000000000006</v>
      </c>
      <c r="BN235" s="64">
        <f t="shared" si="48"/>
        <v>53.040000000000006</v>
      </c>
      <c r="BO235" s="64">
        <f t="shared" si="49"/>
        <v>0.1098901098901099</v>
      </c>
      <c r="BP235" s="64">
        <f t="shared" si="50"/>
        <v>0.1098901098901099</v>
      </c>
    </row>
    <row r="236" spans="1:68" ht="27" hidden="1" customHeight="1" x14ac:dyDescent="0.25">
      <c r="A236" s="54" t="s">
        <v>405</v>
      </c>
      <c r="B236" s="54" t="s">
        <v>406</v>
      </c>
      <c r="C236" s="32">
        <v>4301051410</v>
      </c>
      <c r="D236" s="783">
        <v>4680115882164</v>
      </c>
      <c r="E236" s="784"/>
      <c r="F236" s="778">
        <v>0.4</v>
      </c>
      <c r="G236" s="33">
        <v>6</v>
      </c>
      <c r="H236" s="778">
        <v>2.4</v>
      </c>
      <c r="I236" s="778">
        <v>2.6579999999999999</v>
      </c>
      <c r="J236" s="33">
        <v>182</v>
      </c>
      <c r="K236" s="33" t="s">
        <v>76</v>
      </c>
      <c r="L236" s="33"/>
      <c r="M236" s="34" t="s">
        <v>77</v>
      </c>
      <c r="N236" s="34"/>
      <c r="O236" s="33">
        <v>40</v>
      </c>
      <c r="P236" s="87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9"/>
      <c r="R236" s="789"/>
      <c r="S236" s="789"/>
      <c r="T236" s="790"/>
      <c r="U236" s="35"/>
      <c r="V236" s="35"/>
      <c r="W236" s="36" t="s">
        <v>69</v>
      </c>
      <c r="X236" s="779">
        <v>0</v>
      </c>
      <c r="Y236" s="780">
        <f t="shared" si="46"/>
        <v>0</v>
      </c>
      <c r="Z236" s="37" t="str">
        <f t="shared" si="51"/>
        <v/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85"/>
      <c r="B237" s="786"/>
      <c r="C237" s="786"/>
      <c r="D237" s="786"/>
      <c r="E237" s="786"/>
      <c r="F237" s="786"/>
      <c r="G237" s="786"/>
      <c r="H237" s="786"/>
      <c r="I237" s="786"/>
      <c r="J237" s="786"/>
      <c r="K237" s="786"/>
      <c r="L237" s="786"/>
      <c r="M237" s="786"/>
      <c r="N237" s="786"/>
      <c r="O237" s="787"/>
      <c r="P237" s="791" t="s">
        <v>71</v>
      </c>
      <c r="Q237" s="792"/>
      <c r="R237" s="792"/>
      <c r="S237" s="792"/>
      <c r="T237" s="792"/>
      <c r="U237" s="792"/>
      <c r="V237" s="793"/>
      <c r="W237" s="38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79.129580508890854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81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1.1078300000000001</v>
      </c>
      <c r="AA237" s="782"/>
      <c r="AB237" s="782"/>
      <c r="AC237" s="782"/>
    </row>
    <row r="238" spans="1:68" x14ac:dyDescent="0.2">
      <c r="A238" s="786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7"/>
      <c r="P238" s="791" t="s">
        <v>71</v>
      </c>
      <c r="Q238" s="792"/>
      <c r="R238" s="792"/>
      <c r="S238" s="792"/>
      <c r="T238" s="792"/>
      <c r="U238" s="792"/>
      <c r="V238" s="793"/>
      <c r="W238" s="38" t="s">
        <v>69</v>
      </c>
      <c r="X238" s="781">
        <f>IFERROR(SUM(X226:X236),"0")</f>
        <v>416</v>
      </c>
      <c r="Y238" s="781">
        <f>IFERROR(SUM(Y226:Y236),"0")</f>
        <v>431.4</v>
      </c>
      <c r="Z238" s="38"/>
      <c r="AA238" s="782"/>
      <c r="AB238" s="782"/>
      <c r="AC238" s="782"/>
    </row>
    <row r="239" spans="1:68" ht="14.25" hidden="1" customHeight="1" x14ac:dyDescent="0.25">
      <c r="A239" s="796" t="s">
        <v>207</v>
      </c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6"/>
      <c r="P239" s="786"/>
      <c r="Q239" s="786"/>
      <c r="R239" s="786"/>
      <c r="S239" s="786"/>
      <c r="T239" s="786"/>
      <c r="U239" s="786"/>
      <c r="V239" s="786"/>
      <c r="W239" s="786"/>
      <c r="X239" s="786"/>
      <c r="Y239" s="786"/>
      <c r="Z239" s="786"/>
      <c r="AA239" s="773"/>
      <c r="AB239" s="773"/>
      <c r="AC239" s="773"/>
    </row>
    <row r="240" spans="1:68" ht="16.5" hidden="1" customHeight="1" x14ac:dyDescent="0.25">
      <c r="A240" s="54" t="s">
        <v>408</v>
      </c>
      <c r="B240" s="54" t="s">
        <v>409</v>
      </c>
      <c r="C240" s="32">
        <v>4301060404</v>
      </c>
      <c r="D240" s="783">
        <v>4680115882874</v>
      </c>
      <c r="E240" s="784"/>
      <c r="F240" s="778">
        <v>0.8</v>
      </c>
      <c r="G240" s="33">
        <v>4</v>
      </c>
      <c r="H240" s="778">
        <v>3.2</v>
      </c>
      <c r="I240" s="778">
        <v>3.4660000000000002</v>
      </c>
      <c r="J240" s="33">
        <v>132</v>
      </c>
      <c r="K240" s="33" t="s">
        <v>126</v>
      </c>
      <c r="L240" s="33"/>
      <c r="M240" s="34" t="s">
        <v>68</v>
      </c>
      <c r="N240" s="34"/>
      <c r="O240" s="33">
        <v>40</v>
      </c>
      <c r="P240" s="83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9"/>
      <c r="R240" s="789"/>
      <c r="S240" s="789"/>
      <c r="T240" s="790"/>
      <c r="U240" s="35"/>
      <c r="V240" s="35"/>
      <c r="W240" s="36" t="s">
        <v>69</v>
      </c>
      <c r="X240" s="779">
        <v>0</v>
      </c>
      <c r="Y240" s="780">
        <f t="shared" ref="Y240:Y245" si="52">IFERROR(IF(X240="",0,CEILING((X240/$H240),1)*$H240),"")</f>
        <v>0</v>
      </c>
      <c r="Z240" s="37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408</v>
      </c>
      <c r="B241" s="54" t="s">
        <v>411</v>
      </c>
      <c r="C241" s="32">
        <v>4301060360</v>
      </c>
      <c r="D241" s="783">
        <v>4680115882874</v>
      </c>
      <c r="E241" s="784"/>
      <c r="F241" s="778">
        <v>0.8</v>
      </c>
      <c r="G241" s="33">
        <v>4</v>
      </c>
      <c r="H241" s="778">
        <v>3.2</v>
      </c>
      <c r="I241" s="778">
        <v>3.4660000000000002</v>
      </c>
      <c r="J241" s="33">
        <v>120</v>
      </c>
      <c r="K241" s="33" t="s">
        <v>126</v>
      </c>
      <c r="L241" s="33"/>
      <c r="M241" s="34" t="s">
        <v>68</v>
      </c>
      <c r="N241" s="34"/>
      <c r="O241" s="33">
        <v>30</v>
      </c>
      <c r="P241" s="112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9"/>
      <c r="R241" s="789"/>
      <c r="S241" s="789"/>
      <c r="T241" s="790"/>
      <c r="U241" s="35"/>
      <c r="V241" s="35"/>
      <c r="W241" s="36" t="s">
        <v>69</v>
      </c>
      <c r="X241" s="779">
        <v>0</v>
      </c>
      <c r="Y241" s="780">
        <f t="shared" si="52"/>
        <v>0</v>
      </c>
      <c r="Z241" s="37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408</v>
      </c>
      <c r="B242" s="54" t="s">
        <v>413</v>
      </c>
      <c r="C242" s="32">
        <v>4301060460</v>
      </c>
      <c r="D242" s="783">
        <v>4680115882874</v>
      </c>
      <c r="E242" s="784"/>
      <c r="F242" s="778">
        <v>0.8</v>
      </c>
      <c r="G242" s="33">
        <v>4</v>
      </c>
      <c r="H242" s="778">
        <v>3.2</v>
      </c>
      <c r="I242" s="778">
        <v>3.4660000000000002</v>
      </c>
      <c r="J242" s="33">
        <v>132</v>
      </c>
      <c r="K242" s="33" t="s">
        <v>126</v>
      </c>
      <c r="L242" s="33"/>
      <c r="M242" s="34" t="s">
        <v>161</v>
      </c>
      <c r="N242" s="34"/>
      <c r="O242" s="33">
        <v>30</v>
      </c>
      <c r="P242" s="862" t="s">
        <v>414</v>
      </c>
      <c r="Q242" s="789"/>
      <c r="R242" s="789"/>
      <c r="S242" s="789"/>
      <c r="T242" s="790"/>
      <c r="U242" s="35"/>
      <c r="V242" s="35"/>
      <c r="W242" s="36" t="s">
        <v>69</v>
      </c>
      <c r="X242" s="779">
        <v>0</v>
      </c>
      <c r="Y242" s="780">
        <f t="shared" si="52"/>
        <v>0</v>
      </c>
      <c r="Z242" s="37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416</v>
      </c>
      <c r="B243" s="54" t="s">
        <v>417</v>
      </c>
      <c r="C243" s="32">
        <v>4301060359</v>
      </c>
      <c r="D243" s="783">
        <v>4680115884434</v>
      </c>
      <c r="E243" s="784"/>
      <c r="F243" s="778">
        <v>0.8</v>
      </c>
      <c r="G243" s="33">
        <v>4</v>
      </c>
      <c r="H243" s="778">
        <v>3.2</v>
      </c>
      <c r="I243" s="778">
        <v>3.4660000000000002</v>
      </c>
      <c r="J243" s="33">
        <v>132</v>
      </c>
      <c r="K243" s="33" t="s">
        <v>126</v>
      </c>
      <c r="L243" s="33"/>
      <c r="M243" s="34" t="s">
        <v>68</v>
      </c>
      <c r="N243" s="34"/>
      <c r="O243" s="33">
        <v>30</v>
      </c>
      <c r="P243" s="119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9"/>
      <c r="R243" s="789"/>
      <c r="S243" s="789"/>
      <c r="T243" s="790"/>
      <c r="U243" s="35"/>
      <c r="V243" s="35"/>
      <c r="W243" s="36" t="s">
        <v>69</v>
      </c>
      <c r="X243" s="779">
        <v>0</v>
      </c>
      <c r="Y243" s="780">
        <f t="shared" si="52"/>
        <v>0</v>
      </c>
      <c r="Z243" s="37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419</v>
      </c>
      <c r="B244" s="54" t="s">
        <v>420</v>
      </c>
      <c r="C244" s="32">
        <v>4301060375</v>
      </c>
      <c r="D244" s="783">
        <v>4680115880818</v>
      </c>
      <c r="E244" s="784"/>
      <c r="F244" s="778">
        <v>0.4</v>
      </c>
      <c r="G244" s="33">
        <v>6</v>
      </c>
      <c r="H244" s="778">
        <v>2.4</v>
      </c>
      <c r="I244" s="778">
        <v>2.6520000000000001</v>
      </c>
      <c r="J244" s="33">
        <v>182</v>
      </c>
      <c r="K244" s="33" t="s">
        <v>76</v>
      </c>
      <c r="L244" s="33"/>
      <c r="M244" s="34" t="s">
        <v>68</v>
      </c>
      <c r="N244" s="34"/>
      <c r="O244" s="33">
        <v>40</v>
      </c>
      <c r="P244" s="80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9"/>
      <c r="R244" s="789"/>
      <c r="S244" s="789"/>
      <c r="T244" s="790"/>
      <c r="U244" s="35"/>
      <c r="V244" s="35"/>
      <c r="W244" s="36" t="s">
        <v>69</v>
      </c>
      <c r="X244" s="779">
        <v>0</v>
      </c>
      <c r="Y244" s="780">
        <f t="shared" si="52"/>
        <v>0</v>
      </c>
      <c r="Z244" s="37" t="str">
        <f>IFERROR(IF(Y244=0,"",ROUNDUP(Y244/H244,0)*0.00651),"")</f>
        <v/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422</v>
      </c>
      <c r="B245" s="54" t="s">
        <v>423</v>
      </c>
      <c r="C245" s="32">
        <v>4301060389</v>
      </c>
      <c r="D245" s="783">
        <v>4680115880801</v>
      </c>
      <c r="E245" s="784"/>
      <c r="F245" s="778">
        <v>0.4</v>
      </c>
      <c r="G245" s="33">
        <v>6</v>
      </c>
      <c r="H245" s="778">
        <v>2.4</v>
      </c>
      <c r="I245" s="778">
        <v>2.6520000000000001</v>
      </c>
      <c r="J245" s="33">
        <v>182</v>
      </c>
      <c r="K245" s="33" t="s">
        <v>76</v>
      </c>
      <c r="L245" s="33"/>
      <c r="M245" s="34" t="s">
        <v>77</v>
      </c>
      <c r="N245" s="34"/>
      <c r="O245" s="33">
        <v>40</v>
      </c>
      <c r="P245" s="10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9"/>
      <c r="R245" s="789"/>
      <c r="S245" s="789"/>
      <c r="T245" s="790"/>
      <c r="U245" s="35"/>
      <c r="V245" s="35"/>
      <c r="W245" s="36" t="s">
        <v>69</v>
      </c>
      <c r="X245" s="779">
        <v>0</v>
      </c>
      <c r="Y245" s="780">
        <f t="shared" si="52"/>
        <v>0</v>
      </c>
      <c r="Z245" s="37" t="str">
        <f>IFERROR(IF(Y245=0,"",ROUNDUP(Y245/H245,0)*0.00651),"")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5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7"/>
      <c r="P246" s="791" t="s">
        <v>71</v>
      </c>
      <c r="Q246" s="792"/>
      <c r="R246" s="792"/>
      <c r="S246" s="792"/>
      <c r="T246" s="792"/>
      <c r="U246" s="792"/>
      <c r="V246" s="793"/>
      <c r="W246" s="38" t="s">
        <v>72</v>
      </c>
      <c r="X246" s="781">
        <f>IFERROR(X240/H240,"0")+IFERROR(X241/H241,"0")+IFERROR(X242/H242,"0")+IFERROR(X243/H243,"0")+IFERROR(X244/H244,"0")+IFERROR(X245/H245,"0")</f>
        <v>0</v>
      </c>
      <c r="Y246" s="781">
        <f>IFERROR(Y240/H240,"0")+IFERROR(Y241/H241,"0")+IFERROR(Y242/H242,"0")+IFERROR(Y243/H243,"0")+IFERROR(Y244/H244,"0")+IFERROR(Y245/H245,"0")</f>
        <v>0</v>
      </c>
      <c r="Z246" s="781">
        <f>IFERROR(IF(Z240="",0,Z240),"0")+IFERROR(IF(Z241="",0,Z241),"0")+IFERROR(IF(Z242="",0,Z242),"0")+IFERROR(IF(Z243="",0,Z243),"0")+IFERROR(IF(Z244="",0,Z244),"0")+IFERROR(IF(Z245="",0,Z245),"0")</f>
        <v>0</v>
      </c>
      <c r="AA246" s="782"/>
      <c r="AB246" s="782"/>
      <c r="AC246" s="782"/>
    </row>
    <row r="247" spans="1:68" hidden="1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7"/>
      <c r="P247" s="791" t="s">
        <v>71</v>
      </c>
      <c r="Q247" s="792"/>
      <c r="R247" s="792"/>
      <c r="S247" s="792"/>
      <c r="T247" s="792"/>
      <c r="U247" s="792"/>
      <c r="V247" s="793"/>
      <c r="W247" s="38" t="s">
        <v>69</v>
      </c>
      <c r="X247" s="781">
        <f>IFERROR(SUM(X240:X245),"0")</f>
        <v>0</v>
      </c>
      <c r="Y247" s="781">
        <f>IFERROR(SUM(Y240:Y245),"0")</f>
        <v>0</v>
      </c>
      <c r="Z247" s="38"/>
      <c r="AA247" s="782"/>
      <c r="AB247" s="782"/>
      <c r="AC247" s="782"/>
    </row>
    <row r="248" spans="1:68" ht="16.5" hidden="1" customHeight="1" x14ac:dyDescent="0.25">
      <c r="A248" s="799" t="s">
        <v>425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74"/>
      <c r="AB248" s="774"/>
      <c r="AC248" s="774"/>
    </row>
    <row r="249" spans="1:68" ht="14.25" hidden="1" customHeight="1" x14ac:dyDescent="0.25">
      <c r="A249" s="796" t="s">
        <v>113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73"/>
      <c r="AB249" s="773"/>
      <c r="AC249" s="773"/>
    </row>
    <row r="250" spans="1:68" ht="27" hidden="1" customHeight="1" x14ac:dyDescent="0.25">
      <c r="A250" s="54" t="s">
        <v>426</v>
      </c>
      <c r="B250" s="54" t="s">
        <v>427</v>
      </c>
      <c r="C250" s="32">
        <v>4301011945</v>
      </c>
      <c r="D250" s="783">
        <v>4680115884274</v>
      </c>
      <c r="E250" s="784"/>
      <c r="F250" s="778">
        <v>1.45</v>
      </c>
      <c r="G250" s="33">
        <v>8</v>
      </c>
      <c r="H250" s="778">
        <v>11.6</v>
      </c>
      <c r="I250" s="778">
        <v>12.08</v>
      </c>
      <c r="J250" s="33">
        <v>48</v>
      </c>
      <c r="K250" s="33" t="s">
        <v>116</v>
      </c>
      <c r="L250" s="33"/>
      <c r="M250" s="34" t="s">
        <v>149</v>
      </c>
      <c r="N250" s="34"/>
      <c r="O250" s="33">
        <v>55</v>
      </c>
      <c r="P250" s="90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9"/>
      <c r="R250" s="789"/>
      <c r="S250" s="789"/>
      <c r="T250" s="790"/>
      <c r="U250" s="35"/>
      <c r="V250" s="35"/>
      <c r="W250" s="36" t="s">
        <v>69</v>
      </c>
      <c r="X250" s="779">
        <v>0</v>
      </c>
      <c r="Y250" s="780">
        <f t="shared" ref="Y250:Y257" si="57">IFERROR(IF(X250="",0,CEILING((X250/$H250),1)*$H250),"")</f>
        <v>0</v>
      </c>
      <c r="Z250" s="37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426</v>
      </c>
      <c r="B251" s="54" t="s">
        <v>429</v>
      </c>
      <c r="C251" s="32">
        <v>4301011717</v>
      </c>
      <c r="D251" s="783">
        <v>4680115884274</v>
      </c>
      <c r="E251" s="784"/>
      <c r="F251" s="778">
        <v>1.45</v>
      </c>
      <c r="G251" s="33">
        <v>8</v>
      </c>
      <c r="H251" s="778">
        <v>11.6</v>
      </c>
      <c r="I251" s="778">
        <v>12.035</v>
      </c>
      <c r="J251" s="33">
        <v>64</v>
      </c>
      <c r="K251" s="33" t="s">
        <v>116</v>
      </c>
      <c r="L251" s="33"/>
      <c r="M251" s="34" t="s">
        <v>119</v>
      </c>
      <c r="N251" s="34"/>
      <c r="O251" s="33">
        <v>55</v>
      </c>
      <c r="P251" s="106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9"/>
      <c r="R251" s="789"/>
      <c r="S251" s="789"/>
      <c r="T251" s="790"/>
      <c r="U251" s="35"/>
      <c r="V251" s="35"/>
      <c r="W251" s="36" t="s">
        <v>69</v>
      </c>
      <c r="X251" s="779">
        <v>0</v>
      </c>
      <c r="Y251" s="780">
        <f t="shared" si="57"/>
        <v>0</v>
      </c>
      <c r="Z251" s="37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431</v>
      </c>
      <c r="B252" s="54" t="s">
        <v>432</v>
      </c>
      <c r="C252" s="32">
        <v>4301011719</v>
      </c>
      <c r="D252" s="783">
        <v>4680115884298</v>
      </c>
      <c r="E252" s="784"/>
      <c r="F252" s="778">
        <v>1.45</v>
      </c>
      <c r="G252" s="33">
        <v>8</v>
      </c>
      <c r="H252" s="778">
        <v>11.6</v>
      </c>
      <c r="I252" s="778">
        <v>12.035</v>
      </c>
      <c r="J252" s="33">
        <v>64</v>
      </c>
      <c r="K252" s="33" t="s">
        <v>116</v>
      </c>
      <c r="L252" s="33"/>
      <c r="M252" s="34" t="s">
        <v>119</v>
      </c>
      <c r="N252" s="34"/>
      <c r="O252" s="33">
        <v>55</v>
      </c>
      <c r="P252" s="84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9"/>
      <c r="R252" s="789"/>
      <c r="S252" s="789"/>
      <c r="T252" s="790"/>
      <c r="U252" s="35"/>
      <c r="V252" s="35"/>
      <c r="W252" s="36" t="s">
        <v>69</v>
      </c>
      <c r="X252" s="779">
        <v>0</v>
      </c>
      <c r="Y252" s="780">
        <f t="shared" si="57"/>
        <v>0</v>
      </c>
      <c r="Z252" s="37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434</v>
      </c>
      <c r="B253" s="54" t="s">
        <v>435</v>
      </c>
      <c r="C253" s="32">
        <v>4301011944</v>
      </c>
      <c r="D253" s="783">
        <v>4680115884250</v>
      </c>
      <c r="E253" s="784"/>
      <c r="F253" s="778">
        <v>1.45</v>
      </c>
      <c r="G253" s="33">
        <v>8</v>
      </c>
      <c r="H253" s="778">
        <v>11.6</v>
      </c>
      <c r="I253" s="778">
        <v>12.08</v>
      </c>
      <c r="J253" s="33">
        <v>48</v>
      </c>
      <c r="K253" s="33" t="s">
        <v>116</v>
      </c>
      <c r="L253" s="33"/>
      <c r="M253" s="34" t="s">
        <v>149</v>
      </c>
      <c r="N253" s="34"/>
      <c r="O253" s="33">
        <v>55</v>
      </c>
      <c r="P253" s="116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9"/>
      <c r="R253" s="789"/>
      <c r="S253" s="789"/>
      <c r="T253" s="790"/>
      <c r="U253" s="35"/>
      <c r="V253" s="35"/>
      <c r="W253" s="36" t="s">
        <v>69</v>
      </c>
      <c r="X253" s="779">
        <v>0</v>
      </c>
      <c r="Y253" s="780">
        <f t="shared" si="57"/>
        <v>0</v>
      </c>
      <c r="Z253" s="37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434</v>
      </c>
      <c r="B254" s="54" t="s">
        <v>436</v>
      </c>
      <c r="C254" s="32">
        <v>4301011733</v>
      </c>
      <c r="D254" s="783">
        <v>4680115884250</v>
      </c>
      <c r="E254" s="784"/>
      <c r="F254" s="778">
        <v>1.45</v>
      </c>
      <c r="G254" s="33">
        <v>8</v>
      </c>
      <c r="H254" s="778">
        <v>11.6</v>
      </c>
      <c r="I254" s="778">
        <v>12.035</v>
      </c>
      <c r="J254" s="33">
        <v>64</v>
      </c>
      <c r="K254" s="33" t="s">
        <v>116</v>
      </c>
      <c r="L254" s="33"/>
      <c r="M254" s="34" t="s">
        <v>77</v>
      </c>
      <c r="N254" s="34"/>
      <c r="O254" s="33">
        <v>55</v>
      </c>
      <c r="P254" s="106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9"/>
      <c r="R254" s="789"/>
      <c r="S254" s="789"/>
      <c r="T254" s="790"/>
      <c r="U254" s="35"/>
      <c r="V254" s="35"/>
      <c r="W254" s="36" t="s">
        <v>69</v>
      </c>
      <c r="X254" s="779">
        <v>0</v>
      </c>
      <c r="Y254" s="780">
        <f t="shared" si="57"/>
        <v>0</v>
      </c>
      <c r="Z254" s="37" t="str">
        <f>IFERROR(IF(Y254=0,"",ROUNDUP(Y254/H254,0)*0.01898),"")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438</v>
      </c>
      <c r="B255" s="54" t="s">
        <v>439</v>
      </c>
      <c r="C255" s="32">
        <v>4301011718</v>
      </c>
      <c r="D255" s="783">
        <v>4680115884281</v>
      </c>
      <c r="E255" s="784"/>
      <c r="F255" s="778">
        <v>0.4</v>
      </c>
      <c r="G255" s="33">
        <v>10</v>
      </c>
      <c r="H255" s="778">
        <v>4</v>
      </c>
      <c r="I255" s="778">
        <v>4.21</v>
      </c>
      <c r="J255" s="33">
        <v>132</v>
      </c>
      <c r="K255" s="33" t="s">
        <v>126</v>
      </c>
      <c r="L255" s="33"/>
      <c r="M255" s="34" t="s">
        <v>119</v>
      </c>
      <c r="N255" s="34"/>
      <c r="O255" s="33">
        <v>55</v>
      </c>
      <c r="P255" s="91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9"/>
      <c r="R255" s="789"/>
      <c r="S255" s="789"/>
      <c r="T255" s="790"/>
      <c r="U255" s="35"/>
      <c r="V255" s="35"/>
      <c r="W255" s="36" t="s">
        <v>69</v>
      </c>
      <c r="X255" s="779">
        <v>0</v>
      </c>
      <c r="Y255" s="780">
        <f t="shared" si="57"/>
        <v>0</v>
      </c>
      <c r="Z255" s="37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440</v>
      </c>
      <c r="B256" s="54" t="s">
        <v>441</v>
      </c>
      <c r="C256" s="32">
        <v>4301011720</v>
      </c>
      <c r="D256" s="783">
        <v>4680115884199</v>
      </c>
      <c r="E256" s="784"/>
      <c r="F256" s="778">
        <v>0.37</v>
      </c>
      <c r="G256" s="33">
        <v>10</v>
      </c>
      <c r="H256" s="778">
        <v>3.7</v>
      </c>
      <c r="I256" s="778">
        <v>3.91</v>
      </c>
      <c r="J256" s="33">
        <v>132</v>
      </c>
      <c r="K256" s="33" t="s">
        <v>126</v>
      </c>
      <c r="L256" s="33"/>
      <c r="M256" s="34" t="s">
        <v>119</v>
      </c>
      <c r="N256" s="34"/>
      <c r="O256" s="33">
        <v>55</v>
      </c>
      <c r="P256" s="10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9"/>
      <c r="R256" s="789"/>
      <c r="S256" s="789"/>
      <c r="T256" s="790"/>
      <c r="U256" s="35"/>
      <c r="V256" s="35"/>
      <c r="W256" s="36" t="s">
        <v>69</v>
      </c>
      <c r="X256" s="779">
        <v>0</v>
      </c>
      <c r="Y256" s="780">
        <f t="shared" si="57"/>
        <v>0</v>
      </c>
      <c r="Z256" s="37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442</v>
      </c>
      <c r="B257" s="54" t="s">
        <v>443</v>
      </c>
      <c r="C257" s="32">
        <v>4301011716</v>
      </c>
      <c r="D257" s="783">
        <v>4680115884267</v>
      </c>
      <c r="E257" s="784"/>
      <c r="F257" s="778">
        <v>0.4</v>
      </c>
      <c r="G257" s="33">
        <v>10</v>
      </c>
      <c r="H257" s="778">
        <v>4</v>
      </c>
      <c r="I257" s="778">
        <v>4.21</v>
      </c>
      <c r="J257" s="33">
        <v>132</v>
      </c>
      <c r="K257" s="33" t="s">
        <v>126</v>
      </c>
      <c r="L257" s="33"/>
      <c r="M257" s="34" t="s">
        <v>119</v>
      </c>
      <c r="N257" s="34"/>
      <c r="O257" s="33">
        <v>55</v>
      </c>
      <c r="P257" s="120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9"/>
      <c r="R257" s="789"/>
      <c r="S257" s="789"/>
      <c r="T257" s="790"/>
      <c r="U257" s="35"/>
      <c r="V257" s="35"/>
      <c r="W257" s="36" t="s">
        <v>69</v>
      </c>
      <c r="X257" s="779">
        <v>0</v>
      </c>
      <c r="Y257" s="780">
        <f t="shared" si="57"/>
        <v>0</v>
      </c>
      <c r="Z257" s="37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5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7"/>
      <c r="P258" s="791" t="s">
        <v>71</v>
      </c>
      <c r="Q258" s="792"/>
      <c r="R258" s="792"/>
      <c r="S258" s="792"/>
      <c r="T258" s="792"/>
      <c r="U258" s="792"/>
      <c r="V258" s="793"/>
      <c r="W258" s="38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hidden="1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7"/>
      <c r="P259" s="791" t="s">
        <v>71</v>
      </c>
      <c r="Q259" s="792"/>
      <c r="R259" s="792"/>
      <c r="S259" s="792"/>
      <c r="T259" s="792"/>
      <c r="U259" s="792"/>
      <c r="V259" s="793"/>
      <c r="W259" s="38" t="s">
        <v>69</v>
      </c>
      <c r="X259" s="781">
        <f>IFERROR(SUM(X250:X257),"0")</f>
        <v>0</v>
      </c>
      <c r="Y259" s="781">
        <f>IFERROR(SUM(Y250:Y257),"0")</f>
        <v>0</v>
      </c>
      <c r="Z259" s="38"/>
      <c r="AA259" s="782"/>
      <c r="AB259" s="782"/>
      <c r="AC259" s="782"/>
    </row>
    <row r="260" spans="1:68" ht="16.5" hidden="1" customHeight="1" x14ac:dyDescent="0.25">
      <c r="A260" s="799" t="s">
        <v>444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74"/>
      <c r="AB260" s="774"/>
      <c r="AC260" s="774"/>
    </row>
    <row r="261" spans="1:68" ht="14.25" hidden="1" customHeight="1" x14ac:dyDescent="0.25">
      <c r="A261" s="796" t="s">
        <v>113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73"/>
      <c r="AB261" s="773"/>
      <c r="AC261" s="773"/>
    </row>
    <row r="262" spans="1:68" ht="27" hidden="1" customHeight="1" x14ac:dyDescent="0.25">
      <c r="A262" s="54" t="s">
        <v>445</v>
      </c>
      <c r="B262" s="54" t="s">
        <v>446</v>
      </c>
      <c r="C262" s="32">
        <v>4301011942</v>
      </c>
      <c r="D262" s="783">
        <v>4680115884137</v>
      </c>
      <c r="E262" s="784"/>
      <c r="F262" s="778">
        <v>1.45</v>
      </c>
      <c r="G262" s="33">
        <v>8</v>
      </c>
      <c r="H262" s="778">
        <v>11.6</v>
      </c>
      <c r="I262" s="778">
        <v>12.08</v>
      </c>
      <c r="J262" s="33">
        <v>48</v>
      </c>
      <c r="K262" s="33" t="s">
        <v>116</v>
      </c>
      <c r="L262" s="33"/>
      <c r="M262" s="34" t="s">
        <v>149</v>
      </c>
      <c r="N262" s="34"/>
      <c r="O262" s="33">
        <v>55</v>
      </c>
      <c r="P262" s="118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9"/>
      <c r="R262" s="789"/>
      <c r="S262" s="789"/>
      <c r="T262" s="790"/>
      <c r="U262" s="35"/>
      <c r="V262" s="35"/>
      <c r="W262" s="36" t="s">
        <v>69</v>
      </c>
      <c r="X262" s="779">
        <v>0</v>
      </c>
      <c r="Y262" s="780">
        <f t="shared" ref="Y262:Y270" si="62">IFERROR(IF(X262="",0,CEILING((X262/$H262),1)*$H262),"")</f>
        <v>0</v>
      </c>
      <c r="Z262" s="37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445</v>
      </c>
      <c r="B263" s="54" t="s">
        <v>447</v>
      </c>
      <c r="C263" s="32">
        <v>4301011826</v>
      </c>
      <c r="D263" s="783">
        <v>4680115884137</v>
      </c>
      <c r="E263" s="784"/>
      <c r="F263" s="778">
        <v>1.45</v>
      </c>
      <c r="G263" s="33">
        <v>8</v>
      </c>
      <c r="H263" s="778">
        <v>11.6</v>
      </c>
      <c r="I263" s="778">
        <v>12.035</v>
      </c>
      <c r="J263" s="33">
        <v>64</v>
      </c>
      <c r="K263" s="33" t="s">
        <v>116</v>
      </c>
      <c r="L263" s="33"/>
      <c r="M263" s="34" t="s">
        <v>119</v>
      </c>
      <c r="N263" s="34"/>
      <c r="O263" s="33">
        <v>55</v>
      </c>
      <c r="P263" s="11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9"/>
      <c r="R263" s="789"/>
      <c r="S263" s="789"/>
      <c r="T263" s="790"/>
      <c r="U263" s="35"/>
      <c r="V263" s="35"/>
      <c r="W263" s="36" t="s">
        <v>69</v>
      </c>
      <c r="X263" s="779">
        <v>0</v>
      </c>
      <c r="Y263" s="780">
        <f t="shared" si="62"/>
        <v>0</v>
      </c>
      <c r="Z263" s="37" t="str">
        <f>IFERROR(IF(Y263=0,"",ROUNDUP(Y263/H263,0)*0.01898),"")</f>
        <v/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449</v>
      </c>
      <c r="B264" s="54" t="s">
        <v>450</v>
      </c>
      <c r="C264" s="32">
        <v>4301011724</v>
      </c>
      <c r="D264" s="783">
        <v>4680115884236</v>
      </c>
      <c r="E264" s="784"/>
      <c r="F264" s="778">
        <v>1.45</v>
      </c>
      <c r="G264" s="33">
        <v>8</v>
      </c>
      <c r="H264" s="778">
        <v>11.6</v>
      </c>
      <c r="I264" s="778">
        <v>12.035</v>
      </c>
      <c r="J264" s="33">
        <v>64</v>
      </c>
      <c r="K264" s="33" t="s">
        <v>116</v>
      </c>
      <c r="L264" s="33"/>
      <c r="M264" s="34" t="s">
        <v>119</v>
      </c>
      <c r="N264" s="34"/>
      <c r="O264" s="33">
        <v>55</v>
      </c>
      <c r="P264" s="9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9"/>
      <c r="R264" s="789"/>
      <c r="S264" s="789"/>
      <c r="T264" s="790"/>
      <c r="U264" s="35"/>
      <c r="V264" s="35"/>
      <c r="W264" s="36" t="s">
        <v>69</v>
      </c>
      <c r="X264" s="779">
        <v>0</v>
      </c>
      <c r="Y264" s="780">
        <f t="shared" si="62"/>
        <v>0</v>
      </c>
      <c r="Z264" s="37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452</v>
      </c>
      <c r="B265" s="54" t="s">
        <v>453</v>
      </c>
      <c r="C265" s="32">
        <v>4301011941</v>
      </c>
      <c r="D265" s="783">
        <v>4680115884175</v>
      </c>
      <c r="E265" s="784"/>
      <c r="F265" s="778">
        <v>1.45</v>
      </c>
      <c r="G265" s="33">
        <v>8</v>
      </c>
      <c r="H265" s="778">
        <v>11.6</v>
      </c>
      <c r="I265" s="778">
        <v>12.08</v>
      </c>
      <c r="J265" s="33">
        <v>48</v>
      </c>
      <c r="K265" s="33" t="s">
        <v>116</v>
      </c>
      <c r="L265" s="33"/>
      <c r="M265" s="34" t="s">
        <v>149</v>
      </c>
      <c r="N265" s="34"/>
      <c r="O265" s="33">
        <v>55</v>
      </c>
      <c r="P265" s="85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9"/>
      <c r="R265" s="789"/>
      <c r="S265" s="789"/>
      <c r="T265" s="790"/>
      <c r="U265" s="35"/>
      <c r="V265" s="35"/>
      <c r="W265" s="36" t="s">
        <v>69</v>
      </c>
      <c r="X265" s="779">
        <v>0</v>
      </c>
      <c r="Y265" s="780">
        <f t="shared" si="62"/>
        <v>0</v>
      </c>
      <c r="Z265" s="37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452</v>
      </c>
      <c r="B266" s="54" t="s">
        <v>454</v>
      </c>
      <c r="C266" s="32">
        <v>4301011721</v>
      </c>
      <c r="D266" s="783">
        <v>4680115884175</v>
      </c>
      <c r="E266" s="784"/>
      <c r="F266" s="778">
        <v>1.45</v>
      </c>
      <c r="G266" s="33">
        <v>8</v>
      </c>
      <c r="H266" s="778">
        <v>11.6</v>
      </c>
      <c r="I266" s="778">
        <v>12.035</v>
      </c>
      <c r="J266" s="33">
        <v>64</v>
      </c>
      <c r="K266" s="33" t="s">
        <v>116</v>
      </c>
      <c r="L266" s="33"/>
      <c r="M266" s="34" t="s">
        <v>119</v>
      </c>
      <c r="N266" s="34"/>
      <c r="O266" s="33">
        <v>55</v>
      </c>
      <c r="P266" s="83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9"/>
      <c r="R266" s="789"/>
      <c r="S266" s="789"/>
      <c r="T266" s="790"/>
      <c r="U266" s="35"/>
      <c r="V266" s="35"/>
      <c r="W266" s="36" t="s">
        <v>69</v>
      </c>
      <c r="X266" s="779">
        <v>0</v>
      </c>
      <c r="Y266" s="780">
        <f t="shared" si="62"/>
        <v>0</v>
      </c>
      <c r="Z266" s="37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456</v>
      </c>
      <c r="B267" s="54" t="s">
        <v>457</v>
      </c>
      <c r="C267" s="32">
        <v>4301011824</v>
      </c>
      <c r="D267" s="783">
        <v>4680115884144</v>
      </c>
      <c r="E267" s="784"/>
      <c r="F267" s="778">
        <v>0.4</v>
      </c>
      <c r="G267" s="33">
        <v>10</v>
      </c>
      <c r="H267" s="778">
        <v>4</v>
      </c>
      <c r="I267" s="778">
        <v>4.21</v>
      </c>
      <c r="J267" s="33">
        <v>132</v>
      </c>
      <c r="K267" s="33" t="s">
        <v>126</v>
      </c>
      <c r="L267" s="33"/>
      <c r="M267" s="34" t="s">
        <v>119</v>
      </c>
      <c r="N267" s="34"/>
      <c r="O267" s="33">
        <v>55</v>
      </c>
      <c r="P267" s="9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9"/>
      <c r="R267" s="789"/>
      <c r="S267" s="789"/>
      <c r="T267" s="790"/>
      <c r="U267" s="35"/>
      <c r="V267" s="35"/>
      <c r="W267" s="36" t="s">
        <v>69</v>
      </c>
      <c r="X267" s="779">
        <v>0</v>
      </c>
      <c r="Y267" s="780">
        <f t="shared" si="62"/>
        <v>0</v>
      </c>
      <c r="Z267" s="37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458</v>
      </c>
      <c r="B268" s="54" t="s">
        <v>459</v>
      </c>
      <c r="C268" s="32">
        <v>4301011963</v>
      </c>
      <c r="D268" s="783">
        <v>4680115885288</v>
      </c>
      <c r="E268" s="784"/>
      <c r="F268" s="778">
        <v>0.37</v>
      </c>
      <c r="G268" s="33">
        <v>10</v>
      </c>
      <c r="H268" s="778">
        <v>3.7</v>
      </c>
      <c r="I268" s="778">
        <v>3.91</v>
      </c>
      <c r="J268" s="33">
        <v>132</v>
      </c>
      <c r="K268" s="33" t="s">
        <v>126</v>
      </c>
      <c r="L268" s="33"/>
      <c r="M268" s="34" t="s">
        <v>119</v>
      </c>
      <c r="N268" s="34"/>
      <c r="O268" s="33">
        <v>55</v>
      </c>
      <c r="P268" s="91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9"/>
      <c r="R268" s="789"/>
      <c r="S268" s="789"/>
      <c r="T268" s="790"/>
      <c r="U268" s="35"/>
      <c r="V268" s="35"/>
      <c r="W268" s="36" t="s">
        <v>69</v>
      </c>
      <c r="X268" s="779">
        <v>0</v>
      </c>
      <c r="Y268" s="780">
        <f t="shared" si="62"/>
        <v>0</v>
      </c>
      <c r="Z268" s="37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461</v>
      </c>
      <c r="B269" s="54" t="s">
        <v>462</v>
      </c>
      <c r="C269" s="32">
        <v>4301011726</v>
      </c>
      <c r="D269" s="783">
        <v>4680115884182</v>
      </c>
      <c r="E269" s="784"/>
      <c r="F269" s="778">
        <v>0.37</v>
      </c>
      <c r="G269" s="33">
        <v>10</v>
      </c>
      <c r="H269" s="778">
        <v>3.7</v>
      </c>
      <c r="I269" s="778">
        <v>3.91</v>
      </c>
      <c r="J269" s="33">
        <v>132</v>
      </c>
      <c r="K269" s="33" t="s">
        <v>126</v>
      </c>
      <c r="L269" s="33"/>
      <c r="M269" s="34" t="s">
        <v>119</v>
      </c>
      <c r="N269" s="34"/>
      <c r="O269" s="33">
        <v>55</v>
      </c>
      <c r="P269" s="10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9"/>
      <c r="R269" s="789"/>
      <c r="S269" s="789"/>
      <c r="T269" s="790"/>
      <c r="U269" s="35"/>
      <c r="V269" s="35"/>
      <c r="W269" s="36" t="s">
        <v>69</v>
      </c>
      <c r="X269" s="779">
        <v>0</v>
      </c>
      <c r="Y269" s="780">
        <f t="shared" si="62"/>
        <v>0</v>
      </c>
      <c r="Z269" s="37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463</v>
      </c>
      <c r="B270" s="54" t="s">
        <v>464</v>
      </c>
      <c r="C270" s="32">
        <v>4301011722</v>
      </c>
      <c r="D270" s="783">
        <v>4680115884205</v>
      </c>
      <c r="E270" s="784"/>
      <c r="F270" s="778">
        <v>0.4</v>
      </c>
      <c r="G270" s="33">
        <v>10</v>
      </c>
      <c r="H270" s="778">
        <v>4</v>
      </c>
      <c r="I270" s="778">
        <v>4.21</v>
      </c>
      <c r="J270" s="33">
        <v>132</v>
      </c>
      <c r="K270" s="33" t="s">
        <v>126</v>
      </c>
      <c r="L270" s="33"/>
      <c r="M270" s="34" t="s">
        <v>119</v>
      </c>
      <c r="N270" s="34"/>
      <c r="O270" s="33">
        <v>55</v>
      </c>
      <c r="P270" s="113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9"/>
      <c r="R270" s="789"/>
      <c r="S270" s="789"/>
      <c r="T270" s="790"/>
      <c r="U270" s="35"/>
      <c r="V270" s="35"/>
      <c r="W270" s="36" t="s">
        <v>69</v>
      </c>
      <c r="X270" s="779">
        <v>0</v>
      </c>
      <c r="Y270" s="780">
        <f t="shared" si="62"/>
        <v>0</v>
      </c>
      <c r="Z270" s="37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5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7"/>
      <c r="P271" s="791" t="s">
        <v>71</v>
      </c>
      <c r="Q271" s="792"/>
      <c r="R271" s="792"/>
      <c r="S271" s="792"/>
      <c r="T271" s="792"/>
      <c r="U271" s="792"/>
      <c r="V271" s="793"/>
      <c r="W271" s="38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hidden="1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7"/>
      <c r="P272" s="791" t="s">
        <v>71</v>
      </c>
      <c r="Q272" s="792"/>
      <c r="R272" s="792"/>
      <c r="S272" s="792"/>
      <c r="T272" s="792"/>
      <c r="U272" s="792"/>
      <c r="V272" s="793"/>
      <c r="W272" s="38" t="s">
        <v>69</v>
      </c>
      <c r="X272" s="781">
        <f>IFERROR(SUM(X262:X270),"0")</f>
        <v>0</v>
      </c>
      <c r="Y272" s="781">
        <f>IFERROR(SUM(Y262:Y270),"0")</f>
        <v>0</v>
      </c>
      <c r="Z272" s="38"/>
      <c r="AA272" s="782"/>
      <c r="AB272" s="782"/>
      <c r="AC272" s="782"/>
    </row>
    <row r="273" spans="1:68" ht="14.25" hidden="1" customHeight="1" x14ac:dyDescent="0.25">
      <c r="A273" s="796" t="s">
        <v>165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73"/>
      <c r="AB273" s="773"/>
      <c r="AC273" s="773"/>
    </row>
    <row r="274" spans="1:68" ht="27" hidden="1" customHeight="1" x14ac:dyDescent="0.25">
      <c r="A274" s="54" t="s">
        <v>465</v>
      </c>
      <c r="B274" s="54" t="s">
        <v>466</v>
      </c>
      <c r="C274" s="32">
        <v>4301020340</v>
      </c>
      <c r="D274" s="783">
        <v>4680115885721</v>
      </c>
      <c r="E274" s="784"/>
      <c r="F274" s="778">
        <v>0.33</v>
      </c>
      <c r="G274" s="33">
        <v>6</v>
      </c>
      <c r="H274" s="778">
        <v>1.98</v>
      </c>
      <c r="I274" s="778">
        <v>2.08</v>
      </c>
      <c r="J274" s="33">
        <v>234</v>
      </c>
      <c r="K274" s="33" t="s">
        <v>67</v>
      </c>
      <c r="L274" s="33"/>
      <c r="M274" s="34" t="s">
        <v>77</v>
      </c>
      <c r="N274" s="34"/>
      <c r="O274" s="33">
        <v>50</v>
      </c>
      <c r="P274" s="108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9"/>
      <c r="R274" s="789"/>
      <c r="S274" s="789"/>
      <c r="T274" s="790"/>
      <c r="U274" s="35"/>
      <c r="V274" s="35"/>
      <c r="W274" s="36" t="s">
        <v>69</v>
      </c>
      <c r="X274" s="779">
        <v>0</v>
      </c>
      <c r="Y274" s="780">
        <f>IFERROR(IF(X274="",0,CEILING((X274/$H274),1)*$H274),"")</f>
        <v>0</v>
      </c>
      <c r="Z274" s="37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5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7"/>
      <c r="P275" s="791" t="s">
        <v>71</v>
      </c>
      <c r="Q275" s="792"/>
      <c r="R275" s="792"/>
      <c r="S275" s="792"/>
      <c r="T275" s="792"/>
      <c r="U275" s="792"/>
      <c r="V275" s="793"/>
      <c r="W275" s="38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hidden="1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7"/>
      <c r="P276" s="791" t="s">
        <v>71</v>
      </c>
      <c r="Q276" s="792"/>
      <c r="R276" s="792"/>
      <c r="S276" s="792"/>
      <c r="T276" s="792"/>
      <c r="U276" s="792"/>
      <c r="V276" s="793"/>
      <c r="W276" s="38" t="s">
        <v>69</v>
      </c>
      <c r="X276" s="781">
        <f>IFERROR(SUM(X274:X274),"0")</f>
        <v>0</v>
      </c>
      <c r="Y276" s="781">
        <f>IFERROR(SUM(Y274:Y274),"0")</f>
        <v>0</v>
      </c>
      <c r="Z276" s="38"/>
      <c r="AA276" s="782"/>
      <c r="AB276" s="782"/>
      <c r="AC276" s="782"/>
    </row>
    <row r="277" spans="1:68" ht="16.5" hidden="1" customHeight="1" x14ac:dyDescent="0.25">
      <c r="A277" s="799" t="s">
        <v>468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74"/>
      <c r="AB277" s="774"/>
      <c r="AC277" s="774"/>
    </row>
    <row r="278" spans="1:68" ht="14.25" hidden="1" customHeight="1" x14ac:dyDescent="0.25">
      <c r="A278" s="796" t="s">
        <v>113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73"/>
      <c r="AB278" s="773"/>
      <c r="AC278" s="773"/>
    </row>
    <row r="279" spans="1:68" ht="27" hidden="1" customHeight="1" x14ac:dyDescent="0.25">
      <c r="A279" s="54" t="s">
        <v>469</v>
      </c>
      <c r="B279" s="54" t="s">
        <v>470</v>
      </c>
      <c r="C279" s="32">
        <v>4301011855</v>
      </c>
      <c r="D279" s="783">
        <v>4680115885837</v>
      </c>
      <c r="E279" s="784"/>
      <c r="F279" s="778">
        <v>1.35</v>
      </c>
      <c r="G279" s="33">
        <v>8</v>
      </c>
      <c r="H279" s="778">
        <v>10.8</v>
      </c>
      <c r="I279" s="778">
        <v>11.234999999999999</v>
      </c>
      <c r="J279" s="33">
        <v>64</v>
      </c>
      <c r="K279" s="33" t="s">
        <v>116</v>
      </c>
      <c r="L279" s="33"/>
      <c r="M279" s="34" t="s">
        <v>119</v>
      </c>
      <c r="N279" s="34"/>
      <c r="O279" s="33">
        <v>55</v>
      </c>
      <c r="P279" s="105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9"/>
      <c r="R279" s="789"/>
      <c r="S279" s="789"/>
      <c r="T279" s="790"/>
      <c r="U279" s="35"/>
      <c r="V279" s="35"/>
      <c r="W279" s="36" t="s">
        <v>69</v>
      </c>
      <c r="X279" s="779">
        <v>0</v>
      </c>
      <c r="Y279" s="780">
        <f t="shared" ref="Y279:Y287" si="67">IFERROR(IF(X279="",0,CEILING((X279/$H279),1)*$H279),"")</f>
        <v>0</v>
      </c>
      <c r="Z279" s="37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hidden="1" customHeight="1" x14ac:dyDescent="0.25">
      <c r="A280" s="54" t="s">
        <v>472</v>
      </c>
      <c r="B280" s="54" t="s">
        <v>473</v>
      </c>
      <c r="C280" s="32">
        <v>4301011910</v>
      </c>
      <c r="D280" s="783">
        <v>4680115885806</v>
      </c>
      <c r="E280" s="784"/>
      <c r="F280" s="778">
        <v>1.35</v>
      </c>
      <c r="G280" s="33">
        <v>8</v>
      </c>
      <c r="H280" s="778">
        <v>10.8</v>
      </c>
      <c r="I280" s="778">
        <v>11.28</v>
      </c>
      <c r="J280" s="33">
        <v>48</v>
      </c>
      <c r="K280" s="33" t="s">
        <v>116</v>
      </c>
      <c r="L280" s="33"/>
      <c r="M280" s="34" t="s">
        <v>149</v>
      </c>
      <c r="N280" s="34"/>
      <c r="O280" s="33">
        <v>55</v>
      </c>
      <c r="P280" s="89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89"/>
      <c r="R280" s="789"/>
      <c r="S280" s="789"/>
      <c r="T280" s="790"/>
      <c r="U280" s="35"/>
      <c r="V280" s="35"/>
      <c r="W280" s="36" t="s">
        <v>69</v>
      </c>
      <c r="X280" s="779">
        <v>0</v>
      </c>
      <c r="Y280" s="780">
        <f t="shared" si="67"/>
        <v>0</v>
      </c>
      <c r="Z280" s="37" t="str">
        <f>IFERROR(IF(Y280=0,"",ROUNDUP(Y280/H280,0)*0.02039),"")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472</v>
      </c>
      <c r="B281" s="54" t="s">
        <v>475</v>
      </c>
      <c r="C281" s="32">
        <v>4301011850</v>
      </c>
      <c r="D281" s="783">
        <v>4680115885806</v>
      </c>
      <c r="E281" s="784"/>
      <c r="F281" s="778">
        <v>1.35</v>
      </c>
      <c r="G281" s="33">
        <v>8</v>
      </c>
      <c r="H281" s="778">
        <v>10.8</v>
      </c>
      <c r="I281" s="778">
        <v>11.234999999999999</v>
      </c>
      <c r="J281" s="33">
        <v>64</v>
      </c>
      <c r="K281" s="33" t="s">
        <v>116</v>
      </c>
      <c r="L281" s="33"/>
      <c r="M281" s="34" t="s">
        <v>119</v>
      </c>
      <c r="N281" s="34"/>
      <c r="O281" s="33">
        <v>55</v>
      </c>
      <c r="P281" s="94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9"/>
      <c r="R281" s="789"/>
      <c r="S281" s="789"/>
      <c r="T281" s="790"/>
      <c r="U281" s="35"/>
      <c r="V281" s="35"/>
      <c r="W281" s="36" t="s">
        <v>69</v>
      </c>
      <c r="X281" s="779">
        <v>0</v>
      </c>
      <c r="Y281" s="780">
        <f t="shared" si="67"/>
        <v>0</v>
      </c>
      <c r="Z281" s="37" t="str">
        <f>IFERROR(IF(Y281=0,"",ROUNDUP(Y281/H281,0)*0.01898),"")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hidden="1" customHeight="1" x14ac:dyDescent="0.25">
      <c r="A282" s="54" t="s">
        <v>477</v>
      </c>
      <c r="B282" s="54" t="s">
        <v>478</v>
      </c>
      <c r="C282" s="32">
        <v>4301011853</v>
      </c>
      <c r="D282" s="783">
        <v>4680115885851</v>
      </c>
      <c r="E282" s="784"/>
      <c r="F282" s="778">
        <v>1.35</v>
      </c>
      <c r="G282" s="33">
        <v>8</v>
      </c>
      <c r="H282" s="778">
        <v>10.8</v>
      </c>
      <c r="I282" s="778">
        <v>11.234999999999999</v>
      </c>
      <c r="J282" s="33">
        <v>64</v>
      </c>
      <c r="K282" s="33" t="s">
        <v>116</v>
      </c>
      <c r="L282" s="33"/>
      <c r="M282" s="34" t="s">
        <v>119</v>
      </c>
      <c r="N282" s="34"/>
      <c r="O282" s="33">
        <v>55</v>
      </c>
      <c r="P282" s="11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89"/>
      <c r="R282" s="789"/>
      <c r="S282" s="789"/>
      <c r="T282" s="790"/>
      <c r="U282" s="35"/>
      <c r="V282" s="35"/>
      <c r="W282" s="36" t="s">
        <v>69</v>
      </c>
      <c r="X282" s="779">
        <v>0</v>
      </c>
      <c r="Y282" s="780">
        <f t="shared" si="67"/>
        <v>0</v>
      </c>
      <c r="Z282" s="37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480</v>
      </c>
      <c r="B283" s="54" t="s">
        <v>481</v>
      </c>
      <c r="C283" s="32">
        <v>4301011313</v>
      </c>
      <c r="D283" s="783">
        <v>4607091385984</v>
      </c>
      <c r="E283" s="784"/>
      <c r="F283" s="778">
        <v>1.35</v>
      </c>
      <c r="G283" s="33">
        <v>8</v>
      </c>
      <c r="H283" s="778">
        <v>10.8</v>
      </c>
      <c r="I283" s="778">
        <v>11.234999999999999</v>
      </c>
      <c r="J283" s="33">
        <v>64</v>
      </c>
      <c r="K283" s="33" t="s">
        <v>116</v>
      </c>
      <c r="L283" s="33"/>
      <c r="M283" s="34" t="s">
        <v>119</v>
      </c>
      <c r="N283" s="34"/>
      <c r="O283" s="33">
        <v>55</v>
      </c>
      <c r="P283" s="97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9"/>
      <c r="R283" s="789"/>
      <c r="S283" s="789"/>
      <c r="T283" s="790"/>
      <c r="U283" s="35"/>
      <c r="V283" s="35"/>
      <c r="W283" s="36" t="s">
        <v>69</v>
      </c>
      <c r="X283" s="779">
        <v>0</v>
      </c>
      <c r="Y283" s="780">
        <f t="shared" si="67"/>
        <v>0</v>
      </c>
      <c r="Z283" s="37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483</v>
      </c>
      <c r="B284" s="54" t="s">
        <v>484</v>
      </c>
      <c r="C284" s="32">
        <v>4301011852</v>
      </c>
      <c r="D284" s="783">
        <v>4680115885844</v>
      </c>
      <c r="E284" s="784"/>
      <c r="F284" s="778">
        <v>0.4</v>
      </c>
      <c r="G284" s="33">
        <v>10</v>
      </c>
      <c r="H284" s="778">
        <v>4</v>
      </c>
      <c r="I284" s="778">
        <v>4.21</v>
      </c>
      <c r="J284" s="33">
        <v>132</v>
      </c>
      <c r="K284" s="33" t="s">
        <v>126</v>
      </c>
      <c r="L284" s="33"/>
      <c r="M284" s="34" t="s">
        <v>119</v>
      </c>
      <c r="N284" s="34"/>
      <c r="O284" s="33">
        <v>55</v>
      </c>
      <c r="P284" s="90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89"/>
      <c r="R284" s="789"/>
      <c r="S284" s="789"/>
      <c r="T284" s="790"/>
      <c r="U284" s="35"/>
      <c r="V284" s="35"/>
      <c r="W284" s="36" t="s">
        <v>69</v>
      </c>
      <c r="X284" s="779">
        <v>0</v>
      </c>
      <c r="Y284" s="780">
        <f t="shared" si="67"/>
        <v>0</v>
      </c>
      <c r="Z284" s="37" t="str">
        <f>IFERROR(IF(Y284=0,"",ROUNDUP(Y284/H284,0)*0.00902),"")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486</v>
      </c>
      <c r="B285" s="54" t="s">
        <v>487</v>
      </c>
      <c r="C285" s="32">
        <v>4301011319</v>
      </c>
      <c r="D285" s="783">
        <v>4607091387469</v>
      </c>
      <c r="E285" s="784"/>
      <c r="F285" s="778">
        <v>0.5</v>
      </c>
      <c r="G285" s="33">
        <v>10</v>
      </c>
      <c r="H285" s="778">
        <v>5</v>
      </c>
      <c r="I285" s="778">
        <v>5.21</v>
      </c>
      <c r="J285" s="33">
        <v>132</v>
      </c>
      <c r="K285" s="33" t="s">
        <v>126</v>
      </c>
      <c r="L285" s="33"/>
      <c r="M285" s="34" t="s">
        <v>119</v>
      </c>
      <c r="N285" s="34"/>
      <c r="O285" s="33">
        <v>55</v>
      </c>
      <c r="P285" s="97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9"/>
      <c r="R285" s="789"/>
      <c r="S285" s="789"/>
      <c r="T285" s="790"/>
      <c r="U285" s="35"/>
      <c r="V285" s="35"/>
      <c r="W285" s="36" t="s">
        <v>69</v>
      </c>
      <c r="X285" s="779">
        <v>0</v>
      </c>
      <c r="Y285" s="780">
        <f t="shared" si="67"/>
        <v>0</v>
      </c>
      <c r="Z285" s="37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2">
        <v>4301011851</v>
      </c>
      <c r="D286" s="783">
        <v>4680115885820</v>
      </c>
      <c r="E286" s="784"/>
      <c r="F286" s="778">
        <v>0.4</v>
      </c>
      <c r="G286" s="33">
        <v>10</v>
      </c>
      <c r="H286" s="778">
        <v>4</v>
      </c>
      <c r="I286" s="778">
        <v>4.21</v>
      </c>
      <c r="J286" s="33">
        <v>132</v>
      </c>
      <c r="K286" s="33" t="s">
        <v>126</v>
      </c>
      <c r="L286" s="33"/>
      <c r="M286" s="34" t="s">
        <v>119</v>
      </c>
      <c r="N286" s="34"/>
      <c r="O286" s="33">
        <v>55</v>
      </c>
      <c r="P286" s="90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89"/>
      <c r="R286" s="789"/>
      <c r="S286" s="789"/>
      <c r="T286" s="790"/>
      <c r="U286" s="35"/>
      <c r="V286" s="35"/>
      <c r="W286" s="36" t="s">
        <v>69</v>
      </c>
      <c r="X286" s="779">
        <v>0</v>
      </c>
      <c r="Y286" s="780">
        <f t="shared" si="67"/>
        <v>0</v>
      </c>
      <c r="Z286" s="37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2">
        <v>4301011316</v>
      </c>
      <c r="D287" s="783">
        <v>4607091387438</v>
      </c>
      <c r="E287" s="784"/>
      <c r="F287" s="778">
        <v>0.5</v>
      </c>
      <c r="G287" s="33">
        <v>10</v>
      </c>
      <c r="H287" s="778">
        <v>5</v>
      </c>
      <c r="I287" s="778">
        <v>5.21</v>
      </c>
      <c r="J287" s="33">
        <v>132</v>
      </c>
      <c r="K287" s="33" t="s">
        <v>126</v>
      </c>
      <c r="L287" s="33"/>
      <c r="M287" s="34" t="s">
        <v>119</v>
      </c>
      <c r="N287" s="34"/>
      <c r="O287" s="33">
        <v>55</v>
      </c>
      <c r="P287" s="97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9"/>
      <c r="R287" s="789"/>
      <c r="S287" s="789"/>
      <c r="T287" s="790"/>
      <c r="U287" s="35"/>
      <c r="V287" s="35"/>
      <c r="W287" s="36" t="s">
        <v>69</v>
      </c>
      <c r="X287" s="779">
        <v>0</v>
      </c>
      <c r="Y287" s="780">
        <f t="shared" si="67"/>
        <v>0</v>
      </c>
      <c r="Z287" s="37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idden="1" x14ac:dyDescent="0.2">
      <c r="A288" s="785"/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7"/>
      <c r="P288" s="791" t="s">
        <v>71</v>
      </c>
      <c r="Q288" s="792"/>
      <c r="R288" s="792"/>
      <c r="S288" s="792"/>
      <c r="T288" s="792"/>
      <c r="U288" s="792"/>
      <c r="V288" s="793"/>
      <c r="W288" s="38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hidden="1" x14ac:dyDescent="0.2">
      <c r="A289" s="786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7"/>
      <c r="P289" s="791" t="s">
        <v>71</v>
      </c>
      <c r="Q289" s="792"/>
      <c r="R289" s="792"/>
      <c r="S289" s="792"/>
      <c r="T289" s="792"/>
      <c r="U289" s="792"/>
      <c r="V289" s="793"/>
      <c r="W289" s="38" t="s">
        <v>69</v>
      </c>
      <c r="X289" s="781">
        <f>IFERROR(SUM(X279:X287),"0")</f>
        <v>0</v>
      </c>
      <c r="Y289" s="781">
        <f>IFERROR(SUM(Y279:Y287),"0")</f>
        <v>0</v>
      </c>
      <c r="Z289" s="38"/>
      <c r="AA289" s="782"/>
      <c r="AB289" s="782"/>
      <c r="AC289" s="782"/>
    </row>
    <row r="290" spans="1:68" ht="16.5" hidden="1" customHeight="1" x14ac:dyDescent="0.25">
      <c r="A290" s="799" t="s">
        <v>495</v>
      </c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6"/>
      <c r="P290" s="786"/>
      <c r="Q290" s="786"/>
      <c r="R290" s="786"/>
      <c r="S290" s="786"/>
      <c r="T290" s="786"/>
      <c r="U290" s="786"/>
      <c r="V290" s="786"/>
      <c r="W290" s="786"/>
      <c r="X290" s="786"/>
      <c r="Y290" s="786"/>
      <c r="Z290" s="786"/>
      <c r="AA290" s="774"/>
      <c r="AB290" s="774"/>
      <c r="AC290" s="774"/>
    </row>
    <row r="291" spans="1:68" ht="14.25" hidden="1" customHeight="1" x14ac:dyDescent="0.25">
      <c r="A291" s="796" t="s">
        <v>113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73"/>
      <c r="AB291" s="773"/>
      <c r="AC291" s="773"/>
    </row>
    <row r="292" spans="1:68" ht="27" hidden="1" customHeight="1" x14ac:dyDescent="0.25">
      <c r="A292" s="54" t="s">
        <v>496</v>
      </c>
      <c r="B292" s="54" t="s">
        <v>497</v>
      </c>
      <c r="C292" s="32">
        <v>4301011876</v>
      </c>
      <c r="D292" s="783">
        <v>4680115885707</v>
      </c>
      <c r="E292" s="784"/>
      <c r="F292" s="778">
        <v>0.9</v>
      </c>
      <c r="G292" s="33">
        <v>10</v>
      </c>
      <c r="H292" s="778">
        <v>9</v>
      </c>
      <c r="I292" s="778">
        <v>9.4350000000000005</v>
      </c>
      <c r="J292" s="33">
        <v>64</v>
      </c>
      <c r="K292" s="33" t="s">
        <v>116</v>
      </c>
      <c r="L292" s="33"/>
      <c r="M292" s="34" t="s">
        <v>119</v>
      </c>
      <c r="N292" s="34"/>
      <c r="O292" s="33">
        <v>31</v>
      </c>
      <c r="P292" s="119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89"/>
      <c r="R292" s="789"/>
      <c r="S292" s="789"/>
      <c r="T292" s="790"/>
      <c r="U292" s="35"/>
      <c r="V292" s="35"/>
      <c r="W292" s="36" t="s">
        <v>69</v>
      </c>
      <c r="X292" s="779">
        <v>0</v>
      </c>
      <c r="Y292" s="780">
        <f>IFERROR(IF(X292="",0,CEILING((X292/$H292),1)*$H292),"")</f>
        <v>0</v>
      </c>
      <c r="Z292" s="37" t="str">
        <f>IFERROR(IF(Y292=0,"",ROUNDUP(Y292/H292,0)*0.01898),"")</f>
        <v/>
      </c>
      <c r="AA292" s="56"/>
      <c r="AB292" s="57"/>
      <c r="AC292" s="377" t="s">
        <v>437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85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787"/>
      <c r="P293" s="791" t="s">
        <v>71</v>
      </c>
      <c r="Q293" s="792"/>
      <c r="R293" s="792"/>
      <c r="S293" s="792"/>
      <c r="T293" s="792"/>
      <c r="U293" s="792"/>
      <c r="V293" s="793"/>
      <c r="W293" s="38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hidden="1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7"/>
      <c r="P294" s="791" t="s">
        <v>71</v>
      </c>
      <c r="Q294" s="792"/>
      <c r="R294" s="792"/>
      <c r="S294" s="792"/>
      <c r="T294" s="792"/>
      <c r="U294" s="792"/>
      <c r="V294" s="793"/>
      <c r="W294" s="38" t="s">
        <v>69</v>
      </c>
      <c r="X294" s="781">
        <f>IFERROR(SUM(X292:X292),"0")</f>
        <v>0</v>
      </c>
      <c r="Y294" s="781">
        <f>IFERROR(SUM(Y292:Y292),"0")</f>
        <v>0</v>
      </c>
      <c r="Z294" s="38"/>
      <c r="AA294" s="782"/>
      <c r="AB294" s="782"/>
      <c r="AC294" s="782"/>
    </row>
    <row r="295" spans="1:68" ht="16.5" hidden="1" customHeight="1" x14ac:dyDescent="0.25">
      <c r="A295" s="799" t="s">
        <v>498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74"/>
      <c r="AB295" s="774"/>
      <c r="AC295" s="774"/>
    </row>
    <row r="296" spans="1:68" ht="14.25" hidden="1" customHeight="1" x14ac:dyDescent="0.25">
      <c r="A296" s="796" t="s">
        <v>113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73"/>
      <c r="AB296" s="773"/>
      <c r="AC296" s="773"/>
    </row>
    <row r="297" spans="1:68" ht="27" hidden="1" customHeight="1" x14ac:dyDescent="0.25">
      <c r="A297" s="54" t="s">
        <v>499</v>
      </c>
      <c r="B297" s="54" t="s">
        <v>500</v>
      </c>
      <c r="C297" s="32">
        <v>4301011223</v>
      </c>
      <c r="D297" s="783">
        <v>4607091383423</v>
      </c>
      <c r="E297" s="784"/>
      <c r="F297" s="778">
        <v>1.35</v>
      </c>
      <c r="G297" s="33">
        <v>8</v>
      </c>
      <c r="H297" s="778">
        <v>10.8</v>
      </c>
      <c r="I297" s="778">
        <v>11.331</v>
      </c>
      <c r="J297" s="33">
        <v>64</v>
      </c>
      <c r="K297" s="33" t="s">
        <v>116</v>
      </c>
      <c r="L297" s="33"/>
      <c r="M297" s="34" t="s">
        <v>77</v>
      </c>
      <c r="N297" s="34"/>
      <c r="O297" s="33">
        <v>35</v>
      </c>
      <c r="P297" s="118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89"/>
      <c r="R297" s="789"/>
      <c r="S297" s="789"/>
      <c r="T297" s="790"/>
      <c r="U297" s="35"/>
      <c r="V297" s="35"/>
      <c r="W297" s="36" t="s">
        <v>69</v>
      </c>
      <c r="X297" s="779">
        <v>0</v>
      </c>
      <c r="Y297" s="780">
        <f>IFERROR(IF(X297="",0,CEILING((X297/$H297),1)*$H297),"")</f>
        <v>0</v>
      </c>
      <c r="Z297" s="37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501</v>
      </c>
      <c r="B298" s="54" t="s">
        <v>502</v>
      </c>
      <c r="C298" s="32">
        <v>4301011879</v>
      </c>
      <c r="D298" s="783">
        <v>4680115885691</v>
      </c>
      <c r="E298" s="784"/>
      <c r="F298" s="778">
        <v>1.35</v>
      </c>
      <c r="G298" s="33">
        <v>8</v>
      </c>
      <c r="H298" s="778">
        <v>10.8</v>
      </c>
      <c r="I298" s="778">
        <v>11.28</v>
      </c>
      <c r="J298" s="33">
        <v>56</v>
      </c>
      <c r="K298" s="33" t="s">
        <v>116</v>
      </c>
      <c r="L298" s="33"/>
      <c r="M298" s="34" t="s">
        <v>68</v>
      </c>
      <c r="N298" s="34"/>
      <c r="O298" s="33">
        <v>30</v>
      </c>
      <c r="P298" s="115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89"/>
      <c r="R298" s="789"/>
      <c r="S298" s="789"/>
      <c r="T298" s="790"/>
      <c r="U298" s="35"/>
      <c r="V298" s="35"/>
      <c r="W298" s="36" t="s">
        <v>69</v>
      </c>
      <c r="X298" s="779">
        <v>0</v>
      </c>
      <c r="Y298" s="780">
        <f>IFERROR(IF(X298="",0,CEILING((X298/$H298),1)*$H298),"")</f>
        <v>0</v>
      </c>
      <c r="Z298" s="37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504</v>
      </c>
      <c r="B299" s="54" t="s">
        <v>505</v>
      </c>
      <c r="C299" s="32">
        <v>4301011878</v>
      </c>
      <c r="D299" s="783">
        <v>4680115885660</v>
      </c>
      <c r="E299" s="784"/>
      <c r="F299" s="778">
        <v>1.35</v>
      </c>
      <c r="G299" s="33">
        <v>8</v>
      </c>
      <c r="H299" s="778">
        <v>10.8</v>
      </c>
      <c r="I299" s="778">
        <v>11.28</v>
      </c>
      <c r="J299" s="33">
        <v>56</v>
      </c>
      <c r="K299" s="33" t="s">
        <v>116</v>
      </c>
      <c r="L299" s="33"/>
      <c r="M299" s="34" t="s">
        <v>68</v>
      </c>
      <c r="N299" s="34"/>
      <c r="O299" s="33">
        <v>35</v>
      </c>
      <c r="P299" s="102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89"/>
      <c r="R299" s="789"/>
      <c r="S299" s="789"/>
      <c r="T299" s="790"/>
      <c r="U299" s="35"/>
      <c r="V299" s="35"/>
      <c r="W299" s="36" t="s">
        <v>69</v>
      </c>
      <c r="X299" s="779">
        <v>0</v>
      </c>
      <c r="Y299" s="780">
        <f>IFERROR(IF(X299="",0,CEILING((X299/$H299),1)*$H299),"")</f>
        <v>0</v>
      </c>
      <c r="Z299" s="37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85"/>
      <c r="B300" s="786"/>
      <c r="C300" s="786"/>
      <c r="D300" s="786"/>
      <c r="E300" s="786"/>
      <c r="F300" s="786"/>
      <c r="G300" s="786"/>
      <c r="H300" s="786"/>
      <c r="I300" s="786"/>
      <c r="J300" s="786"/>
      <c r="K300" s="786"/>
      <c r="L300" s="786"/>
      <c r="M300" s="786"/>
      <c r="N300" s="786"/>
      <c r="O300" s="787"/>
      <c r="P300" s="791" t="s">
        <v>71</v>
      </c>
      <c r="Q300" s="792"/>
      <c r="R300" s="792"/>
      <c r="S300" s="792"/>
      <c r="T300" s="792"/>
      <c r="U300" s="792"/>
      <c r="V300" s="793"/>
      <c r="W300" s="38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hidden="1" x14ac:dyDescent="0.2">
      <c r="A301" s="786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7"/>
      <c r="P301" s="791" t="s">
        <v>71</v>
      </c>
      <c r="Q301" s="792"/>
      <c r="R301" s="792"/>
      <c r="S301" s="792"/>
      <c r="T301" s="792"/>
      <c r="U301" s="792"/>
      <c r="V301" s="793"/>
      <c r="W301" s="38" t="s">
        <v>69</v>
      </c>
      <c r="X301" s="781">
        <f>IFERROR(SUM(X297:X299),"0")</f>
        <v>0</v>
      </c>
      <c r="Y301" s="781">
        <f>IFERROR(SUM(Y297:Y299),"0")</f>
        <v>0</v>
      </c>
      <c r="Z301" s="38"/>
      <c r="AA301" s="782"/>
      <c r="AB301" s="782"/>
      <c r="AC301" s="782"/>
    </row>
    <row r="302" spans="1:68" ht="16.5" hidden="1" customHeight="1" x14ac:dyDescent="0.25">
      <c r="A302" s="799" t="s">
        <v>507</v>
      </c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6"/>
      <c r="P302" s="786"/>
      <c r="Q302" s="786"/>
      <c r="R302" s="786"/>
      <c r="S302" s="786"/>
      <c r="T302" s="786"/>
      <c r="U302" s="786"/>
      <c r="V302" s="786"/>
      <c r="W302" s="786"/>
      <c r="X302" s="786"/>
      <c r="Y302" s="786"/>
      <c r="Z302" s="786"/>
      <c r="AA302" s="774"/>
      <c r="AB302" s="774"/>
      <c r="AC302" s="774"/>
    </row>
    <row r="303" spans="1:68" ht="14.25" hidden="1" customHeight="1" x14ac:dyDescent="0.25">
      <c r="A303" s="796" t="s">
        <v>73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73"/>
      <c r="AB303" s="773"/>
      <c r="AC303" s="773"/>
    </row>
    <row r="304" spans="1:68" ht="37.5" hidden="1" customHeight="1" x14ac:dyDescent="0.25">
      <c r="A304" s="54" t="s">
        <v>508</v>
      </c>
      <c r="B304" s="54" t="s">
        <v>509</v>
      </c>
      <c r="C304" s="32">
        <v>4301051409</v>
      </c>
      <c r="D304" s="783">
        <v>4680115881556</v>
      </c>
      <c r="E304" s="784"/>
      <c r="F304" s="778">
        <v>1</v>
      </c>
      <c r="G304" s="33">
        <v>4</v>
      </c>
      <c r="H304" s="778">
        <v>4</v>
      </c>
      <c r="I304" s="778">
        <v>4.4080000000000004</v>
      </c>
      <c r="J304" s="33">
        <v>104</v>
      </c>
      <c r="K304" s="33" t="s">
        <v>116</v>
      </c>
      <c r="L304" s="33"/>
      <c r="M304" s="34" t="s">
        <v>77</v>
      </c>
      <c r="N304" s="34"/>
      <c r="O304" s="33">
        <v>45</v>
      </c>
      <c r="P304" s="103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89"/>
      <c r="R304" s="789"/>
      <c r="S304" s="789"/>
      <c r="T304" s="790"/>
      <c r="U304" s="35"/>
      <c r="V304" s="35"/>
      <c r="W304" s="36" t="s">
        <v>69</v>
      </c>
      <c r="X304" s="779">
        <v>0</v>
      </c>
      <c r="Y304" s="780">
        <f t="shared" ref="Y304:Y309" si="72">IFERROR(IF(X304="",0,CEILING((X304/$H304),1)*$H304),"")</f>
        <v>0</v>
      </c>
      <c r="Z304" s="37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hidden="1" customHeight="1" x14ac:dyDescent="0.25">
      <c r="A305" s="54" t="s">
        <v>511</v>
      </c>
      <c r="B305" s="54" t="s">
        <v>512</v>
      </c>
      <c r="C305" s="32">
        <v>4301051506</v>
      </c>
      <c r="D305" s="783">
        <v>4680115881037</v>
      </c>
      <c r="E305" s="784"/>
      <c r="F305" s="778">
        <v>0.84</v>
      </c>
      <c r="G305" s="33">
        <v>4</v>
      </c>
      <c r="H305" s="778">
        <v>3.36</v>
      </c>
      <c r="I305" s="778">
        <v>3.6179999999999999</v>
      </c>
      <c r="J305" s="33">
        <v>132</v>
      </c>
      <c r="K305" s="33" t="s">
        <v>126</v>
      </c>
      <c r="L305" s="33"/>
      <c r="M305" s="34" t="s">
        <v>68</v>
      </c>
      <c r="N305" s="34"/>
      <c r="O305" s="33">
        <v>40</v>
      </c>
      <c r="P305" s="95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89"/>
      <c r="R305" s="789"/>
      <c r="S305" s="789"/>
      <c r="T305" s="790"/>
      <c r="U305" s="35"/>
      <c r="V305" s="35"/>
      <c r="W305" s="36" t="s">
        <v>69</v>
      </c>
      <c r="X305" s="779">
        <v>0</v>
      </c>
      <c r="Y305" s="780">
        <f t="shared" si="72"/>
        <v>0</v>
      </c>
      <c r="Z305" s="37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514</v>
      </c>
      <c r="B306" s="54" t="s">
        <v>515</v>
      </c>
      <c r="C306" s="32">
        <v>4301051893</v>
      </c>
      <c r="D306" s="783">
        <v>4680115886186</v>
      </c>
      <c r="E306" s="784"/>
      <c r="F306" s="778">
        <v>0.3</v>
      </c>
      <c r="G306" s="33">
        <v>6</v>
      </c>
      <c r="H306" s="778">
        <v>1.8</v>
      </c>
      <c r="I306" s="778">
        <v>1.98</v>
      </c>
      <c r="J306" s="33">
        <v>182</v>
      </c>
      <c r="K306" s="33" t="s">
        <v>76</v>
      </c>
      <c r="L306" s="33"/>
      <c r="M306" s="34" t="s">
        <v>77</v>
      </c>
      <c r="N306" s="34"/>
      <c r="O306" s="33">
        <v>45</v>
      </c>
      <c r="P306" s="102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89"/>
      <c r="R306" s="789"/>
      <c r="S306" s="789"/>
      <c r="T306" s="790"/>
      <c r="U306" s="35"/>
      <c r="V306" s="35"/>
      <c r="W306" s="36" t="s">
        <v>69</v>
      </c>
      <c r="X306" s="779">
        <v>0</v>
      </c>
      <c r="Y306" s="780">
        <f t="shared" si="72"/>
        <v>0</v>
      </c>
      <c r="Z306" s="37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hidden="1" customHeight="1" x14ac:dyDescent="0.25">
      <c r="A307" s="54" t="s">
        <v>516</v>
      </c>
      <c r="B307" s="54" t="s">
        <v>517</v>
      </c>
      <c r="C307" s="32">
        <v>4301051487</v>
      </c>
      <c r="D307" s="783">
        <v>4680115881228</v>
      </c>
      <c r="E307" s="784"/>
      <c r="F307" s="778">
        <v>0.4</v>
      </c>
      <c r="G307" s="33">
        <v>6</v>
      </c>
      <c r="H307" s="778">
        <v>2.4</v>
      </c>
      <c r="I307" s="778">
        <v>2.6520000000000001</v>
      </c>
      <c r="J307" s="33">
        <v>182</v>
      </c>
      <c r="K307" s="33" t="s">
        <v>76</v>
      </c>
      <c r="L307" s="33"/>
      <c r="M307" s="34" t="s">
        <v>68</v>
      </c>
      <c r="N307" s="34"/>
      <c r="O307" s="33">
        <v>40</v>
      </c>
      <c r="P307" s="122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89"/>
      <c r="R307" s="789"/>
      <c r="S307" s="789"/>
      <c r="T307" s="790"/>
      <c r="U307" s="35"/>
      <c r="V307" s="35"/>
      <c r="W307" s="36" t="s">
        <v>69</v>
      </c>
      <c r="X307" s="779">
        <v>0</v>
      </c>
      <c r="Y307" s="780">
        <f t="shared" si="72"/>
        <v>0</v>
      </c>
      <c r="Z307" s="37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hidden="1" customHeight="1" x14ac:dyDescent="0.25">
      <c r="A308" s="54" t="s">
        <v>518</v>
      </c>
      <c r="B308" s="54" t="s">
        <v>519</v>
      </c>
      <c r="C308" s="32">
        <v>4301051384</v>
      </c>
      <c r="D308" s="783">
        <v>4680115881211</v>
      </c>
      <c r="E308" s="784"/>
      <c r="F308" s="778">
        <v>0.4</v>
      </c>
      <c r="G308" s="33">
        <v>6</v>
      </c>
      <c r="H308" s="778">
        <v>2.4</v>
      </c>
      <c r="I308" s="778">
        <v>2.58</v>
      </c>
      <c r="J308" s="33">
        <v>182</v>
      </c>
      <c r="K308" s="33" t="s">
        <v>76</v>
      </c>
      <c r="L308" s="33" t="s">
        <v>129</v>
      </c>
      <c r="M308" s="34" t="s">
        <v>68</v>
      </c>
      <c r="N308" s="34"/>
      <c r="O308" s="33">
        <v>45</v>
      </c>
      <c r="P308" s="107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89"/>
      <c r="R308" s="789"/>
      <c r="S308" s="789"/>
      <c r="T308" s="790"/>
      <c r="U308" s="35"/>
      <c r="V308" s="35"/>
      <c r="W308" s="36" t="s">
        <v>69</v>
      </c>
      <c r="X308" s="779">
        <v>0</v>
      </c>
      <c r="Y308" s="780">
        <f t="shared" si="72"/>
        <v>0</v>
      </c>
      <c r="Z308" s="37" t="str">
        <f>IFERROR(IF(Y308=0,"",ROUNDUP(Y308/H308,0)*0.00651),"")</f>
        <v/>
      </c>
      <c r="AA308" s="56"/>
      <c r="AB308" s="57"/>
      <c r="AC308" s="393" t="s">
        <v>510</v>
      </c>
      <c r="AG308" s="64"/>
      <c r="AJ308" s="68" t="s">
        <v>130</v>
      </c>
      <c r="AK308" s="68">
        <v>33.6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520</v>
      </c>
      <c r="B309" s="54" t="s">
        <v>521</v>
      </c>
      <c r="C309" s="32">
        <v>4301051378</v>
      </c>
      <c r="D309" s="783">
        <v>4680115881020</v>
      </c>
      <c r="E309" s="784"/>
      <c r="F309" s="778">
        <v>0.84</v>
      </c>
      <c r="G309" s="33">
        <v>4</v>
      </c>
      <c r="H309" s="778">
        <v>3.36</v>
      </c>
      <c r="I309" s="778">
        <v>3.57</v>
      </c>
      <c r="J309" s="33">
        <v>120</v>
      </c>
      <c r="K309" s="33" t="s">
        <v>126</v>
      </c>
      <c r="L309" s="33"/>
      <c r="M309" s="34" t="s">
        <v>68</v>
      </c>
      <c r="N309" s="34"/>
      <c r="O309" s="33">
        <v>45</v>
      </c>
      <c r="P309" s="96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89"/>
      <c r="R309" s="789"/>
      <c r="S309" s="789"/>
      <c r="T309" s="790"/>
      <c r="U309" s="35"/>
      <c r="V309" s="35"/>
      <c r="W309" s="36" t="s">
        <v>69</v>
      </c>
      <c r="X309" s="779">
        <v>0</v>
      </c>
      <c r="Y309" s="780">
        <f t="shared" si="72"/>
        <v>0</v>
      </c>
      <c r="Z309" s="37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idden="1" x14ac:dyDescent="0.2">
      <c r="A310" s="785"/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7"/>
      <c r="P310" s="791" t="s">
        <v>71</v>
      </c>
      <c r="Q310" s="792"/>
      <c r="R310" s="792"/>
      <c r="S310" s="792"/>
      <c r="T310" s="792"/>
      <c r="U310" s="792"/>
      <c r="V310" s="793"/>
      <c r="W310" s="38" t="s">
        <v>72</v>
      </c>
      <c r="X310" s="781">
        <f>IFERROR(X304/H304,"0")+IFERROR(X305/H305,"0")+IFERROR(X306/H306,"0")+IFERROR(X307/H307,"0")+IFERROR(X308/H308,"0")+IFERROR(X309/H309,"0")</f>
        <v>0</v>
      </c>
      <c r="Y310" s="781">
        <f>IFERROR(Y304/H304,"0")+IFERROR(Y305/H305,"0")+IFERROR(Y306/H306,"0")+IFERROR(Y307/H307,"0")+IFERROR(Y308/H308,"0")+IFERROR(Y309/H309,"0")</f>
        <v>0</v>
      </c>
      <c r="Z310" s="781">
        <f>IFERROR(IF(Z304="",0,Z304),"0")+IFERROR(IF(Z305="",0,Z305),"0")+IFERROR(IF(Z306="",0,Z306),"0")+IFERROR(IF(Z307="",0,Z307),"0")+IFERROR(IF(Z308="",0,Z308),"0")+IFERROR(IF(Z309="",0,Z309),"0")</f>
        <v>0</v>
      </c>
      <c r="AA310" s="782"/>
      <c r="AB310" s="782"/>
      <c r="AC310" s="782"/>
    </row>
    <row r="311" spans="1:68" hidden="1" x14ac:dyDescent="0.2">
      <c r="A311" s="786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7"/>
      <c r="P311" s="791" t="s">
        <v>71</v>
      </c>
      <c r="Q311" s="792"/>
      <c r="R311" s="792"/>
      <c r="S311" s="792"/>
      <c r="T311" s="792"/>
      <c r="U311" s="792"/>
      <c r="V311" s="793"/>
      <c r="W311" s="38" t="s">
        <v>69</v>
      </c>
      <c r="X311" s="781">
        <f>IFERROR(SUM(X304:X309),"0")</f>
        <v>0</v>
      </c>
      <c r="Y311" s="781">
        <f>IFERROR(SUM(Y304:Y309),"0")</f>
        <v>0</v>
      </c>
      <c r="Z311" s="38"/>
      <c r="AA311" s="782"/>
      <c r="AB311" s="782"/>
      <c r="AC311" s="782"/>
    </row>
    <row r="312" spans="1:68" ht="16.5" hidden="1" customHeight="1" x14ac:dyDescent="0.25">
      <c r="A312" s="799" t="s">
        <v>523</v>
      </c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6"/>
      <c r="P312" s="786"/>
      <c r="Q312" s="786"/>
      <c r="R312" s="786"/>
      <c r="S312" s="786"/>
      <c r="T312" s="786"/>
      <c r="U312" s="786"/>
      <c r="V312" s="786"/>
      <c r="W312" s="786"/>
      <c r="X312" s="786"/>
      <c r="Y312" s="786"/>
      <c r="Z312" s="786"/>
      <c r="AA312" s="774"/>
      <c r="AB312" s="774"/>
      <c r="AC312" s="774"/>
    </row>
    <row r="313" spans="1:68" ht="14.25" hidden="1" customHeight="1" x14ac:dyDescent="0.25">
      <c r="A313" s="796" t="s">
        <v>113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73"/>
      <c r="AB313" s="773"/>
      <c r="AC313" s="773"/>
    </row>
    <row r="314" spans="1:68" ht="27" hidden="1" customHeight="1" x14ac:dyDescent="0.25">
      <c r="A314" s="54" t="s">
        <v>524</v>
      </c>
      <c r="B314" s="54" t="s">
        <v>525</v>
      </c>
      <c r="C314" s="32">
        <v>4301011306</v>
      </c>
      <c r="D314" s="783">
        <v>4607091389296</v>
      </c>
      <c r="E314" s="784"/>
      <c r="F314" s="778">
        <v>0.4</v>
      </c>
      <c r="G314" s="33">
        <v>10</v>
      </c>
      <c r="H314" s="778">
        <v>4</v>
      </c>
      <c r="I314" s="778">
        <v>4.21</v>
      </c>
      <c r="J314" s="33">
        <v>132</v>
      </c>
      <c r="K314" s="33" t="s">
        <v>126</v>
      </c>
      <c r="L314" s="33"/>
      <c r="M314" s="34" t="s">
        <v>77</v>
      </c>
      <c r="N314" s="34"/>
      <c r="O314" s="33">
        <v>45</v>
      </c>
      <c r="P314" s="106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89"/>
      <c r="R314" s="789"/>
      <c r="S314" s="789"/>
      <c r="T314" s="790"/>
      <c r="U314" s="35"/>
      <c r="V314" s="35"/>
      <c r="W314" s="36" t="s">
        <v>69</v>
      </c>
      <c r="X314" s="779">
        <v>0</v>
      </c>
      <c r="Y314" s="780">
        <f>IFERROR(IF(X314="",0,CEILING((X314/$H314),1)*$H314),"")</f>
        <v>0</v>
      </c>
      <c r="Z314" s="37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85"/>
      <c r="B315" s="786"/>
      <c r="C315" s="786"/>
      <c r="D315" s="786"/>
      <c r="E315" s="786"/>
      <c r="F315" s="786"/>
      <c r="G315" s="786"/>
      <c r="H315" s="786"/>
      <c r="I315" s="786"/>
      <c r="J315" s="786"/>
      <c r="K315" s="786"/>
      <c r="L315" s="786"/>
      <c r="M315" s="786"/>
      <c r="N315" s="786"/>
      <c r="O315" s="787"/>
      <c r="P315" s="791" t="s">
        <v>71</v>
      </c>
      <c r="Q315" s="792"/>
      <c r="R315" s="792"/>
      <c r="S315" s="792"/>
      <c r="T315" s="792"/>
      <c r="U315" s="792"/>
      <c r="V315" s="793"/>
      <c r="W315" s="38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hidden="1" x14ac:dyDescent="0.2">
      <c r="A316" s="786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7"/>
      <c r="P316" s="791" t="s">
        <v>71</v>
      </c>
      <c r="Q316" s="792"/>
      <c r="R316" s="792"/>
      <c r="S316" s="792"/>
      <c r="T316" s="792"/>
      <c r="U316" s="792"/>
      <c r="V316" s="793"/>
      <c r="W316" s="38" t="s">
        <v>69</v>
      </c>
      <c r="X316" s="781">
        <f>IFERROR(SUM(X314:X314),"0")</f>
        <v>0</v>
      </c>
      <c r="Y316" s="781">
        <f>IFERROR(SUM(Y314:Y314),"0")</f>
        <v>0</v>
      </c>
      <c r="Z316" s="38"/>
      <c r="AA316" s="782"/>
      <c r="AB316" s="782"/>
      <c r="AC316" s="782"/>
    </row>
    <row r="317" spans="1:68" ht="14.25" hidden="1" customHeight="1" x14ac:dyDescent="0.25">
      <c r="A317" s="796" t="s">
        <v>64</v>
      </c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6"/>
      <c r="P317" s="786"/>
      <c r="Q317" s="786"/>
      <c r="R317" s="786"/>
      <c r="S317" s="786"/>
      <c r="T317" s="786"/>
      <c r="U317" s="786"/>
      <c r="V317" s="786"/>
      <c r="W317" s="786"/>
      <c r="X317" s="786"/>
      <c r="Y317" s="786"/>
      <c r="Z317" s="786"/>
      <c r="AA317" s="773"/>
      <c r="AB317" s="773"/>
      <c r="AC317" s="773"/>
    </row>
    <row r="318" spans="1:68" ht="27" hidden="1" customHeight="1" x14ac:dyDescent="0.25">
      <c r="A318" s="54" t="s">
        <v>527</v>
      </c>
      <c r="B318" s="54" t="s">
        <v>528</v>
      </c>
      <c r="C318" s="32">
        <v>4301031307</v>
      </c>
      <c r="D318" s="783">
        <v>4680115880344</v>
      </c>
      <c r="E318" s="784"/>
      <c r="F318" s="778">
        <v>0.28000000000000003</v>
      </c>
      <c r="G318" s="33">
        <v>6</v>
      </c>
      <c r="H318" s="778">
        <v>1.68</v>
      </c>
      <c r="I318" s="778">
        <v>1.78</v>
      </c>
      <c r="J318" s="33">
        <v>234</v>
      </c>
      <c r="K318" s="33" t="s">
        <v>67</v>
      </c>
      <c r="L318" s="33"/>
      <c r="M318" s="34" t="s">
        <v>68</v>
      </c>
      <c r="N318" s="34"/>
      <c r="O318" s="33">
        <v>40</v>
      </c>
      <c r="P318" s="106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89"/>
      <c r="R318" s="789"/>
      <c r="S318" s="789"/>
      <c r="T318" s="790"/>
      <c r="U318" s="35"/>
      <c r="V318" s="35"/>
      <c r="W318" s="36" t="s">
        <v>69</v>
      </c>
      <c r="X318" s="779">
        <v>0</v>
      </c>
      <c r="Y318" s="780">
        <f>IFERROR(IF(X318="",0,CEILING((X318/$H318),1)*$H318),"")</f>
        <v>0</v>
      </c>
      <c r="Z318" s="37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85"/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7"/>
      <c r="P319" s="791" t="s">
        <v>71</v>
      </c>
      <c r="Q319" s="792"/>
      <c r="R319" s="792"/>
      <c r="S319" s="792"/>
      <c r="T319" s="792"/>
      <c r="U319" s="792"/>
      <c r="V319" s="793"/>
      <c r="W319" s="38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hidden="1" x14ac:dyDescent="0.2">
      <c r="A320" s="786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7"/>
      <c r="P320" s="791" t="s">
        <v>71</v>
      </c>
      <c r="Q320" s="792"/>
      <c r="R320" s="792"/>
      <c r="S320" s="792"/>
      <c r="T320" s="792"/>
      <c r="U320" s="792"/>
      <c r="V320" s="793"/>
      <c r="W320" s="38" t="s">
        <v>69</v>
      </c>
      <c r="X320" s="781">
        <f>IFERROR(SUM(X318:X318),"0")</f>
        <v>0</v>
      </c>
      <c r="Y320" s="781">
        <f>IFERROR(SUM(Y318:Y318),"0")</f>
        <v>0</v>
      </c>
      <c r="Z320" s="38"/>
      <c r="AA320" s="782"/>
      <c r="AB320" s="782"/>
      <c r="AC320" s="782"/>
    </row>
    <row r="321" spans="1:68" ht="14.25" hidden="1" customHeight="1" x14ac:dyDescent="0.25">
      <c r="A321" s="796" t="s">
        <v>73</v>
      </c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6"/>
      <c r="P321" s="786"/>
      <c r="Q321" s="786"/>
      <c r="R321" s="786"/>
      <c r="S321" s="786"/>
      <c r="T321" s="786"/>
      <c r="U321" s="786"/>
      <c r="V321" s="786"/>
      <c r="W321" s="786"/>
      <c r="X321" s="786"/>
      <c r="Y321" s="786"/>
      <c r="Z321" s="786"/>
      <c r="AA321" s="773"/>
      <c r="AB321" s="773"/>
      <c r="AC321" s="773"/>
    </row>
    <row r="322" spans="1:68" ht="37.5" hidden="1" customHeight="1" x14ac:dyDescent="0.25">
      <c r="A322" s="54" t="s">
        <v>530</v>
      </c>
      <c r="B322" s="54" t="s">
        <v>531</v>
      </c>
      <c r="C322" s="32">
        <v>4301051731</v>
      </c>
      <c r="D322" s="783">
        <v>4680115884618</v>
      </c>
      <c r="E322" s="784"/>
      <c r="F322" s="778">
        <v>0.6</v>
      </c>
      <c r="G322" s="33">
        <v>6</v>
      </c>
      <c r="H322" s="778">
        <v>3.6</v>
      </c>
      <c r="I322" s="778">
        <v>3.81</v>
      </c>
      <c r="J322" s="33">
        <v>132</v>
      </c>
      <c r="K322" s="33" t="s">
        <v>126</v>
      </c>
      <c r="L322" s="33"/>
      <c r="M322" s="34" t="s">
        <v>68</v>
      </c>
      <c r="N322" s="34"/>
      <c r="O322" s="33">
        <v>45</v>
      </c>
      <c r="P322" s="10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89"/>
      <c r="R322" s="789"/>
      <c r="S322" s="789"/>
      <c r="T322" s="790"/>
      <c r="U322" s="35"/>
      <c r="V322" s="35"/>
      <c r="W322" s="36" t="s">
        <v>69</v>
      </c>
      <c r="X322" s="779">
        <v>0</v>
      </c>
      <c r="Y322" s="780">
        <f>IFERROR(IF(X322="",0,CEILING((X322/$H322),1)*$H322),"")</f>
        <v>0</v>
      </c>
      <c r="Z322" s="37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85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787"/>
      <c r="P323" s="791" t="s">
        <v>71</v>
      </c>
      <c r="Q323" s="792"/>
      <c r="R323" s="792"/>
      <c r="S323" s="792"/>
      <c r="T323" s="792"/>
      <c r="U323" s="792"/>
      <c r="V323" s="793"/>
      <c r="W323" s="38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hidden="1" x14ac:dyDescent="0.2">
      <c r="A324" s="786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7"/>
      <c r="P324" s="791" t="s">
        <v>71</v>
      </c>
      <c r="Q324" s="792"/>
      <c r="R324" s="792"/>
      <c r="S324" s="792"/>
      <c r="T324" s="792"/>
      <c r="U324" s="792"/>
      <c r="V324" s="793"/>
      <c r="W324" s="38" t="s">
        <v>69</v>
      </c>
      <c r="X324" s="781">
        <f>IFERROR(SUM(X322:X322),"0")</f>
        <v>0</v>
      </c>
      <c r="Y324" s="781">
        <f>IFERROR(SUM(Y322:Y322),"0")</f>
        <v>0</v>
      </c>
      <c r="Z324" s="38"/>
      <c r="AA324" s="782"/>
      <c r="AB324" s="782"/>
      <c r="AC324" s="782"/>
    </row>
    <row r="325" spans="1:68" ht="16.5" hidden="1" customHeight="1" x14ac:dyDescent="0.25">
      <c r="A325" s="799" t="s">
        <v>533</v>
      </c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6"/>
      <c r="P325" s="786"/>
      <c r="Q325" s="786"/>
      <c r="R325" s="786"/>
      <c r="S325" s="786"/>
      <c r="T325" s="786"/>
      <c r="U325" s="786"/>
      <c r="V325" s="786"/>
      <c r="W325" s="786"/>
      <c r="X325" s="786"/>
      <c r="Y325" s="786"/>
      <c r="Z325" s="786"/>
      <c r="AA325" s="774"/>
      <c r="AB325" s="774"/>
      <c r="AC325" s="774"/>
    </row>
    <row r="326" spans="1:68" ht="14.25" hidden="1" customHeight="1" x14ac:dyDescent="0.25">
      <c r="A326" s="796" t="s">
        <v>113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73"/>
      <c r="AB326" s="773"/>
      <c r="AC326" s="773"/>
    </row>
    <row r="327" spans="1:68" ht="27" hidden="1" customHeight="1" x14ac:dyDescent="0.25">
      <c r="A327" s="54" t="s">
        <v>534</v>
      </c>
      <c r="B327" s="54" t="s">
        <v>535</v>
      </c>
      <c r="C327" s="32">
        <v>4301011353</v>
      </c>
      <c r="D327" s="783">
        <v>4607091389807</v>
      </c>
      <c r="E327" s="784"/>
      <c r="F327" s="778">
        <v>0.4</v>
      </c>
      <c r="G327" s="33">
        <v>10</v>
      </c>
      <c r="H327" s="778">
        <v>4</v>
      </c>
      <c r="I327" s="778">
        <v>4.21</v>
      </c>
      <c r="J327" s="33">
        <v>132</v>
      </c>
      <c r="K327" s="33" t="s">
        <v>126</v>
      </c>
      <c r="L327" s="33"/>
      <c r="M327" s="34" t="s">
        <v>119</v>
      </c>
      <c r="N327" s="34"/>
      <c r="O327" s="33">
        <v>55</v>
      </c>
      <c r="P327" s="105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89"/>
      <c r="R327" s="789"/>
      <c r="S327" s="789"/>
      <c r="T327" s="790"/>
      <c r="U327" s="35"/>
      <c r="V327" s="35"/>
      <c r="W327" s="36" t="s">
        <v>69</v>
      </c>
      <c r="X327" s="779">
        <v>0</v>
      </c>
      <c r="Y327" s="780">
        <f>IFERROR(IF(X327="",0,CEILING((X327/$H327),1)*$H327),"")</f>
        <v>0</v>
      </c>
      <c r="Z327" s="37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785"/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7"/>
      <c r="P328" s="791" t="s">
        <v>71</v>
      </c>
      <c r="Q328" s="792"/>
      <c r="R328" s="792"/>
      <c r="S328" s="792"/>
      <c r="T328" s="792"/>
      <c r="U328" s="792"/>
      <c r="V328" s="793"/>
      <c r="W328" s="38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hidden="1" x14ac:dyDescent="0.2">
      <c r="A329" s="786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7"/>
      <c r="P329" s="791" t="s">
        <v>71</v>
      </c>
      <c r="Q329" s="792"/>
      <c r="R329" s="792"/>
      <c r="S329" s="792"/>
      <c r="T329" s="792"/>
      <c r="U329" s="792"/>
      <c r="V329" s="793"/>
      <c r="W329" s="38" t="s">
        <v>69</v>
      </c>
      <c r="X329" s="781">
        <f>IFERROR(SUM(X327:X327),"0")</f>
        <v>0</v>
      </c>
      <c r="Y329" s="781">
        <f>IFERROR(SUM(Y327:Y327),"0")</f>
        <v>0</v>
      </c>
      <c r="Z329" s="38"/>
      <c r="AA329" s="782"/>
      <c r="AB329" s="782"/>
      <c r="AC329" s="782"/>
    </row>
    <row r="330" spans="1:68" ht="14.25" hidden="1" customHeight="1" x14ac:dyDescent="0.25">
      <c r="A330" s="796" t="s">
        <v>64</v>
      </c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6"/>
      <c r="P330" s="786"/>
      <c r="Q330" s="786"/>
      <c r="R330" s="786"/>
      <c r="S330" s="786"/>
      <c r="T330" s="786"/>
      <c r="U330" s="786"/>
      <c r="V330" s="786"/>
      <c r="W330" s="786"/>
      <c r="X330" s="786"/>
      <c r="Y330" s="786"/>
      <c r="Z330" s="786"/>
      <c r="AA330" s="773"/>
      <c r="AB330" s="773"/>
      <c r="AC330" s="773"/>
    </row>
    <row r="331" spans="1:68" ht="27" hidden="1" customHeight="1" x14ac:dyDescent="0.25">
      <c r="A331" s="54" t="s">
        <v>537</v>
      </c>
      <c r="B331" s="54" t="s">
        <v>538</v>
      </c>
      <c r="C331" s="32">
        <v>4301031164</v>
      </c>
      <c r="D331" s="783">
        <v>4680115880481</v>
      </c>
      <c r="E331" s="784"/>
      <c r="F331" s="778">
        <v>0.28000000000000003</v>
      </c>
      <c r="G331" s="33">
        <v>6</v>
      </c>
      <c r="H331" s="778">
        <v>1.68</v>
      </c>
      <c r="I331" s="778">
        <v>1.78</v>
      </c>
      <c r="J331" s="33">
        <v>234</v>
      </c>
      <c r="K331" s="33" t="s">
        <v>67</v>
      </c>
      <c r="L331" s="33"/>
      <c r="M331" s="34" t="s">
        <v>68</v>
      </c>
      <c r="N331" s="34"/>
      <c r="O331" s="33">
        <v>40</v>
      </c>
      <c r="P331" s="84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89"/>
      <c r="R331" s="789"/>
      <c r="S331" s="789"/>
      <c r="T331" s="790"/>
      <c r="U331" s="35"/>
      <c r="V331" s="35"/>
      <c r="W331" s="36" t="s">
        <v>69</v>
      </c>
      <c r="X331" s="779">
        <v>0</v>
      </c>
      <c r="Y331" s="780">
        <f>IFERROR(IF(X331="",0,CEILING((X331/$H331),1)*$H331),"")</f>
        <v>0</v>
      </c>
      <c r="Z331" s="37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785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787"/>
      <c r="P332" s="791" t="s">
        <v>71</v>
      </c>
      <c r="Q332" s="792"/>
      <c r="R332" s="792"/>
      <c r="S332" s="792"/>
      <c r="T332" s="792"/>
      <c r="U332" s="792"/>
      <c r="V332" s="793"/>
      <c r="W332" s="38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hidden="1" x14ac:dyDescent="0.2">
      <c r="A333" s="786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7"/>
      <c r="P333" s="791" t="s">
        <v>71</v>
      </c>
      <c r="Q333" s="792"/>
      <c r="R333" s="792"/>
      <c r="S333" s="792"/>
      <c r="T333" s="792"/>
      <c r="U333" s="792"/>
      <c r="V333" s="793"/>
      <c r="W333" s="38" t="s">
        <v>69</v>
      </c>
      <c r="X333" s="781">
        <f>IFERROR(SUM(X331:X331),"0")</f>
        <v>0</v>
      </c>
      <c r="Y333" s="781">
        <f>IFERROR(SUM(Y331:Y331),"0")</f>
        <v>0</v>
      </c>
      <c r="Z333" s="38"/>
      <c r="AA333" s="782"/>
      <c r="AB333" s="782"/>
      <c r="AC333" s="782"/>
    </row>
    <row r="334" spans="1:68" ht="14.25" hidden="1" customHeight="1" x14ac:dyDescent="0.25">
      <c r="A334" s="796" t="s">
        <v>73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73"/>
      <c r="AB334" s="773"/>
      <c r="AC334" s="773"/>
    </row>
    <row r="335" spans="1:68" ht="27" hidden="1" customHeight="1" x14ac:dyDescent="0.25">
      <c r="A335" s="54" t="s">
        <v>540</v>
      </c>
      <c r="B335" s="54" t="s">
        <v>541</v>
      </c>
      <c r="C335" s="32">
        <v>4301051344</v>
      </c>
      <c r="D335" s="783">
        <v>4680115880412</v>
      </c>
      <c r="E335" s="784"/>
      <c r="F335" s="778">
        <v>0.33</v>
      </c>
      <c r="G335" s="33">
        <v>6</v>
      </c>
      <c r="H335" s="778">
        <v>1.98</v>
      </c>
      <c r="I335" s="778">
        <v>2.226</v>
      </c>
      <c r="J335" s="33">
        <v>182</v>
      </c>
      <c r="K335" s="33" t="s">
        <v>76</v>
      </c>
      <c r="L335" s="33"/>
      <c r="M335" s="34" t="s">
        <v>77</v>
      </c>
      <c r="N335" s="34"/>
      <c r="O335" s="33">
        <v>45</v>
      </c>
      <c r="P335" s="107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89"/>
      <c r="R335" s="789"/>
      <c r="S335" s="789"/>
      <c r="T335" s="790"/>
      <c r="U335" s="35"/>
      <c r="V335" s="35"/>
      <c r="W335" s="36" t="s">
        <v>69</v>
      </c>
      <c r="X335" s="779">
        <v>0</v>
      </c>
      <c r="Y335" s="780">
        <f>IFERROR(IF(X335="",0,CEILING((X335/$H335),1)*$H335),"")</f>
        <v>0</v>
      </c>
      <c r="Z335" s="37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543</v>
      </c>
      <c r="B336" s="54" t="s">
        <v>544</v>
      </c>
      <c r="C336" s="32">
        <v>4301051277</v>
      </c>
      <c r="D336" s="783">
        <v>4680115880511</v>
      </c>
      <c r="E336" s="784"/>
      <c r="F336" s="778">
        <v>0.33</v>
      </c>
      <c r="G336" s="33">
        <v>6</v>
      </c>
      <c r="H336" s="778">
        <v>1.98</v>
      </c>
      <c r="I336" s="778">
        <v>2.16</v>
      </c>
      <c r="J336" s="33">
        <v>182</v>
      </c>
      <c r="K336" s="33" t="s">
        <v>76</v>
      </c>
      <c r="L336" s="33"/>
      <c r="M336" s="34" t="s">
        <v>77</v>
      </c>
      <c r="N336" s="34"/>
      <c r="O336" s="33">
        <v>40</v>
      </c>
      <c r="P336" s="114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89"/>
      <c r="R336" s="789"/>
      <c r="S336" s="789"/>
      <c r="T336" s="790"/>
      <c r="U336" s="35"/>
      <c r="V336" s="35"/>
      <c r="W336" s="36" t="s">
        <v>69</v>
      </c>
      <c r="X336" s="779">
        <v>0</v>
      </c>
      <c r="Y336" s="780">
        <f>IFERROR(IF(X336="",0,CEILING((X336/$H336),1)*$H336),"")</f>
        <v>0</v>
      </c>
      <c r="Z336" s="37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85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787"/>
      <c r="P337" s="791" t="s">
        <v>71</v>
      </c>
      <c r="Q337" s="792"/>
      <c r="R337" s="792"/>
      <c r="S337" s="792"/>
      <c r="T337" s="792"/>
      <c r="U337" s="792"/>
      <c r="V337" s="793"/>
      <c r="W337" s="38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hidden="1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7"/>
      <c r="P338" s="791" t="s">
        <v>71</v>
      </c>
      <c r="Q338" s="792"/>
      <c r="R338" s="792"/>
      <c r="S338" s="792"/>
      <c r="T338" s="792"/>
      <c r="U338" s="792"/>
      <c r="V338" s="793"/>
      <c r="W338" s="38" t="s">
        <v>69</v>
      </c>
      <c r="X338" s="781">
        <f>IFERROR(SUM(X335:X336),"0")</f>
        <v>0</v>
      </c>
      <c r="Y338" s="781">
        <f>IFERROR(SUM(Y335:Y336),"0")</f>
        <v>0</v>
      </c>
      <c r="Z338" s="38"/>
      <c r="AA338" s="782"/>
      <c r="AB338" s="782"/>
      <c r="AC338" s="782"/>
    </row>
    <row r="339" spans="1:68" ht="16.5" hidden="1" customHeight="1" x14ac:dyDescent="0.25">
      <c r="A339" s="799" t="s">
        <v>546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74"/>
      <c r="AB339" s="774"/>
      <c r="AC339" s="774"/>
    </row>
    <row r="340" spans="1:68" ht="14.25" hidden="1" customHeight="1" x14ac:dyDescent="0.25">
      <c r="A340" s="796" t="s">
        <v>113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73"/>
      <c r="AB340" s="773"/>
      <c r="AC340" s="773"/>
    </row>
    <row r="341" spans="1:68" ht="27" hidden="1" customHeight="1" x14ac:dyDescent="0.25">
      <c r="A341" s="54" t="s">
        <v>547</v>
      </c>
      <c r="B341" s="54" t="s">
        <v>548</v>
      </c>
      <c r="C341" s="32">
        <v>4301011593</v>
      </c>
      <c r="D341" s="783">
        <v>4680115882973</v>
      </c>
      <c r="E341" s="784"/>
      <c r="F341" s="778">
        <v>0.7</v>
      </c>
      <c r="G341" s="33">
        <v>6</v>
      </c>
      <c r="H341" s="778">
        <v>4.2</v>
      </c>
      <c r="I341" s="778">
        <v>4.5599999999999996</v>
      </c>
      <c r="J341" s="33">
        <v>104</v>
      </c>
      <c r="K341" s="33" t="s">
        <v>116</v>
      </c>
      <c r="L341" s="33"/>
      <c r="M341" s="34" t="s">
        <v>119</v>
      </c>
      <c r="N341" s="34"/>
      <c r="O341" s="33">
        <v>55</v>
      </c>
      <c r="P341" s="113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89"/>
      <c r="R341" s="789"/>
      <c r="S341" s="789"/>
      <c r="T341" s="790"/>
      <c r="U341" s="35"/>
      <c r="V341" s="35"/>
      <c r="W341" s="36" t="s">
        <v>69</v>
      </c>
      <c r="X341" s="779">
        <v>0</v>
      </c>
      <c r="Y341" s="780">
        <f>IFERROR(IF(X341="",0,CEILING((X341/$H341),1)*$H341),"")</f>
        <v>0</v>
      </c>
      <c r="Z341" s="37" t="str">
        <f>IFERROR(IF(Y341=0,"",ROUNDUP(Y341/H341,0)*0.01196),"")</f>
        <v/>
      </c>
      <c r="AA341" s="56"/>
      <c r="AB341" s="57"/>
      <c r="AC341" s="411" t="s">
        <v>437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549</v>
      </c>
      <c r="B342" s="54" t="s">
        <v>550</v>
      </c>
      <c r="C342" s="32">
        <v>4301011594</v>
      </c>
      <c r="D342" s="783">
        <v>4680115883413</v>
      </c>
      <c r="E342" s="784"/>
      <c r="F342" s="778">
        <v>0.37</v>
      </c>
      <c r="G342" s="33">
        <v>10</v>
      </c>
      <c r="H342" s="778">
        <v>3.7</v>
      </c>
      <c r="I342" s="778">
        <v>3.91</v>
      </c>
      <c r="J342" s="33">
        <v>132</v>
      </c>
      <c r="K342" s="33" t="s">
        <v>126</v>
      </c>
      <c r="L342" s="33"/>
      <c r="M342" s="34" t="s">
        <v>119</v>
      </c>
      <c r="N342" s="34"/>
      <c r="O342" s="33">
        <v>55</v>
      </c>
      <c r="P342" s="1171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89"/>
      <c r="R342" s="789"/>
      <c r="S342" s="789"/>
      <c r="T342" s="790"/>
      <c r="U342" s="35"/>
      <c r="V342" s="35"/>
      <c r="W342" s="36" t="s">
        <v>69</v>
      </c>
      <c r="X342" s="779">
        <v>0</v>
      </c>
      <c r="Y342" s="780">
        <f>IFERROR(IF(X342="",0,CEILING((X342/$H342),1)*$H342),"")</f>
        <v>0</v>
      </c>
      <c r="Z342" s="37" t="str">
        <f>IFERROR(IF(Y342=0,"",ROUNDUP(Y342/H342,0)*0.00902),"")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5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7"/>
      <c r="P343" s="791" t="s">
        <v>71</v>
      </c>
      <c r="Q343" s="792"/>
      <c r="R343" s="792"/>
      <c r="S343" s="792"/>
      <c r="T343" s="792"/>
      <c r="U343" s="792"/>
      <c r="V343" s="793"/>
      <c r="W343" s="38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hidden="1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7"/>
      <c r="P344" s="791" t="s">
        <v>71</v>
      </c>
      <c r="Q344" s="792"/>
      <c r="R344" s="792"/>
      <c r="S344" s="792"/>
      <c r="T344" s="792"/>
      <c r="U344" s="792"/>
      <c r="V344" s="793"/>
      <c r="W344" s="38" t="s">
        <v>69</v>
      </c>
      <c r="X344" s="781">
        <f>IFERROR(SUM(X341:X342),"0")</f>
        <v>0</v>
      </c>
      <c r="Y344" s="781">
        <f>IFERROR(SUM(Y341:Y342),"0")</f>
        <v>0</v>
      </c>
      <c r="Z344" s="38"/>
      <c r="AA344" s="782"/>
      <c r="AB344" s="782"/>
      <c r="AC344" s="782"/>
    </row>
    <row r="345" spans="1:68" ht="14.25" hidden="1" customHeight="1" x14ac:dyDescent="0.25">
      <c r="A345" s="796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73"/>
      <c r="AB345" s="773"/>
      <c r="AC345" s="773"/>
    </row>
    <row r="346" spans="1:68" ht="27" hidden="1" customHeight="1" x14ac:dyDescent="0.25">
      <c r="A346" s="54" t="s">
        <v>551</v>
      </c>
      <c r="B346" s="54" t="s">
        <v>552</v>
      </c>
      <c r="C346" s="32">
        <v>4301031305</v>
      </c>
      <c r="D346" s="783">
        <v>4607091389845</v>
      </c>
      <c r="E346" s="784"/>
      <c r="F346" s="778">
        <v>0.35</v>
      </c>
      <c r="G346" s="33">
        <v>6</v>
      </c>
      <c r="H346" s="778">
        <v>2.1</v>
      </c>
      <c r="I346" s="778">
        <v>2.2000000000000002</v>
      </c>
      <c r="J346" s="33">
        <v>234</v>
      </c>
      <c r="K346" s="33" t="s">
        <v>67</v>
      </c>
      <c r="L346" s="33"/>
      <c r="M346" s="34" t="s">
        <v>68</v>
      </c>
      <c r="N346" s="34"/>
      <c r="O346" s="33">
        <v>40</v>
      </c>
      <c r="P346" s="112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9"/>
      <c r="R346" s="789"/>
      <c r="S346" s="789"/>
      <c r="T346" s="790"/>
      <c r="U346" s="35"/>
      <c r="V346" s="35"/>
      <c r="W346" s="36" t="s">
        <v>69</v>
      </c>
      <c r="X346" s="779">
        <v>0</v>
      </c>
      <c r="Y346" s="780">
        <f>IFERROR(IF(X346="",0,CEILING((X346/$H346),1)*$H346),"")</f>
        <v>0</v>
      </c>
      <c r="Z346" s="37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554</v>
      </c>
      <c r="B347" s="54" t="s">
        <v>555</v>
      </c>
      <c r="C347" s="32">
        <v>4301031306</v>
      </c>
      <c r="D347" s="783">
        <v>4680115882881</v>
      </c>
      <c r="E347" s="784"/>
      <c r="F347" s="778">
        <v>0.28000000000000003</v>
      </c>
      <c r="G347" s="33">
        <v>6</v>
      </c>
      <c r="H347" s="778">
        <v>1.68</v>
      </c>
      <c r="I347" s="778">
        <v>1.81</v>
      </c>
      <c r="J347" s="33">
        <v>234</v>
      </c>
      <c r="K347" s="33" t="s">
        <v>67</v>
      </c>
      <c r="L347" s="33"/>
      <c r="M347" s="34" t="s">
        <v>68</v>
      </c>
      <c r="N347" s="34"/>
      <c r="O347" s="33">
        <v>40</v>
      </c>
      <c r="P347" s="115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9"/>
      <c r="R347" s="789"/>
      <c r="S347" s="789"/>
      <c r="T347" s="790"/>
      <c r="U347" s="35"/>
      <c r="V347" s="35"/>
      <c r="W347" s="36" t="s">
        <v>69</v>
      </c>
      <c r="X347" s="779">
        <v>0</v>
      </c>
      <c r="Y347" s="780">
        <f>IFERROR(IF(X347="",0,CEILING((X347/$H347),1)*$H347),"")</f>
        <v>0</v>
      </c>
      <c r="Z347" s="37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5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7"/>
      <c r="P348" s="791" t="s">
        <v>71</v>
      </c>
      <c r="Q348" s="792"/>
      <c r="R348" s="792"/>
      <c r="S348" s="792"/>
      <c r="T348" s="792"/>
      <c r="U348" s="792"/>
      <c r="V348" s="793"/>
      <c r="W348" s="38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hidden="1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7"/>
      <c r="P349" s="791" t="s">
        <v>71</v>
      </c>
      <c r="Q349" s="792"/>
      <c r="R349" s="792"/>
      <c r="S349" s="792"/>
      <c r="T349" s="792"/>
      <c r="U349" s="792"/>
      <c r="V349" s="793"/>
      <c r="W349" s="38" t="s">
        <v>69</v>
      </c>
      <c r="X349" s="781">
        <f>IFERROR(SUM(X346:X347),"0")</f>
        <v>0</v>
      </c>
      <c r="Y349" s="781">
        <f>IFERROR(SUM(Y346:Y347),"0")</f>
        <v>0</v>
      </c>
      <c r="Z349" s="38"/>
      <c r="AA349" s="782"/>
      <c r="AB349" s="782"/>
      <c r="AC349" s="782"/>
    </row>
    <row r="350" spans="1:68" ht="14.25" hidden="1" customHeight="1" x14ac:dyDescent="0.25">
      <c r="A350" s="796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73"/>
      <c r="AB350" s="773"/>
      <c r="AC350" s="773"/>
    </row>
    <row r="351" spans="1:68" ht="37.5" hidden="1" customHeight="1" x14ac:dyDescent="0.25">
      <c r="A351" s="54" t="s">
        <v>556</v>
      </c>
      <c r="B351" s="54" t="s">
        <v>557</v>
      </c>
      <c r="C351" s="32">
        <v>4301051517</v>
      </c>
      <c r="D351" s="783">
        <v>4680115883390</v>
      </c>
      <c r="E351" s="784"/>
      <c r="F351" s="778">
        <v>0.3</v>
      </c>
      <c r="G351" s="33">
        <v>6</v>
      </c>
      <c r="H351" s="778">
        <v>1.8</v>
      </c>
      <c r="I351" s="778">
        <v>1.98</v>
      </c>
      <c r="J351" s="33">
        <v>182</v>
      </c>
      <c r="K351" s="33" t="s">
        <v>76</v>
      </c>
      <c r="L351" s="33"/>
      <c r="M351" s="34" t="s">
        <v>68</v>
      </c>
      <c r="N351" s="34"/>
      <c r="O351" s="33">
        <v>40</v>
      </c>
      <c r="P351" s="9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9"/>
      <c r="R351" s="789"/>
      <c r="S351" s="789"/>
      <c r="T351" s="790"/>
      <c r="U351" s="35"/>
      <c r="V351" s="35"/>
      <c r="W351" s="36" t="s">
        <v>69</v>
      </c>
      <c r="X351" s="779">
        <v>0</v>
      </c>
      <c r="Y351" s="780">
        <f>IFERROR(IF(X351="",0,CEILING((X351/$H351),1)*$H351),"")</f>
        <v>0</v>
      </c>
      <c r="Z351" s="37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5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7"/>
      <c r="P352" s="791" t="s">
        <v>71</v>
      </c>
      <c r="Q352" s="792"/>
      <c r="R352" s="792"/>
      <c r="S352" s="792"/>
      <c r="T352" s="792"/>
      <c r="U352" s="792"/>
      <c r="V352" s="793"/>
      <c r="W352" s="38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hidden="1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7"/>
      <c r="P353" s="791" t="s">
        <v>71</v>
      </c>
      <c r="Q353" s="792"/>
      <c r="R353" s="792"/>
      <c r="S353" s="792"/>
      <c r="T353" s="792"/>
      <c r="U353" s="792"/>
      <c r="V353" s="793"/>
      <c r="W353" s="38" t="s">
        <v>69</v>
      </c>
      <c r="X353" s="781">
        <f>IFERROR(SUM(X351:X351),"0")</f>
        <v>0</v>
      </c>
      <c r="Y353" s="781">
        <f>IFERROR(SUM(Y351:Y351),"0")</f>
        <v>0</v>
      </c>
      <c r="Z353" s="38"/>
      <c r="AA353" s="782"/>
      <c r="AB353" s="782"/>
      <c r="AC353" s="782"/>
    </row>
    <row r="354" spans="1:68" ht="16.5" hidden="1" customHeight="1" x14ac:dyDescent="0.25">
      <c r="A354" s="799" t="s">
        <v>559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74"/>
      <c r="AB354" s="774"/>
      <c r="AC354" s="774"/>
    </row>
    <row r="355" spans="1:68" ht="14.25" hidden="1" customHeight="1" x14ac:dyDescent="0.25">
      <c r="A355" s="796" t="s">
        <v>113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73"/>
      <c r="AB355" s="773"/>
      <c r="AC355" s="773"/>
    </row>
    <row r="356" spans="1:68" ht="16.5" hidden="1" customHeight="1" x14ac:dyDescent="0.25">
      <c r="A356" s="54" t="s">
        <v>560</v>
      </c>
      <c r="B356" s="54" t="s">
        <v>561</v>
      </c>
      <c r="C356" s="32">
        <v>4301011728</v>
      </c>
      <c r="D356" s="783">
        <v>4680115885141</v>
      </c>
      <c r="E356" s="784"/>
      <c r="F356" s="778">
        <v>0.25</v>
      </c>
      <c r="G356" s="33">
        <v>8</v>
      </c>
      <c r="H356" s="778">
        <v>2</v>
      </c>
      <c r="I356" s="778">
        <v>2.1</v>
      </c>
      <c r="J356" s="33">
        <v>234</v>
      </c>
      <c r="K356" s="33" t="s">
        <v>67</v>
      </c>
      <c r="L356" s="33"/>
      <c r="M356" s="34" t="s">
        <v>77</v>
      </c>
      <c r="N356" s="34"/>
      <c r="O356" s="33">
        <v>55</v>
      </c>
      <c r="P356" s="1002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89"/>
      <c r="R356" s="789"/>
      <c r="S356" s="789"/>
      <c r="T356" s="790"/>
      <c r="U356" s="35"/>
      <c r="V356" s="35"/>
      <c r="W356" s="36" t="s">
        <v>69</v>
      </c>
      <c r="X356" s="779">
        <v>0</v>
      </c>
      <c r="Y356" s="780">
        <f>IFERROR(IF(X356="",0,CEILING((X356/$H356),1)*$H356),"")</f>
        <v>0</v>
      </c>
      <c r="Z356" s="37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785"/>
      <c r="B357" s="786"/>
      <c r="C357" s="786"/>
      <c r="D357" s="786"/>
      <c r="E357" s="786"/>
      <c r="F357" s="786"/>
      <c r="G357" s="786"/>
      <c r="H357" s="786"/>
      <c r="I357" s="786"/>
      <c r="J357" s="786"/>
      <c r="K357" s="786"/>
      <c r="L357" s="786"/>
      <c r="M357" s="786"/>
      <c r="N357" s="786"/>
      <c r="O357" s="787"/>
      <c r="P357" s="791" t="s">
        <v>71</v>
      </c>
      <c r="Q357" s="792"/>
      <c r="R357" s="792"/>
      <c r="S357" s="792"/>
      <c r="T357" s="792"/>
      <c r="U357" s="792"/>
      <c r="V357" s="793"/>
      <c r="W357" s="38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hidden="1" x14ac:dyDescent="0.2">
      <c r="A358" s="786"/>
      <c r="B358" s="786"/>
      <c r="C358" s="786"/>
      <c r="D358" s="786"/>
      <c r="E358" s="786"/>
      <c r="F358" s="786"/>
      <c r="G358" s="786"/>
      <c r="H358" s="786"/>
      <c r="I358" s="786"/>
      <c r="J358" s="786"/>
      <c r="K358" s="786"/>
      <c r="L358" s="786"/>
      <c r="M358" s="786"/>
      <c r="N358" s="786"/>
      <c r="O358" s="787"/>
      <c r="P358" s="791" t="s">
        <v>71</v>
      </c>
      <c r="Q358" s="792"/>
      <c r="R358" s="792"/>
      <c r="S358" s="792"/>
      <c r="T358" s="792"/>
      <c r="U358" s="792"/>
      <c r="V358" s="793"/>
      <c r="W358" s="38" t="s">
        <v>69</v>
      </c>
      <c r="X358" s="781">
        <f>IFERROR(SUM(X356:X356),"0")</f>
        <v>0</v>
      </c>
      <c r="Y358" s="781">
        <f>IFERROR(SUM(Y356:Y356),"0")</f>
        <v>0</v>
      </c>
      <c r="Z358" s="38"/>
      <c r="AA358" s="782"/>
      <c r="AB358" s="782"/>
      <c r="AC358" s="782"/>
    </row>
    <row r="359" spans="1:68" ht="16.5" hidden="1" customHeight="1" x14ac:dyDescent="0.25">
      <c r="A359" s="799" t="s">
        <v>563</v>
      </c>
      <c r="B359" s="786"/>
      <c r="C359" s="786"/>
      <c r="D359" s="786"/>
      <c r="E359" s="786"/>
      <c r="F359" s="786"/>
      <c r="G359" s="786"/>
      <c r="H359" s="786"/>
      <c r="I359" s="786"/>
      <c r="J359" s="786"/>
      <c r="K359" s="786"/>
      <c r="L359" s="786"/>
      <c r="M359" s="786"/>
      <c r="N359" s="786"/>
      <c r="O359" s="786"/>
      <c r="P359" s="786"/>
      <c r="Q359" s="786"/>
      <c r="R359" s="786"/>
      <c r="S359" s="786"/>
      <c r="T359" s="786"/>
      <c r="U359" s="786"/>
      <c r="V359" s="786"/>
      <c r="W359" s="786"/>
      <c r="X359" s="786"/>
      <c r="Y359" s="786"/>
      <c r="Z359" s="786"/>
      <c r="AA359" s="774"/>
      <c r="AB359" s="774"/>
      <c r="AC359" s="774"/>
    </row>
    <row r="360" spans="1:68" ht="14.25" hidden="1" customHeight="1" x14ac:dyDescent="0.25">
      <c r="A360" s="796" t="s">
        <v>113</v>
      </c>
      <c r="B360" s="786"/>
      <c r="C360" s="786"/>
      <c r="D360" s="786"/>
      <c r="E360" s="786"/>
      <c r="F360" s="786"/>
      <c r="G360" s="786"/>
      <c r="H360" s="786"/>
      <c r="I360" s="786"/>
      <c r="J360" s="786"/>
      <c r="K360" s="786"/>
      <c r="L360" s="786"/>
      <c r="M360" s="786"/>
      <c r="N360" s="786"/>
      <c r="O360" s="786"/>
      <c r="P360" s="786"/>
      <c r="Q360" s="786"/>
      <c r="R360" s="786"/>
      <c r="S360" s="786"/>
      <c r="T360" s="786"/>
      <c r="U360" s="786"/>
      <c r="V360" s="786"/>
      <c r="W360" s="786"/>
      <c r="X360" s="786"/>
      <c r="Y360" s="786"/>
      <c r="Z360" s="786"/>
      <c r="AA360" s="773"/>
      <c r="AB360" s="773"/>
      <c r="AC360" s="773"/>
    </row>
    <row r="361" spans="1:68" ht="27" hidden="1" customHeight="1" x14ac:dyDescent="0.25">
      <c r="A361" s="54" t="s">
        <v>564</v>
      </c>
      <c r="B361" s="54" t="s">
        <v>565</v>
      </c>
      <c r="C361" s="32">
        <v>4301012024</v>
      </c>
      <c r="D361" s="783">
        <v>4680115885615</v>
      </c>
      <c r="E361" s="784"/>
      <c r="F361" s="778">
        <v>1.35</v>
      </c>
      <c r="G361" s="33">
        <v>8</v>
      </c>
      <c r="H361" s="778">
        <v>10.8</v>
      </c>
      <c r="I361" s="778">
        <v>11.234999999999999</v>
      </c>
      <c r="J361" s="33">
        <v>64</v>
      </c>
      <c r="K361" s="33" t="s">
        <v>116</v>
      </c>
      <c r="L361" s="33"/>
      <c r="M361" s="34" t="s">
        <v>77</v>
      </c>
      <c r="N361" s="34"/>
      <c r="O361" s="33">
        <v>55</v>
      </c>
      <c r="P361" s="99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89"/>
      <c r="R361" s="789"/>
      <c r="S361" s="789"/>
      <c r="T361" s="790"/>
      <c r="U361" s="35"/>
      <c r="V361" s="35"/>
      <c r="W361" s="36" t="s">
        <v>69</v>
      </c>
      <c r="X361" s="779">
        <v>0</v>
      </c>
      <c r="Y361" s="780">
        <f t="shared" ref="Y361:Y368" si="77">IFERROR(IF(X361="",0,CEILING((X361/$H361),1)*$H361),"")</f>
        <v>0</v>
      </c>
      <c r="Z361" s="37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hidden="1" customHeight="1" x14ac:dyDescent="0.25">
      <c r="A362" s="54" t="s">
        <v>567</v>
      </c>
      <c r="B362" s="54" t="s">
        <v>568</v>
      </c>
      <c r="C362" s="32">
        <v>4301011911</v>
      </c>
      <c r="D362" s="783">
        <v>4680115885554</v>
      </c>
      <c r="E362" s="784"/>
      <c r="F362" s="778">
        <v>1.35</v>
      </c>
      <c r="G362" s="33">
        <v>8</v>
      </c>
      <c r="H362" s="778">
        <v>10.8</v>
      </c>
      <c r="I362" s="778">
        <v>11.28</v>
      </c>
      <c r="J362" s="33">
        <v>48</v>
      </c>
      <c r="K362" s="33" t="s">
        <v>116</v>
      </c>
      <c r="L362" s="33"/>
      <c r="M362" s="34" t="s">
        <v>149</v>
      </c>
      <c r="N362" s="34"/>
      <c r="O362" s="33">
        <v>55</v>
      </c>
      <c r="P362" s="115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89"/>
      <c r="R362" s="789"/>
      <c r="S362" s="789"/>
      <c r="T362" s="790"/>
      <c r="U362" s="35"/>
      <c r="V362" s="35"/>
      <c r="W362" s="36" t="s">
        <v>69</v>
      </c>
      <c r="X362" s="779">
        <v>0</v>
      </c>
      <c r="Y362" s="780">
        <f t="shared" si="77"/>
        <v>0</v>
      </c>
      <c r="Z362" s="37" t="str">
        <f>IFERROR(IF(Y362=0,"",ROUNDUP(Y362/H362,0)*0.02039),"")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567</v>
      </c>
      <c r="B363" s="54" t="s">
        <v>570</v>
      </c>
      <c r="C363" s="32">
        <v>4301012016</v>
      </c>
      <c r="D363" s="783">
        <v>4680115885554</v>
      </c>
      <c r="E363" s="784"/>
      <c r="F363" s="778">
        <v>1.35</v>
      </c>
      <c r="G363" s="33">
        <v>8</v>
      </c>
      <c r="H363" s="778">
        <v>10.8</v>
      </c>
      <c r="I363" s="778">
        <v>11.234999999999999</v>
      </c>
      <c r="J363" s="33">
        <v>64</v>
      </c>
      <c r="K363" s="33" t="s">
        <v>116</v>
      </c>
      <c r="L363" s="33" t="s">
        <v>145</v>
      </c>
      <c r="M363" s="34" t="s">
        <v>77</v>
      </c>
      <c r="N363" s="34"/>
      <c r="O363" s="33">
        <v>55</v>
      </c>
      <c r="P363" s="121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89"/>
      <c r="R363" s="789"/>
      <c r="S363" s="789"/>
      <c r="T363" s="790"/>
      <c r="U363" s="35"/>
      <c r="V363" s="35"/>
      <c r="W363" s="36" t="s">
        <v>69</v>
      </c>
      <c r="X363" s="779">
        <v>0</v>
      </c>
      <c r="Y363" s="780">
        <f t="shared" si="77"/>
        <v>0</v>
      </c>
      <c r="Z363" s="37" t="str">
        <f>IFERROR(IF(Y363=0,"",ROUNDUP(Y363/H363,0)*0.01898),"")</f>
        <v/>
      </c>
      <c r="AA363" s="56"/>
      <c r="AB363" s="57"/>
      <c r="AC363" s="427" t="s">
        <v>571</v>
      </c>
      <c r="AG363" s="64"/>
      <c r="AJ363" s="68" t="s">
        <v>147</v>
      </c>
      <c r="AK363" s="68">
        <v>691.2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hidden="1" customHeight="1" x14ac:dyDescent="0.25">
      <c r="A364" s="54" t="s">
        <v>572</v>
      </c>
      <c r="B364" s="54" t="s">
        <v>573</v>
      </c>
      <c r="C364" s="32">
        <v>4301011858</v>
      </c>
      <c r="D364" s="783">
        <v>4680115885646</v>
      </c>
      <c r="E364" s="784"/>
      <c r="F364" s="778">
        <v>1.35</v>
      </c>
      <c r="G364" s="33">
        <v>8</v>
      </c>
      <c r="H364" s="778">
        <v>10.8</v>
      </c>
      <c r="I364" s="778">
        <v>11.234999999999999</v>
      </c>
      <c r="J364" s="33">
        <v>64</v>
      </c>
      <c r="K364" s="33" t="s">
        <v>116</v>
      </c>
      <c r="L364" s="33"/>
      <c r="M364" s="34" t="s">
        <v>119</v>
      </c>
      <c r="N364" s="34"/>
      <c r="O364" s="33">
        <v>55</v>
      </c>
      <c r="P364" s="10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89"/>
      <c r="R364" s="789"/>
      <c r="S364" s="789"/>
      <c r="T364" s="790"/>
      <c r="U364" s="35"/>
      <c r="V364" s="35"/>
      <c r="W364" s="36" t="s">
        <v>69</v>
      </c>
      <c r="X364" s="779">
        <v>0</v>
      </c>
      <c r="Y364" s="780">
        <f t="shared" si="77"/>
        <v>0</v>
      </c>
      <c r="Z364" s="37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575</v>
      </c>
      <c r="B365" s="54" t="s">
        <v>576</v>
      </c>
      <c r="C365" s="32">
        <v>4301011857</v>
      </c>
      <c r="D365" s="783">
        <v>4680115885622</v>
      </c>
      <c r="E365" s="784"/>
      <c r="F365" s="778">
        <v>0.4</v>
      </c>
      <c r="G365" s="33">
        <v>10</v>
      </c>
      <c r="H365" s="778">
        <v>4</v>
      </c>
      <c r="I365" s="778">
        <v>4.21</v>
      </c>
      <c r="J365" s="33">
        <v>132</v>
      </c>
      <c r="K365" s="33" t="s">
        <v>126</v>
      </c>
      <c r="L365" s="33"/>
      <c r="M365" s="34" t="s">
        <v>119</v>
      </c>
      <c r="N365" s="34"/>
      <c r="O365" s="33">
        <v>55</v>
      </c>
      <c r="P365" s="122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89"/>
      <c r="R365" s="789"/>
      <c r="S365" s="789"/>
      <c r="T365" s="790"/>
      <c r="U365" s="35"/>
      <c r="V365" s="35"/>
      <c r="W365" s="36" t="s">
        <v>69</v>
      </c>
      <c r="X365" s="779">
        <v>0</v>
      </c>
      <c r="Y365" s="780">
        <f t="shared" si="77"/>
        <v>0</v>
      </c>
      <c r="Z365" s="37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578</v>
      </c>
      <c r="B366" s="54" t="s">
        <v>579</v>
      </c>
      <c r="C366" s="32">
        <v>4301011573</v>
      </c>
      <c r="D366" s="783">
        <v>4680115881938</v>
      </c>
      <c r="E366" s="784"/>
      <c r="F366" s="778">
        <v>0.4</v>
      </c>
      <c r="G366" s="33">
        <v>10</v>
      </c>
      <c r="H366" s="778">
        <v>4</v>
      </c>
      <c r="I366" s="778">
        <v>4.21</v>
      </c>
      <c r="J366" s="33">
        <v>132</v>
      </c>
      <c r="K366" s="33" t="s">
        <v>126</v>
      </c>
      <c r="L366" s="33"/>
      <c r="M366" s="34" t="s">
        <v>119</v>
      </c>
      <c r="N366" s="34"/>
      <c r="O366" s="33">
        <v>90</v>
      </c>
      <c r="P366" s="8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89"/>
      <c r="R366" s="789"/>
      <c r="S366" s="789"/>
      <c r="T366" s="790"/>
      <c r="U366" s="35"/>
      <c r="V366" s="35"/>
      <c r="W366" s="36" t="s">
        <v>69</v>
      </c>
      <c r="X366" s="779">
        <v>0</v>
      </c>
      <c r="Y366" s="780">
        <f t="shared" si="77"/>
        <v>0</v>
      </c>
      <c r="Z366" s="37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hidden="1" customHeight="1" x14ac:dyDescent="0.25">
      <c r="A367" s="54" t="s">
        <v>581</v>
      </c>
      <c r="B367" s="54" t="s">
        <v>582</v>
      </c>
      <c r="C367" s="32">
        <v>4301011859</v>
      </c>
      <c r="D367" s="783">
        <v>4680115885608</v>
      </c>
      <c r="E367" s="784"/>
      <c r="F367" s="778">
        <v>0.4</v>
      </c>
      <c r="G367" s="33">
        <v>10</v>
      </c>
      <c r="H367" s="778">
        <v>4</v>
      </c>
      <c r="I367" s="778">
        <v>4.21</v>
      </c>
      <c r="J367" s="33">
        <v>132</v>
      </c>
      <c r="K367" s="33" t="s">
        <v>126</v>
      </c>
      <c r="L367" s="33"/>
      <c r="M367" s="34" t="s">
        <v>119</v>
      </c>
      <c r="N367" s="34"/>
      <c r="O367" s="33">
        <v>55</v>
      </c>
      <c r="P367" s="11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9"/>
      <c r="R367" s="789"/>
      <c r="S367" s="789"/>
      <c r="T367" s="790"/>
      <c r="U367" s="35"/>
      <c r="V367" s="35"/>
      <c r="W367" s="36" t="s">
        <v>69</v>
      </c>
      <c r="X367" s="779">
        <v>0</v>
      </c>
      <c r="Y367" s="780">
        <f t="shared" si="77"/>
        <v>0</v>
      </c>
      <c r="Z367" s="37" t="str">
        <f>IFERROR(IF(Y367=0,"",ROUNDUP(Y367/H367,0)*0.00902),"")</f>
        <v/>
      </c>
      <c r="AA367" s="56"/>
      <c r="AB367" s="57"/>
      <c r="AC367" s="435" t="s">
        <v>571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hidden="1" customHeight="1" x14ac:dyDescent="0.25">
      <c r="A368" s="54" t="s">
        <v>583</v>
      </c>
      <c r="B368" s="54" t="s">
        <v>584</v>
      </c>
      <c r="C368" s="32">
        <v>4301011323</v>
      </c>
      <c r="D368" s="783">
        <v>4607091386011</v>
      </c>
      <c r="E368" s="784"/>
      <c r="F368" s="778">
        <v>0.5</v>
      </c>
      <c r="G368" s="33">
        <v>10</v>
      </c>
      <c r="H368" s="778">
        <v>5</v>
      </c>
      <c r="I368" s="778">
        <v>5.21</v>
      </c>
      <c r="J368" s="33">
        <v>132</v>
      </c>
      <c r="K368" s="33" t="s">
        <v>126</v>
      </c>
      <c r="L368" s="33"/>
      <c r="M368" s="34" t="s">
        <v>77</v>
      </c>
      <c r="N368" s="34"/>
      <c r="O368" s="33">
        <v>55</v>
      </c>
      <c r="P368" s="10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89"/>
      <c r="R368" s="789"/>
      <c r="S368" s="789"/>
      <c r="T368" s="790"/>
      <c r="U368" s="35"/>
      <c r="V368" s="35"/>
      <c r="W368" s="36" t="s">
        <v>69</v>
      </c>
      <c r="X368" s="779">
        <v>0</v>
      </c>
      <c r="Y368" s="780">
        <f t="shared" si="77"/>
        <v>0</v>
      </c>
      <c r="Z368" s="37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hidden="1" x14ac:dyDescent="0.2">
      <c r="A369" s="785"/>
      <c r="B369" s="786"/>
      <c r="C369" s="786"/>
      <c r="D369" s="786"/>
      <c r="E369" s="786"/>
      <c r="F369" s="786"/>
      <c r="G369" s="786"/>
      <c r="H369" s="786"/>
      <c r="I369" s="786"/>
      <c r="J369" s="786"/>
      <c r="K369" s="786"/>
      <c r="L369" s="786"/>
      <c r="M369" s="786"/>
      <c r="N369" s="786"/>
      <c r="O369" s="787"/>
      <c r="P369" s="791" t="s">
        <v>71</v>
      </c>
      <c r="Q369" s="792"/>
      <c r="R369" s="792"/>
      <c r="S369" s="792"/>
      <c r="T369" s="792"/>
      <c r="U369" s="792"/>
      <c r="V369" s="793"/>
      <c r="W369" s="38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hidden="1" x14ac:dyDescent="0.2">
      <c r="A370" s="786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787"/>
      <c r="P370" s="791" t="s">
        <v>71</v>
      </c>
      <c r="Q370" s="792"/>
      <c r="R370" s="792"/>
      <c r="S370" s="792"/>
      <c r="T370" s="792"/>
      <c r="U370" s="792"/>
      <c r="V370" s="793"/>
      <c r="W370" s="38" t="s">
        <v>69</v>
      </c>
      <c r="X370" s="781">
        <f>IFERROR(SUM(X361:X368),"0")</f>
        <v>0</v>
      </c>
      <c r="Y370" s="781">
        <f>IFERROR(SUM(Y361:Y368),"0")</f>
        <v>0</v>
      </c>
      <c r="Z370" s="38"/>
      <c r="AA370" s="782"/>
      <c r="AB370" s="782"/>
      <c r="AC370" s="782"/>
    </row>
    <row r="371" spans="1:68" ht="14.25" hidden="1" customHeight="1" x14ac:dyDescent="0.25">
      <c r="A371" s="796" t="s">
        <v>64</v>
      </c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786"/>
      <c r="P371" s="786"/>
      <c r="Q371" s="786"/>
      <c r="R371" s="786"/>
      <c r="S371" s="786"/>
      <c r="T371" s="786"/>
      <c r="U371" s="786"/>
      <c r="V371" s="786"/>
      <c r="W371" s="786"/>
      <c r="X371" s="786"/>
      <c r="Y371" s="786"/>
      <c r="Z371" s="786"/>
      <c r="AA371" s="773"/>
      <c r="AB371" s="773"/>
      <c r="AC371" s="773"/>
    </row>
    <row r="372" spans="1:68" ht="27" hidden="1" customHeight="1" x14ac:dyDescent="0.25">
      <c r="A372" s="54" t="s">
        <v>586</v>
      </c>
      <c r="B372" s="54" t="s">
        <v>587</v>
      </c>
      <c r="C372" s="32">
        <v>4301030878</v>
      </c>
      <c r="D372" s="783">
        <v>4607091387193</v>
      </c>
      <c r="E372" s="784"/>
      <c r="F372" s="778">
        <v>0.7</v>
      </c>
      <c r="G372" s="33">
        <v>6</v>
      </c>
      <c r="H372" s="778">
        <v>4.2</v>
      </c>
      <c r="I372" s="778">
        <v>4.47</v>
      </c>
      <c r="J372" s="33">
        <v>132</v>
      </c>
      <c r="K372" s="33" t="s">
        <v>126</v>
      </c>
      <c r="L372" s="33"/>
      <c r="M372" s="34" t="s">
        <v>68</v>
      </c>
      <c r="N372" s="34"/>
      <c r="O372" s="33">
        <v>35</v>
      </c>
      <c r="P372" s="9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9"/>
      <c r="R372" s="789"/>
      <c r="S372" s="789"/>
      <c r="T372" s="790"/>
      <c r="U372" s="35"/>
      <c r="V372" s="35"/>
      <c r="W372" s="36" t="s">
        <v>69</v>
      </c>
      <c r="X372" s="779">
        <v>0</v>
      </c>
      <c r="Y372" s="780">
        <f>IFERROR(IF(X372="",0,CEILING((X372/$H372),1)*$H372),"")</f>
        <v>0</v>
      </c>
      <c r="Z372" s="37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589</v>
      </c>
      <c r="B373" s="54" t="s">
        <v>590</v>
      </c>
      <c r="C373" s="32">
        <v>4301031153</v>
      </c>
      <c r="D373" s="783">
        <v>4607091387230</v>
      </c>
      <c r="E373" s="784"/>
      <c r="F373" s="778">
        <v>0.7</v>
      </c>
      <c r="G373" s="33">
        <v>6</v>
      </c>
      <c r="H373" s="778">
        <v>4.2</v>
      </c>
      <c r="I373" s="778">
        <v>4.47</v>
      </c>
      <c r="J373" s="33">
        <v>132</v>
      </c>
      <c r="K373" s="33" t="s">
        <v>126</v>
      </c>
      <c r="L373" s="33"/>
      <c r="M373" s="34" t="s">
        <v>68</v>
      </c>
      <c r="N373" s="34"/>
      <c r="O373" s="33">
        <v>40</v>
      </c>
      <c r="P373" s="12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9"/>
      <c r="R373" s="789"/>
      <c r="S373" s="789"/>
      <c r="T373" s="790"/>
      <c r="U373" s="35"/>
      <c r="V373" s="35"/>
      <c r="W373" s="36" t="s">
        <v>69</v>
      </c>
      <c r="X373" s="779">
        <v>0</v>
      </c>
      <c r="Y373" s="780">
        <f>IFERROR(IF(X373="",0,CEILING((X373/$H373),1)*$H373),"")</f>
        <v>0</v>
      </c>
      <c r="Z373" s="37" t="str">
        <f>IFERROR(IF(Y373=0,"",ROUNDUP(Y373/H373,0)*0.00902),"")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592</v>
      </c>
      <c r="B374" s="54" t="s">
        <v>593</v>
      </c>
      <c r="C374" s="32">
        <v>4301031154</v>
      </c>
      <c r="D374" s="783">
        <v>4607091387292</v>
      </c>
      <c r="E374" s="784"/>
      <c r="F374" s="778">
        <v>0.73</v>
      </c>
      <c r="G374" s="33">
        <v>6</v>
      </c>
      <c r="H374" s="778">
        <v>4.38</v>
      </c>
      <c r="I374" s="778">
        <v>4.6500000000000004</v>
      </c>
      <c r="J374" s="33">
        <v>132</v>
      </c>
      <c r="K374" s="33" t="s">
        <v>126</v>
      </c>
      <c r="L374" s="33"/>
      <c r="M374" s="34" t="s">
        <v>68</v>
      </c>
      <c r="N374" s="34"/>
      <c r="O374" s="33">
        <v>45</v>
      </c>
      <c r="P374" s="99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9"/>
      <c r="R374" s="789"/>
      <c r="S374" s="789"/>
      <c r="T374" s="790"/>
      <c r="U374" s="35"/>
      <c r="V374" s="35"/>
      <c r="W374" s="36" t="s">
        <v>69</v>
      </c>
      <c r="X374" s="779">
        <v>0</v>
      </c>
      <c r="Y374" s="780">
        <f>IFERROR(IF(X374="",0,CEILING((X374/$H374),1)*$H374),"")</f>
        <v>0</v>
      </c>
      <c r="Z374" s="37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595</v>
      </c>
      <c r="B375" s="54" t="s">
        <v>596</v>
      </c>
      <c r="C375" s="32">
        <v>4301031152</v>
      </c>
      <c r="D375" s="783">
        <v>4607091387285</v>
      </c>
      <c r="E375" s="784"/>
      <c r="F375" s="778">
        <v>0.35</v>
      </c>
      <c r="G375" s="33">
        <v>6</v>
      </c>
      <c r="H375" s="778">
        <v>2.1</v>
      </c>
      <c r="I375" s="778">
        <v>2.23</v>
      </c>
      <c r="J375" s="33">
        <v>234</v>
      </c>
      <c r="K375" s="33" t="s">
        <v>67</v>
      </c>
      <c r="L375" s="33"/>
      <c r="M375" s="34" t="s">
        <v>68</v>
      </c>
      <c r="N375" s="34"/>
      <c r="O375" s="33">
        <v>40</v>
      </c>
      <c r="P375" s="10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9"/>
      <c r="R375" s="789"/>
      <c r="S375" s="789"/>
      <c r="T375" s="790"/>
      <c r="U375" s="35"/>
      <c r="V375" s="35"/>
      <c r="W375" s="36" t="s">
        <v>69</v>
      </c>
      <c r="X375" s="779">
        <v>0</v>
      </c>
      <c r="Y375" s="780">
        <f>IFERROR(IF(X375="",0,CEILING((X375/$H375),1)*$H375),"")</f>
        <v>0</v>
      </c>
      <c r="Z375" s="37" t="str">
        <f>IFERROR(IF(Y375=0,"",ROUNDUP(Y375/H375,0)*0.00502),"")</f>
        <v/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785"/>
      <c r="B376" s="786"/>
      <c r="C376" s="786"/>
      <c r="D376" s="786"/>
      <c r="E376" s="786"/>
      <c r="F376" s="786"/>
      <c r="G376" s="786"/>
      <c r="H376" s="786"/>
      <c r="I376" s="786"/>
      <c r="J376" s="786"/>
      <c r="K376" s="786"/>
      <c r="L376" s="786"/>
      <c r="M376" s="786"/>
      <c r="N376" s="786"/>
      <c r="O376" s="787"/>
      <c r="P376" s="791" t="s">
        <v>71</v>
      </c>
      <c r="Q376" s="792"/>
      <c r="R376" s="792"/>
      <c r="S376" s="792"/>
      <c r="T376" s="792"/>
      <c r="U376" s="792"/>
      <c r="V376" s="793"/>
      <c r="W376" s="38" t="s">
        <v>72</v>
      </c>
      <c r="X376" s="781">
        <f>IFERROR(X372/H372,"0")+IFERROR(X373/H373,"0")+IFERROR(X374/H374,"0")+IFERROR(X375/H375,"0")</f>
        <v>0</v>
      </c>
      <c r="Y376" s="781">
        <f>IFERROR(Y372/H372,"0")+IFERROR(Y373/H373,"0")+IFERROR(Y374/H374,"0")+IFERROR(Y375/H375,"0")</f>
        <v>0</v>
      </c>
      <c r="Z376" s="781">
        <f>IFERROR(IF(Z372="",0,Z372),"0")+IFERROR(IF(Z373="",0,Z373),"0")+IFERROR(IF(Z374="",0,Z374),"0")+IFERROR(IF(Z375="",0,Z375),"0")</f>
        <v>0</v>
      </c>
      <c r="AA376" s="782"/>
      <c r="AB376" s="782"/>
      <c r="AC376" s="782"/>
    </row>
    <row r="377" spans="1:68" hidden="1" x14ac:dyDescent="0.2">
      <c r="A377" s="786"/>
      <c r="B377" s="786"/>
      <c r="C377" s="786"/>
      <c r="D377" s="786"/>
      <c r="E377" s="786"/>
      <c r="F377" s="786"/>
      <c r="G377" s="786"/>
      <c r="H377" s="786"/>
      <c r="I377" s="786"/>
      <c r="J377" s="786"/>
      <c r="K377" s="786"/>
      <c r="L377" s="786"/>
      <c r="M377" s="786"/>
      <c r="N377" s="786"/>
      <c r="O377" s="787"/>
      <c r="P377" s="791" t="s">
        <v>71</v>
      </c>
      <c r="Q377" s="792"/>
      <c r="R377" s="792"/>
      <c r="S377" s="792"/>
      <c r="T377" s="792"/>
      <c r="U377" s="792"/>
      <c r="V377" s="793"/>
      <c r="W377" s="38" t="s">
        <v>69</v>
      </c>
      <c r="X377" s="781">
        <f>IFERROR(SUM(X372:X375),"0")</f>
        <v>0</v>
      </c>
      <c r="Y377" s="781">
        <f>IFERROR(SUM(Y372:Y375),"0")</f>
        <v>0</v>
      </c>
      <c r="Z377" s="38"/>
      <c r="AA377" s="782"/>
      <c r="AB377" s="782"/>
      <c r="AC377" s="782"/>
    </row>
    <row r="378" spans="1:68" ht="14.25" hidden="1" customHeight="1" x14ac:dyDescent="0.25">
      <c r="A378" s="796" t="s">
        <v>73</v>
      </c>
      <c r="B378" s="786"/>
      <c r="C378" s="786"/>
      <c r="D378" s="786"/>
      <c r="E378" s="786"/>
      <c r="F378" s="786"/>
      <c r="G378" s="786"/>
      <c r="H378" s="786"/>
      <c r="I378" s="786"/>
      <c r="J378" s="786"/>
      <c r="K378" s="786"/>
      <c r="L378" s="786"/>
      <c r="M378" s="786"/>
      <c r="N378" s="786"/>
      <c r="O378" s="786"/>
      <c r="P378" s="786"/>
      <c r="Q378" s="786"/>
      <c r="R378" s="786"/>
      <c r="S378" s="786"/>
      <c r="T378" s="786"/>
      <c r="U378" s="786"/>
      <c r="V378" s="786"/>
      <c r="W378" s="786"/>
      <c r="X378" s="786"/>
      <c r="Y378" s="786"/>
      <c r="Z378" s="786"/>
      <c r="AA378" s="773"/>
      <c r="AB378" s="773"/>
      <c r="AC378" s="773"/>
    </row>
    <row r="379" spans="1:68" ht="48" customHeight="1" x14ac:dyDescent="0.25">
      <c r="A379" s="54" t="s">
        <v>597</v>
      </c>
      <c r="B379" s="54" t="s">
        <v>598</v>
      </c>
      <c r="C379" s="32">
        <v>4301051100</v>
      </c>
      <c r="D379" s="783">
        <v>4607091387766</v>
      </c>
      <c r="E379" s="784"/>
      <c r="F379" s="778">
        <v>1.3</v>
      </c>
      <c r="G379" s="33">
        <v>6</v>
      </c>
      <c r="H379" s="778">
        <v>7.8</v>
      </c>
      <c r="I379" s="778">
        <v>8.3130000000000006</v>
      </c>
      <c r="J379" s="33">
        <v>64</v>
      </c>
      <c r="K379" s="33" t="s">
        <v>116</v>
      </c>
      <c r="L379" s="33"/>
      <c r="M379" s="34" t="s">
        <v>77</v>
      </c>
      <c r="N379" s="34"/>
      <c r="O379" s="33">
        <v>40</v>
      </c>
      <c r="P379" s="8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9"/>
      <c r="R379" s="789"/>
      <c r="S379" s="789"/>
      <c r="T379" s="790"/>
      <c r="U379" s="35"/>
      <c r="V379" s="35"/>
      <c r="W379" s="36" t="s">
        <v>69</v>
      </c>
      <c r="X379" s="779">
        <v>5800</v>
      </c>
      <c r="Y379" s="780">
        <f t="shared" ref="Y379:Y384" si="82">IFERROR(IF(X379="",0,CEILING((X379/$H379),1)*$H379),"")</f>
        <v>5803.2</v>
      </c>
      <c r="Z379" s="37">
        <f>IFERROR(IF(Y379=0,"",ROUNDUP(Y379/H379,0)*0.01898),"")</f>
        <v>14.121119999999999</v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6181.461538461539</v>
      </c>
      <c r="BN379" s="64">
        <f t="shared" ref="BN379:BN384" si="84">IFERROR(Y379*I379/H379,"0")</f>
        <v>6184.8720000000003</v>
      </c>
      <c r="BO379" s="64">
        <f t="shared" ref="BO379:BO384" si="85">IFERROR(1/J379*(X379/H379),"0")</f>
        <v>11.618589743589745</v>
      </c>
      <c r="BP379" s="64">
        <f t="shared" ref="BP379:BP384" si="86">IFERROR(1/J379*(Y379/H379),"0")</f>
        <v>11.625</v>
      </c>
    </row>
    <row r="380" spans="1:68" ht="37.5" hidden="1" customHeight="1" x14ac:dyDescent="0.25">
      <c r="A380" s="54" t="s">
        <v>600</v>
      </c>
      <c r="B380" s="54" t="s">
        <v>601</v>
      </c>
      <c r="C380" s="32">
        <v>4301051116</v>
      </c>
      <c r="D380" s="783">
        <v>4607091387957</v>
      </c>
      <c r="E380" s="784"/>
      <c r="F380" s="778">
        <v>1.3</v>
      </c>
      <c r="G380" s="33">
        <v>6</v>
      </c>
      <c r="H380" s="778">
        <v>7.8</v>
      </c>
      <c r="I380" s="778">
        <v>8.3640000000000008</v>
      </c>
      <c r="J380" s="33">
        <v>56</v>
      </c>
      <c r="K380" s="33" t="s">
        <v>116</v>
      </c>
      <c r="L380" s="33"/>
      <c r="M380" s="34" t="s">
        <v>68</v>
      </c>
      <c r="N380" s="34"/>
      <c r="O380" s="33">
        <v>40</v>
      </c>
      <c r="P380" s="10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89"/>
      <c r="R380" s="789"/>
      <c r="S380" s="789"/>
      <c r="T380" s="790"/>
      <c r="U380" s="35"/>
      <c r="V380" s="35"/>
      <c r="W380" s="36" t="s">
        <v>69</v>
      </c>
      <c r="X380" s="779">
        <v>0</v>
      </c>
      <c r="Y380" s="780">
        <f t="shared" si="82"/>
        <v>0</v>
      </c>
      <c r="Z380" s="37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603</v>
      </c>
      <c r="B381" s="54" t="s">
        <v>604</v>
      </c>
      <c r="C381" s="32">
        <v>4301051115</v>
      </c>
      <c r="D381" s="783">
        <v>4607091387964</v>
      </c>
      <c r="E381" s="784"/>
      <c r="F381" s="778">
        <v>1.35</v>
      </c>
      <c r="G381" s="33">
        <v>6</v>
      </c>
      <c r="H381" s="778">
        <v>8.1</v>
      </c>
      <c r="I381" s="778">
        <v>8.6460000000000008</v>
      </c>
      <c r="J381" s="33">
        <v>56</v>
      </c>
      <c r="K381" s="33" t="s">
        <v>116</v>
      </c>
      <c r="L381" s="33"/>
      <c r="M381" s="34" t="s">
        <v>68</v>
      </c>
      <c r="N381" s="34"/>
      <c r="O381" s="33">
        <v>40</v>
      </c>
      <c r="P381" s="8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9"/>
      <c r="R381" s="789"/>
      <c r="S381" s="789"/>
      <c r="T381" s="790"/>
      <c r="U381" s="35"/>
      <c r="V381" s="35"/>
      <c r="W381" s="36" t="s">
        <v>69</v>
      </c>
      <c r="X381" s="779">
        <v>0</v>
      </c>
      <c r="Y381" s="780">
        <f t="shared" si="82"/>
        <v>0</v>
      </c>
      <c r="Z381" s="37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hidden="1" customHeight="1" x14ac:dyDescent="0.25">
      <c r="A382" s="54" t="s">
        <v>606</v>
      </c>
      <c r="B382" s="54" t="s">
        <v>607</v>
      </c>
      <c r="C382" s="32">
        <v>4301051705</v>
      </c>
      <c r="D382" s="783">
        <v>4680115884588</v>
      </c>
      <c r="E382" s="784"/>
      <c r="F382" s="778">
        <v>0.5</v>
      </c>
      <c r="G382" s="33">
        <v>6</v>
      </c>
      <c r="H382" s="778">
        <v>3</v>
      </c>
      <c r="I382" s="778">
        <v>3.246</v>
      </c>
      <c r="J382" s="33">
        <v>182</v>
      </c>
      <c r="K382" s="33" t="s">
        <v>76</v>
      </c>
      <c r="L382" s="33"/>
      <c r="M382" s="34" t="s">
        <v>68</v>
      </c>
      <c r="N382" s="34"/>
      <c r="O382" s="33">
        <v>40</v>
      </c>
      <c r="P382" s="86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9"/>
      <c r="R382" s="789"/>
      <c r="S382" s="789"/>
      <c r="T382" s="790"/>
      <c r="U382" s="35"/>
      <c r="V382" s="35"/>
      <c r="W382" s="36" t="s">
        <v>69</v>
      </c>
      <c r="X382" s="779">
        <v>0</v>
      </c>
      <c r="Y382" s="780">
        <f t="shared" si="82"/>
        <v>0</v>
      </c>
      <c r="Z382" s="37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hidden="1" customHeight="1" x14ac:dyDescent="0.25">
      <c r="A383" s="54" t="s">
        <v>609</v>
      </c>
      <c r="B383" s="54" t="s">
        <v>610</v>
      </c>
      <c r="C383" s="32">
        <v>4301051130</v>
      </c>
      <c r="D383" s="783">
        <v>4607091387537</v>
      </c>
      <c r="E383" s="784"/>
      <c r="F383" s="778">
        <v>0.45</v>
      </c>
      <c r="G383" s="33">
        <v>6</v>
      </c>
      <c r="H383" s="778">
        <v>2.7</v>
      </c>
      <c r="I383" s="778">
        <v>2.97</v>
      </c>
      <c r="J383" s="33">
        <v>182</v>
      </c>
      <c r="K383" s="33" t="s">
        <v>76</v>
      </c>
      <c r="L383" s="33"/>
      <c r="M383" s="34" t="s">
        <v>68</v>
      </c>
      <c r="N383" s="34"/>
      <c r="O383" s="33">
        <v>40</v>
      </c>
      <c r="P383" s="9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9"/>
      <c r="R383" s="789"/>
      <c r="S383" s="789"/>
      <c r="T383" s="790"/>
      <c r="U383" s="35"/>
      <c r="V383" s="35"/>
      <c r="W383" s="36" t="s">
        <v>69</v>
      </c>
      <c r="X383" s="779">
        <v>0</v>
      </c>
      <c r="Y383" s="780">
        <f t="shared" si="82"/>
        <v>0</v>
      </c>
      <c r="Z383" s="37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hidden="1" customHeight="1" x14ac:dyDescent="0.25">
      <c r="A384" s="54" t="s">
        <v>612</v>
      </c>
      <c r="B384" s="54" t="s">
        <v>613</v>
      </c>
      <c r="C384" s="32">
        <v>4301051132</v>
      </c>
      <c r="D384" s="783">
        <v>4607091387513</v>
      </c>
      <c r="E384" s="784"/>
      <c r="F384" s="778">
        <v>0.45</v>
      </c>
      <c r="G384" s="33">
        <v>6</v>
      </c>
      <c r="H384" s="778">
        <v>2.7</v>
      </c>
      <c r="I384" s="778">
        <v>2.9580000000000002</v>
      </c>
      <c r="J384" s="33">
        <v>182</v>
      </c>
      <c r="K384" s="33" t="s">
        <v>76</v>
      </c>
      <c r="L384" s="33"/>
      <c r="M384" s="34" t="s">
        <v>68</v>
      </c>
      <c r="N384" s="34"/>
      <c r="O384" s="33">
        <v>40</v>
      </c>
      <c r="P384" s="8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9"/>
      <c r="R384" s="789"/>
      <c r="S384" s="789"/>
      <c r="T384" s="790"/>
      <c r="U384" s="35"/>
      <c r="V384" s="35"/>
      <c r="W384" s="36" t="s">
        <v>69</v>
      </c>
      <c r="X384" s="779">
        <v>0</v>
      </c>
      <c r="Y384" s="780">
        <f t="shared" si="82"/>
        <v>0</v>
      </c>
      <c r="Z384" s="37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x14ac:dyDescent="0.2">
      <c r="A385" s="785"/>
      <c r="B385" s="786"/>
      <c r="C385" s="786"/>
      <c r="D385" s="786"/>
      <c r="E385" s="786"/>
      <c r="F385" s="786"/>
      <c r="G385" s="786"/>
      <c r="H385" s="786"/>
      <c r="I385" s="786"/>
      <c r="J385" s="786"/>
      <c r="K385" s="786"/>
      <c r="L385" s="786"/>
      <c r="M385" s="786"/>
      <c r="N385" s="786"/>
      <c r="O385" s="787"/>
      <c r="P385" s="791" t="s">
        <v>71</v>
      </c>
      <c r="Q385" s="792"/>
      <c r="R385" s="792"/>
      <c r="S385" s="792"/>
      <c r="T385" s="792"/>
      <c r="U385" s="792"/>
      <c r="V385" s="793"/>
      <c r="W385" s="38" t="s">
        <v>72</v>
      </c>
      <c r="X385" s="781">
        <f>IFERROR(X379/H379,"0")+IFERROR(X380/H380,"0")+IFERROR(X381/H381,"0")+IFERROR(X382/H382,"0")+IFERROR(X383/H383,"0")+IFERROR(X384/H384,"0")</f>
        <v>743.58974358974365</v>
      </c>
      <c r="Y385" s="781">
        <f>IFERROR(Y379/H379,"0")+IFERROR(Y380/H380,"0")+IFERROR(Y381/H381,"0")+IFERROR(Y382/H382,"0")+IFERROR(Y383/H383,"0")+IFERROR(Y384/H384,"0")</f>
        <v>744</v>
      </c>
      <c r="Z385" s="781">
        <f>IFERROR(IF(Z379="",0,Z379),"0")+IFERROR(IF(Z380="",0,Z380),"0")+IFERROR(IF(Z381="",0,Z381),"0")+IFERROR(IF(Z382="",0,Z382),"0")+IFERROR(IF(Z383="",0,Z383),"0")+IFERROR(IF(Z384="",0,Z384),"0")</f>
        <v>14.121119999999999</v>
      </c>
      <c r="AA385" s="782"/>
      <c r="AB385" s="782"/>
      <c r="AC385" s="782"/>
    </row>
    <row r="386" spans="1:68" x14ac:dyDescent="0.2">
      <c r="A386" s="786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787"/>
      <c r="P386" s="791" t="s">
        <v>71</v>
      </c>
      <c r="Q386" s="792"/>
      <c r="R386" s="792"/>
      <c r="S386" s="792"/>
      <c r="T386" s="792"/>
      <c r="U386" s="792"/>
      <c r="V386" s="793"/>
      <c r="W386" s="38" t="s">
        <v>69</v>
      </c>
      <c r="X386" s="781">
        <f>IFERROR(SUM(X379:X384),"0")</f>
        <v>5800</v>
      </c>
      <c r="Y386" s="781">
        <f>IFERROR(SUM(Y379:Y384),"0")</f>
        <v>5803.2</v>
      </c>
      <c r="Z386" s="38"/>
      <c r="AA386" s="782"/>
      <c r="AB386" s="782"/>
      <c r="AC386" s="782"/>
    </row>
    <row r="387" spans="1:68" ht="14.25" hidden="1" customHeight="1" x14ac:dyDescent="0.25">
      <c r="A387" s="796" t="s">
        <v>207</v>
      </c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6"/>
      <c r="P387" s="786"/>
      <c r="Q387" s="786"/>
      <c r="R387" s="786"/>
      <c r="S387" s="786"/>
      <c r="T387" s="786"/>
      <c r="U387" s="786"/>
      <c r="V387" s="786"/>
      <c r="W387" s="786"/>
      <c r="X387" s="786"/>
      <c r="Y387" s="786"/>
      <c r="Z387" s="786"/>
      <c r="AA387" s="773"/>
      <c r="AB387" s="773"/>
      <c r="AC387" s="773"/>
    </row>
    <row r="388" spans="1:68" ht="37.5" hidden="1" customHeight="1" x14ac:dyDescent="0.25">
      <c r="A388" s="54" t="s">
        <v>615</v>
      </c>
      <c r="B388" s="54" t="s">
        <v>616</v>
      </c>
      <c r="C388" s="32">
        <v>4301060379</v>
      </c>
      <c r="D388" s="783">
        <v>4607091380880</v>
      </c>
      <c r="E388" s="784"/>
      <c r="F388" s="778">
        <v>1.4</v>
      </c>
      <c r="G388" s="33">
        <v>6</v>
      </c>
      <c r="H388" s="778">
        <v>8.4</v>
      </c>
      <c r="I388" s="778">
        <v>8.9640000000000004</v>
      </c>
      <c r="J388" s="33">
        <v>56</v>
      </c>
      <c r="K388" s="33" t="s">
        <v>116</v>
      </c>
      <c r="L388" s="33"/>
      <c r="M388" s="34" t="s">
        <v>68</v>
      </c>
      <c r="N388" s="34"/>
      <c r="O388" s="33">
        <v>30</v>
      </c>
      <c r="P388" s="104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9"/>
      <c r="R388" s="789"/>
      <c r="S388" s="789"/>
      <c r="T388" s="790"/>
      <c r="U388" s="35"/>
      <c r="V388" s="35"/>
      <c r="W388" s="36" t="s">
        <v>69</v>
      </c>
      <c r="X388" s="779">
        <v>0</v>
      </c>
      <c r="Y388" s="780">
        <f>IFERROR(IF(X388="",0,CEILING((X388/$H388),1)*$H388),"")</f>
        <v>0</v>
      </c>
      <c r="Z388" s="37" t="str">
        <f>IFERROR(IF(Y388=0,"",ROUNDUP(Y388/H388,0)*0.02175),"")</f>
        <v/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618</v>
      </c>
      <c r="B389" s="54" t="s">
        <v>619</v>
      </c>
      <c r="C389" s="32">
        <v>4301060308</v>
      </c>
      <c r="D389" s="783">
        <v>4607091384482</v>
      </c>
      <c r="E389" s="784"/>
      <c r="F389" s="778">
        <v>1.3</v>
      </c>
      <c r="G389" s="33">
        <v>6</v>
      </c>
      <c r="H389" s="778">
        <v>7.8</v>
      </c>
      <c r="I389" s="778">
        <v>8.3640000000000008</v>
      </c>
      <c r="J389" s="33">
        <v>56</v>
      </c>
      <c r="K389" s="33" t="s">
        <v>116</v>
      </c>
      <c r="L389" s="33"/>
      <c r="M389" s="34" t="s">
        <v>68</v>
      </c>
      <c r="N389" s="34"/>
      <c r="O389" s="33">
        <v>30</v>
      </c>
      <c r="P389" s="79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9"/>
      <c r="R389" s="789"/>
      <c r="S389" s="789"/>
      <c r="T389" s="790"/>
      <c r="U389" s="35"/>
      <c r="V389" s="35"/>
      <c r="W389" s="36" t="s">
        <v>69</v>
      </c>
      <c r="X389" s="779">
        <v>80</v>
      </c>
      <c r="Y389" s="780">
        <f>IFERROR(IF(X389="",0,CEILING((X389/$H389),1)*$H389),"")</f>
        <v>85.8</v>
      </c>
      <c r="Z389" s="37">
        <f>IFERROR(IF(Y389=0,"",ROUNDUP(Y389/H389,0)*0.02175),"")</f>
        <v>0.23924999999999999</v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85.784615384615407</v>
      </c>
      <c r="BN389" s="64">
        <f>IFERROR(Y389*I389/H389,"0")</f>
        <v>92.004000000000005</v>
      </c>
      <c r="BO389" s="64">
        <f>IFERROR(1/J389*(X389/H389),"0")</f>
        <v>0.18315018315018317</v>
      </c>
      <c r="BP389" s="64">
        <f>IFERROR(1/J389*(Y389/H389),"0")</f>
        <v>0.19642857142857142</v>
      </c>
    </row>
    <row r="390" spans="1:68" ht="16.5" hidden="1" customHeight="1" x14ac:dyDescent="0.25">
      <c r="A390" s="54" t="s">
        <v>621</v>
      </c>
      <c r="B390" s="54" t="s">
        <v>622</v>
      </c>
      <c r="C390" s="32">
        <v>4301060484</v>
      </c>
      <c r="D390" s="783">
        <v>4607091380897</v>
      </c>
      <c r="E390" s="784"/>
      <c r="F390" s="778">
        <v>1.4</v>
      </c>
      <c r="G390" s="33">
        <v>6</v>
      </c>
      <c r="H390" s="778">
        <v>8.4</v>
      </c>
      <c r="I390" s="778">
        <v>8.9190000000000005</v>
      </c>
      <c r="J390" s="33">
        <v>64</v>
      </c>
      <c r="K390" s="33" t="s">
        <v>116</v>
      </c>
      <c r="L390" s="33"/>
      <c r="M390" s="34" t="s">
        <v>161</v>
      </c>
      <c r="N390" s="34"/>
      <c r="O390" s="33">
        <v>30</v>
      </c>
      <c r="P390" s="1021" t="s">
        <v>623</v>
      </c>
      <c r="Q390" s="789"/>
      <c r="R390" s="789"/>
      <c r="S390" s="789"/>
      <c r="T390" s="790"/>
      <c r="U390" s="35"/>
      <c r="V390" s="35"/>
      <c r="W390" s="36" t="s">
        <v>69</v>
      </c>
      <c r="X390" s="779">
        <v>0</v>
      </c>
      <c r="Y390" s="780">
        <f>IFERROR(IF(X390="",0,CEILING((X390/$H390),1)*$H390),"")</f>
        <v>0</v>
      </c>
      <c r="Z390" s="37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hidden="1" customHeight="1" x14ac:dyDescent="0.25">
      <c r="A391" s="54" t="s">
        <v>621</v>
      </c>
      <c r="B391" s="54" t="s">
        <v>625</v>
      </c>
      <c r="C391" s="32">
        <v>4301060325</v>
      </c>
      <c r="D391" s="783">
        <v>4607091380897</v>
      </c>
      <c r="E391" s="784"/>
      <c r="F391" s="778">
        <v>1.4</v>
      </c>
      <c r="G391" s="33">
        <v>6</v>
      </c>
      <c r="H391" s="778">
        <v>8.4</v>
      </c>
      <c r="I391" s="778">
        <v>8.9640000000000004</v>
      </c>
      <c r="J391" s="33">
        <v>56</v>
      </c>
      <c r="K391" s="33" t="s">
        <v>116</v>
      </c>
      <c r="L391" s="33"/>
      <c r="M391" s="34" t="s">
        <v>68</v>
      </c>
      <c r="N391" s="34"/>
      <c r="O391" s="33">
        <v>30</v>
      </c>
      <c r="P391" s="8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89"/>
      <c r="R391" s="789"/>
      <c r="S391" s="789"/>
      <c r="T391" s="790"/>
      <c r="U391" s="35"/>
      <c r="V391" s="35"/>
      <c r="W391" s="36" t="s">
        <v>69</v>
      </c>
      <c r="X391" s="779">
        <v>0</v>
      </c>
      <c r="Y391" s="780">
        <f>IFERROR(IF(X391="",0,CEILING((X391/$H391),1)*$H391),"")</f>
        <v>0</v>
      </c>
      <c r="Z391" s="37" t="str">
        <f>IFERROR(IF(Y391=0,"",ROUNDUP(Y391/H391,0)*0.02175),"")</f>
        <v/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785"/>
      <c r="B392" s="786"/>
      <c r="C392" s="786"/>
      <c r="D392" s="786"/>
      <c r="E392" s="786"/>
      <c r="F392" s="786"/>
      <c r="G392" s="786"/>
      <c r="H392" s="786"/>
      <c r="I392" s="786"/>
      <c r="J392" s="786"/>
      <c r="K392" s="786"/>
      <c r="L392" s="786"/>
      <c r="M392" s="786"/>
      <c r="N392" s="786"/>
      <c r="O392" s="787"/>
      <c r="P392" s="791" t="s">
        <v>71</v>
      </c>
      <c r="Q392" s="792"/>
      <c r="R392" s="792"/>
      <c r="S392" s="792"/>
      <c r="T392" s="792"/>
      <c r="U392" s="792"/>
      <c r="V392" s="793"/>
      <c r="W392" s="38" t="s">
        <v>72</v>
      </c>
      <c r="X392" s="781">
        <f>IFERROR(X388/H388,"0")+IFERROR(X389/H389,"0")+IFERROR(X390/H390,"0")+IFERROR(X391/H391,"0")</f>
        <v>10.256410256410257</v>
      </c>
      <c r="Y392" s="781">
        <f>IFERROR(Y388/H388,"0")+IFERROR(Y389/H389,"0")+IFERROR(Y390/H390,"0")+IFERROR(Y391/H391,"0")</f>
        <v>11</v>
      </c>
      <c r="Z392" s="781">
        <f>IFERROR(IF(Z388="",0,Z388),"0")+IFERROR(IF(Z389="",0,Z389),"0")+IFERROR(IF(Z390="",0,Z390),"0")+IFERROR(IF(Z391="",0,Z391),"0")</f>
        <v>0.23924999999999999</v>
      </c>
      <c r="AA392" s="782"/>
      <c r="AB392" s="782"/>
      <c r="AC392" s="782"/>
    </row>
    <row r="393" spans="1:68" x14ac:dyDescent="0.2">
      <c r="A393" s="786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787"/>
      <c r="P393" s="791" t="s">
        <v>71</v>
      </c>
      <c r="Q393" s="792"/>
      <c r="R393" s="792"/>
      <c r="S393" s="792"/>
      <c r="T393" s="792"/>
      <c r="U393" s="792"/>
      <c r="V393" s="793"/>
      <c r="W393" s="38" t="s">
        <v>69</v>
      </c>
      <c r="X393" s="781">
        <f>IFERROR(SUM(X388:X391),"0")</f>
        <v>80</v>
      </c>
      <c r="Y393" s="781">
        <f>IFERROR(SUM(Y388:Y391),"0")</f>
        <v>85.8</v>
      </c>
      <c r="Z393" s="38"/>
      <c r="AA393" s="782"/>
      <c r="AB393" s="782"/>
      <c r="AC393" s="782"/>
    </row>
    <row r="394" spans="1:68" ht="14.25" hidden="1" customHeight="1" x14ac:dyDescent="0.25">
      <c r="A394" s="796" t="s">
        <v>102</v>
      </c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6"/>
      <c r="P394" s="786"/>
      <c r="Q394" s="786"/>
      <c r="R394" s="786"/>
      <c r="S394" s="786"/>
      <c r="T394" s="786"/>
      <c r="U394" s="786"/>
      <c r="V394" s="786"/>
      <c r="W394" s="786"/>
      <c r="X394" s="786"/>
      <c r="Y394" s="786"/>
      <c r="Z394" s="786"/>
      <c r="AA394" s="773"/>
      <c r="AB394" s="773"/>
      <c r="AC394" s="773"/>
    </row>
    <row r="395" spans="1:68" ht="16.5" hidden="1" customHeight="1" x14ac:dyDescent="0.25">
      <c r="A395" s="54" t="s">
        <v>627</v>
      </c>
      <c r="B395" s="54" t="s">
        <v>628</v>
      </c>
      <c r="C395" s="32">
        <v>4301030232</v>
      </c>
      <c r="D395" s="783">
        <v>4607091388374</v>
      </c>
      <c r="E395" s="784"/>
      <c r="F395" s="778">
        <v>0.38</v>
      </c>
      <c r="G395" s="33">
        <v>8</v>
      </c>
      <c r="H395" s="778">
        <v>3.04</v>
      </c>
      <c r="I395" s="778">
        <v>3.29</v>
      </c>
      <c r="J395" s="33">
        <v>132</v>
      </c>
      <c r="K395" s="33" t="s">
        <v>126</v>
      </c>
      <c r="L395" s="33"/>
      <c r="M395" s="34" t="s">
        <v>105</v>
      </c>
      <c r="N395" s="34"/>
      <c r="O395" s="33">
        <v>180</v>
      </c>
      <c r="P395" s="1042" t="s">
        <v>629</v>
      </c>
      <c r="Q395" s="789"/>
      <c r="R395" s="789"/>
      <c r="S395" s="789"/>
      <c r="T395" s="790"/>
      <c r="U395" s="35"/>
      <c r="V395" s="35"/>
      <c r="W395" s="36" t="s">
        <v>69</v>
      </c>
      <c r="X395" s="779">
        <v>0</v>
      </c>
      <c r="Y395" s="780">
        <f>IFERROR(IF(X395="",0,CEILING((X395/$H395),1)*$H395),"")</f>
        <v>0</v>
      </c>
      <c r="Z395" s="37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631</v>
      </c>
      <c r="B396" s="54" t="s">
        <v>632</v>
      </c>
      <c r="C396" s="32">
        <v>4301030235</v>
      </c>
      <c r="D396" s="783">
        <v>4607091388381</v>
      </c>
      <c r="E396" s="784"/>
      <c r="F396" s="778">
        <v>0.38</v>
      </c>
      <c r="G396" s="33">
        <v>8</v>
      </c>
      <c r="H396" s="778">
        <v>3.04</v>
      </c>
      <c r="I396" s="778">
        <v>3.33</v>
      </c>
      <c r="J396" s="33">
        <v>132</v>
      </c>
      <c r="K396" s="33" t="s">
        <v>126</v>
      </c>
      <c r="L396" s="33"/>
      <c r="M396" s="34" t="s">
        <v>105</v>
      </c>
      <c r="N396" s="34"/>
      <c r="O396" s="33">
        <v>180</v>
      </c>
      <c r="P396" s="1086" t="s">
        <v>633</v>
      </c>
      <c r="Q396" s="789"/>
      <c r="R396" s="789"/>
      <c r="S396" s="789"/>
      <c r="T396" s="790"/>
      <c r="U396" s="35"/>
      <c r="V396" s="35"/>
      <c r="W396" s="36" t="s">
        <v>69</v>
      </c>
      <c r="X396" s="779">
        <v>0</v>
      </c>
      <c r="Y396" s="780">
        <f>IFERROR(IF(X396="",0,CEILING((X396/$H396),1)*$H396),"")</f>
        <v>0</v>
      </c>
      <c r="Z396" s="37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634</v>
      </c>
      <c r="B397" s="54" t="s">
        <v>635</v>
      </c>
      <c r="C397" s="32">
        <v>4301032015</v>
      </c>
      <c r="D397" s="783">
        <v>4607091383102</v>
      </c>
      <c r="E397" s="784"/>
      <c r="F397" s="778">
        <v>0.17</v>
      </c>
      <c r="G397" s="33">
        <v>15</v>
      </c>
      <c r="H397" s="778">
        <v>2.5499999999999998</v>
      </c>
      <c r="I397" s="778">
        <v>2.9550000000000001</v>
      </c>
      <c r="J397" s="33">
        <v>182</v>
      </c>
      <c r="K397" s="33" t="s">
        <v>76</v>
      </c>
      <c r="L397" s="33"/>
      <c r="M397" s="34" t="s">
        <v>105</v>
      </c>
      <c r="N397" s="34"/>
      <c r="O397" s="33">
        <v>180</v>
      </c>
      <c r="P397" s="97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89"/>
      <c r="R397" s="789"/>
      <c r="S397" s="789"/>
      <c r="T397" s="790"/>
      <c r="U397" s="35"/>
      <c r="V397" s="35"/>
      <c r="W397" s="36" t="s">
        <v>69</v>
      </c>
      <c r="X397" s="779">
        <v>0</v>
      </c>
      <c r="Y397" s="780">
        <f>IFERROR(IF(X397="",0,CEILING((X397/$H397),1)*$H397),"")</f>
        <v>0</v>
      </c>
      <c r="Z397" s="37" t="str">
        <f>IFERROR(IF(Y397=0,"",ROUNDUP(Y397/H397,0)*0.00651),"")</f>
        <v/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637</v>
      </c>
      <c r="B398" s="54" t="s">
        <v>638</v>
      </c>
      <c r="C398" s="32">
        <v>4301030233</v>
      </c>
      <c r="D398" s="783">
        <v>4607091388404</v>
      </c>
      <c r="E398" s="784"/>
      <c r="F398" s="778">
        <v>0.17</v>
      </c>
      <c r="G398" s="33">
        <v>15</v>
      </c>
      <c r="H398" s="778">
        <v>2.5499999999999998</v>
      </c>
      <c r="I398" s="778">
        <v>2.88</v>
      </c>
      <c r="J398" s="33">
        <v>182</v>
      </c>
      <c r="K398" s="33" t="s">
        <v>76</v>
      </c>
      <c r="L398" s="33"/>
      <c r="M398" s="34" t="s">
        <v>105</v>
      </c>
      <c r="N398" s="34"/>
      <c r="O398" s="33">
        <v>180</v>
      </c>
      <c r="P398" s="10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89"/>
      <c r="R398" s="789"/>
      <c r="S398" s="789"/>
      <c r="T398" s="790"/>
      <c r="U398" s="35"/>
      <c r="V398" s="35"/>
      <c r="W398" s="36" t="s">
        <v>69</v>
      </c>
      <c r="X398" s="779">
        <v>0</v>
      </c>
      <c r="Y398" s="780">
        <f>IFERROR(IF(X398="",0,CEILING((X398/$H398),1)*$H398),"")</f>
        <v>0</v>
      </c>
      <c r="Z398" s="37" t="str">
        <f>IFERROR(IF(Y398=0,"",ROUNDUP(Y398/H398,0)*0.00651),"")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85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787"/>
      <c r="P399" s="791" t="s">
        <v>71</v>
      </c>
      <c r="Q399" s="792"/>
      <c r="R399" s="792"/>
      <c r="S399" s="792"/>
      <c r="T399" s="792"/>
      <c r="U399" s="792"/>
      <c r="V399" s="793"/>
      <c r="W399" s="38" t="s">
        <v>72</v>
      </c>
      <c r="X399" s="781">
        <f>IFERROR(X395/H395,"0")+IFERROR(X396/H396,"0")+IFERROR(X397/H397,"0")+IFERROR(X398/H398,"0")</f>
        <v>0</v>
      </c>
      <c r="Y399" s="781">
        <f>IFERROR(Y395/H395,"0")+IFERROR(Y396/H396,"0")+IFERROR(Y397/H397,"0")+IFERROR(Y398/H398,"0")</f>
        <v>0</v>
      </c>
      <c r="Z399" s="781">
        <f>IFERROR(IF(Z395="",0,Z395),"0")+IFERROR(IF(Z396="",0,Z396),"0")+IFERROR(IF(Z397="",0,Z397),"0")+IFERROR(IF(Z398="",0,Z398),"0")</f>
        <v>0</v>
      </c>
      <c r="AA399" s="782"/>
      <c r="AB399" s="782"/>
      <c r="AC399" s="782"/>
    </row>
    <row r="400" spans="1:68" hidden="1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7"/>
      <c r="P400" s="791" t="s">
        <v>71</v>
      </c>
      <c r="Q400" s="792"/>
      <c r="R400" s="792"/>
      <c r="S400" s="792"/>
      <c r="T400" s="792"/>
      <c r="U400" s="792"/>
      <c r="V400" s="793"/>
      <c r="W400" s="38" t="s">
        <v>69</v>
      </c>
      <c r="X400" s="781">
        <f>IFERROR(SUM(X395:X398),"0")</f>
        <v>0</v>
      </c>
      <c r="Y400" s="781">
        <f>IFERROR(SUM(Y395:Y398),"0")</f>
        <v>0</v>
      </c>
      <c r="Z400" s="38"/>
      <c r="AA400" s="782"/>
      <c r="AB400" s="782"/>
      <c r="AC400" s="782"/>
    </row>
    <row r="401" spans="1:68" ht="14.25" hidden="1" customHeight="1" x14ac:dyDescent="0.25">
      <c r="A401" s="796" t="s">
        <v>639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73"/>
      <c r="AB401" s="773"/>
      <c r="AC401" s="773"/>
    </row>
    <row r="402" spans="1:68" ht="16.5" hidden="1" customHeight="1" x14ac:dyDescent="0.25">
      <c r="A402" s="54" t="s">
        <v>640</v>
      </c>
      <c r="B402" s="54" t="s">
        <v>641</v>
      </c>
      <c r="C402" s="32">
        <v>4301180007</v>
      </c>
      <c r="D402" s="783">
        <v>4680115881808</v>
      </c>
      <c r="E402" s="784"/>
      <c r="F402" s="778">
        <v>0.1</v>
      </c>
      <c r="G402" s="33">
        <v>20</v>
      </c>
      <c r="H402" s="778">
        <v>2</v>
      </c>
      <c r="I402" s="778">
        <v>2.2400000000000002</v>
      </c>
      <c r="J402" s="33">
        <v>238</v>
      </c>
      <c r="K402" s="33" t="s">
        <v>76</v>
      </c>
      <c r="L402" s="33"/>
      <c r="M402" s="34" t="s">
        <v>642</v>
      </c>
      <c r="N402" s="34"/>
      <c r="O402" s="33">
        <v>730</v>
      </c>
      <c r="P402" s="8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89"/>
      <c r="R402" s="789"/>
      <c r="S402" s="789"/>
      <c r="T402" s="790"/>
      <c r="U402" s="35"/>
      <c r="V402" s="35"/>
      <c r="W402" s="36" t="s">
        <v>69</v>
      </c>
      <c r="X402" s="779">
        <v>0</v>
      </c>
      <c r="Y402" s="780">
        <f>IFERROR(IF(X402="",0,CEILING((X402/$H402),1)*$H402),"")</f>
        <v>0</v>
      </c>
      <c r="Z402" s="37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644</v>
      </c>
      <c r="B403" s="54" t="s">
        <v>645</v>
      </c>
      <c r="C403" s="32">
        <v>4301180006</v>
      </c>
      <c r="D403" s="783">
        <v>4680115881822</v>
      </c>
      <c r="E403" s="784"/>
      <c r="F403" s="778">
        <v>0.1</v>
      </c>
      <c r="G403" s="33">
        <v>20</v>
      </c>
      <c r="H403" s="778">
        <v>2</v>
      </c>
      <c r="I403" s="778">
        <v>2.2400000000000002</v>
      </c>
      <c r="J403" s="33">
        <v>238</v>
      </c>
      <c r="K403" s="33" t="s">
        <v>76</v>
      </c>
      <c r="L403" s="33"/>
      <c r="M403" s="34" t="s">
        <v>642</v>
      </c>
      <c r="N403" s="34"/>
      <c r="O403" s="33">
        <v>730</v>
      </c>
      <c r="P403" s="91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89"/>
      <c r="R403" s="789"/>
      <c r="S403" s="789"/>
      <c r="T403" s="790"/>
      <c r="U403" s="35"/>
      <c r="V403" s="35"/>
      <c r="W403" s="36" t="s">
        <v>69</v>
      </c>
      <c r="X403" s="779">
        <v>0</v>
      </c>
      <c r="Y403" s="780">
        <f>IFERROR(IF(X403="",0,CEILING((X403/$H403),1)*$H403),"")</f>
        <v>0</v>
      </c>
      <c r="Z403" s="37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646</v>
      </c>
      <c r="B404" s="54" t="s">
        <v>647</v>
      </c>
      <c r="C404" s="32">
        <v>4301180001</v>
      </c>
      <c r="D404" s="783">
        <v>4680115880016</v>
      </c>
      <c r="E404" s="784"/>
      <c r="F404" s="778">
        <v>0.1</v>
      </c>
      <c r="G404" s="33">
        <v>20</v>
      </c>
      <c r="H404" s="778">
        <v>2</v>
      </c>
      <c r="I404" s="778">
        <v>2.2400000000000002</v>
      </c>
      <c r="J404" s="33">
        <v>238</v>
      </c>
      <c r="K404" s="33" t="s">
        <v>76</v>
      </c>
      <c r="L404" s="33"/>
      <c r="M404" s="34" t="s">
        <v>642</v>
      </c>
      <c r="N404" s="34"/>
      <c r="O404" s="33">
        <v>730</v>
      </c>
      <c r="P404" s="8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89"/>
      <c r="R404" s="789"/>
      <c r="S404" s="789"/>
      <c r="T404" s="790"/>
      <c r="U404" s="35"/>
      <c r="V404" s="35"/>
      <c r="W404" s="36" t="s">
        <v>69</v>
      </c>
      <c r="X404" s="779">
        <v>0</v>
      </c>
      <c r="Y404" s="780">
        <f>IFERROR(IF(X404="",0,CEILING((X404/$H404),1)*$H404),"")</f>
        <v>0</v>
      </c>
      <c r="Z404" s="37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5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7"/>
      <c r="P405" s="791" t="s">
        <v>71</v>
      </c>
      <c r="Q405" s="792"/>
      <c r="R405" s="792"/>
      <c r="S405" s="792"/>
      <c r="T405" s="792"/>
      <c r="U405" s="792"/>
      <c r="V405" s="793"/>
      <c r="W405" s="38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hidden="1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7"/>
      <c r="P406" s="791" t="s">
        <v>71</v>
      </c>
      <c r="Q406" s="792"/>
      <c r="R406" s="792"/>
      <c r="S406" s="792"/>
      <c r="T406" s="792"/>
      <c r="U406" s="792"/>
      <c r="V406" s="793"/>
      <c r="W406" s="38" t="s">
        <v>69</v>
      </c>
      <c r="X406" s="781">
        <f>IFERROR(SUM(X402:X404),"0")</f>
        <v>0</v>
      </c>
      <c r="Y406" s="781">
        <f>IFERROR(SUM(Y402:Y404),"0")</f>
        <v>0</v>
      </c>
      <c r="Z406" s="38"/>
      <c r="AA406" s="782"/>
      <c r="AB406" s="782"/>
      <c r="AC406" s="782"/>
    </row>
    <row r="407" spans="1:68" ht="16.5" hidden="1" customHeight="1" x14ac:dyDescent="0.25">
      <c r="A407" s="799" t="s">
        <v>648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74"/>
      <c r="AB407" s="774"/>
      <c r="AC407" s="774"/>
    </row>
    <row r="408" spans="1:68" ht="14.25" hidden="1" customHeight="1" x14ac:dyDescent="0.25">
      <c r="A408" s="796" t="s">
        <v>64</v>
      </c>
      <c r="B408" s="786"/>
      <c r="C408" s="786"/>
      <c r="D408" s="786"/>
      <c r="E408" s="786"/>
      <c r="F408" s="786"/>
      <c r="G408" s="786"/>
      <c r="H408" s="786"/>
      <c r="I408" s="786"/>
      <c r="J408" s="786"/>
      <c r="K408" s="786"/>
      <c r="L408" s="786"/>
      <c r="M408" s="786"/>
      <c r="N408" s="786"/>
      <c r="O408" s="786"/>
      <c r="P408" s="786"/>
      <c r="Q408" s="786"/>
      <c r="R408" s="786"/>
      <c r="S408" s="786"/>
      <c r="T408" s="786"/>
      <c r="U408" s="786"/>
      <c r="V408" s="786"/>
      <c r="W408" s="786"/>
      <c r="X408" s="786"/>
      <c r="Y408" s="786"/>
      <c r="Z408" s="786"/>
      <c r="AA408" s="773"/>
      <c r="AB408" s="773"/>
      <c r="AC408" s="773"/>
    </row>
    <row r="409" spans="1:68" ht="27" hidden="1" customHeight="1" x14ac:dyDescent="0.25">
      <c r="A409" s="54" t="s">
        <v>649</v>
      </c>
      <c r="B409" s="54" t="s">
        <v>650</v>
      </c>
      <c r="C409" s="32">
        <v>4301031066</v>
      </c>
      <c r="D409" s="783">
        <v>4607091383836</v>
      </c>
      <c r="E409" s="784"/>
      <c r="F409" s="778">
        <v>0.3</v>
      </c>
      <c r="G409" s="33">
        <v>6</v>
      </c>
      <c r="H409" s="778">
        <v>1.8</v>
      </c>
      <c r="I409" s="778">
        <v>2.028</v>
      </c>
      <c r="J409" s="33">
        <v>182</v>
      </c>
      <c r="K409" s="33" t="s">
        <v>76</v>
      </c>
      <c r="L409" s="33"/>
      <c r="M409" s="34" t="s">
        <v>68</v>
      </c>
      <c r="N409" s="34"/>
      <c r="O409" s="33">
        <v>40</v>
      </c>
      <c r="P409" s="111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89"/>
      <c r="R409" s="789"/>
      <c r="S409" s="789"/>
      <c r="T409" s="790"/>
      <c r="U409" s="35"/>
      <c r="V409" s="35"/>
      <c r="W409" s="36" t="s">
        <v>69</v>
      </c>
      <c r="X409" s="779">
        <v>0</v>
      </c>
      <c r="Y409" s="780">
        <f>IFERROR(IF(X409="",0,CEILING((X409/$H409),1)*$H409),"")</f>
        <v>0</v>
      </c>
      <c r="Z409" s="37" t="str">
        <f>IFERROR(IF(Y409=0,"",ROUNDUP(Y409/H409,0)*0.00651),"")</f>
        <v/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85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787"/>
      <c r="P410" s="791" t="s">
        <v>71</v>
      </c>
      <c r="Q410" s="792"/>
      <c r="R410" s="792"/>
      <c r="S410" s="792"/>
      <c r="T410" s="792"/>
      <c r="U410" s="792"/>
      <c r="V410" s="793"/>
      <c r="W410" s="38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hidden="1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7"/>
      <c r="P411" s="791" t="s">
        <v>71</v>
      </c>
      <c r="Q411" s="792"/>
      <c r="R411" s="792"/>
      <c r="S411" s="792"/>
      <c r="T411" s="792"/>
      <c r="U411" s="792"/>
      <c r="V411" s="793"/>
      <c r="W411" s="38" t="s">
        <v>69</v>
      </c>
      <c r="X411" s="781">
        <f>IFERROR(SUM(X409:X409),"0")</f>
        <v>0</v>
      </c>
      <c r="Y411" s="781">
        <f>IFERROR(SUM(Y409:Y409),"0")</f>
        <v>0</v>
      </c>
      <c r="Z411" s="38"/>
      <c r="AA411" s="782"/>
      <c r="AB411" s="782"/>
      <c r="AC411" s="782"/>
    </row>
    <row r="412" spans="1:68" ht="14.25" hidden="1" customHeight="1" x14ac:dyDescent="0.25">
      <c r="A412" s="796" t="s">
        <v>73</v>
      </c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6"/>
      <c r="P412" s="786"/>
      <c r="Q412" s="786"/>
      <c r="R412" s="786"/>
      <c r="S412" s="786"/>
      <c r="T412" s="786"/>
      <c r="U412" s="786"/>
      <c r="V412" s="786"/>
      <c r="W412" s="786"/>
      <c r="X412" s="786"/>
      <c r="Y412" s="786"/>
      <c r="Z412" s="786"/>
      <c r="AA412" s="773"/>
      <c r="AB412" s="773"/>
      <c r="AC412" s="773"/>
    </row>
    <row r="413" spans="1:68" ht="37.5" hidden="1" customHeight="1" x14ac:dyDescent="0.25">
      <c r="A413" s="54" t="s">
        <v>652</v>
      </c>
      <c r="B413" s="54" t="s">
        <v>653</v>
      </c>
      <c r="C413" s="32">
        <v>4301051142</v>
      </c>
      <c r="D413" s="783">
        <v>4607091387919</v>
      </c>
      <c r="E413" s="784"/>
      <c r="F413" s="778">
        <v>1.35</v>
      </c>
      <c r="G413" s="33">
        <v>6</v>
      </c>
      <c r="H413" s="778">
        <v>8.1</v>
      </c>
      <c r="I413" s="778">
        <v>8.6639999999999997</v>
      </c>
      <c r="J413" s="33">
        <v>56</v>
      </c>
      <c r="K413" s="33" t="s">
        <v>116</v>
      </c>
      <c r="L413" s="33"/>
      <c r="M413" s="34" t="s">
        <v>68</v>
      </c>
      <c r="N413" s="34"/>
      <c r="O413" s="33">
        <v>45</v>
      </c>
      <c r="P413" s="86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89"/>
      <c r="R413" s="789"/>
      <c r="S413" s="789"/>
      <c r="T413" s="790"/>
      <c r="U413" s="35"/>
      <c r="V413" s="35"/>
      <c r="W413" s="36" t="s">
        <v>69</v>
      </c>
      <c r="X413" s="779">
        <v>0</v>
      </c>
      <c r="Y413" s="780">
        <f>IFERROR(IF(X413="",0,CEILING((X413/$H413),1)*$H413),"")</f>
        <v>0</v>
      </c>
      <c r="Z413" s="37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hidden="1" customHeight="1" x14ac:dyDescent="0.25">
      <c r="A414" s="54" t="s">
        <v>655</v>
      </c>
      <c r="B414" s="54" t="s">
        <v>656</v>
      </c>
      <c r="C414" s="32">
        <v>4301051461</v>
      </c>
      <c r="D414" s="783">
        <v>4680115883604</v>
      </c>
      <c r="E414" s="784"/>
      <c r="F414" s="778">
        <v>0.35</v>
      </c>
      <c r="G414" s="33">
        <v>6</v>
      </c>
      <c r="H414" s="778">
        <v>2.1</v>
      </c>
      <c r="I414" s="778">
        <v>2.3519999999999999</v>
      </c>
      <c r="J414" s="33">
        <v>182</v>
      </c>
      <c r="K414" s="33" t="s">
        <v>76</v>
      </c>
      <c r="L414" s="33"/>
      <c r="M414" s="34" t="s">
        <v>77</v>
      </c>
      <c r="N414" s="34"/>
      <c r="O414" s="33">
        <v>45</v>
      </c>
      <c r="P414" s="94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89"/>
      <c r="R414" s="789"/>
      <c r="S414" s="789"/>
      <c r="T414" s="790"/>
      <c r="U414" s="35"/>
      <c r="V414" s="35"/>
      <c r="W414" s="36" t="s">
        <v>69</v>
      </c>
      <c r="X414" s="779">
        <v>0</v>
      </c>
      <c r="Y414" s="780">
        <f>IFERROR(IF(X414="",0,CEILING((X414/$H414),1)*$H414),"")</f>
        <v>0</v>
      </c>
      <c r="Z414" s="37" t="str">
        <f>IFERROR(IF(Y414=0,"",ROUNDUP(Y414/H414,0)*0.00651),"")</f>
        <v/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658</v>
      </c>
      <c r="B415" s="54" t="s">
        <v>659</v>
      </c>
      <c r="C415" s="32">
        <v>4301051485</v>
      </c>
      <c r="D415" s="783">
        <v>4680115883567</v>
      </c>
      <c r="E415" s="784"/>
      <c r="F415" s="778">
        <v>0.35</v>
      </c>
      <c r="G415" s="33">
        <v>6</v>
      </c>
      <c r="H415" s="778">
        <v>2.1</v>
      </c>
      <c r="I415" s="778">
        <v>2.34</v>
      </c>
      <c r="J415" s="33">
        <v>182</v>
      </c>
      <c r="K415" s="33" t="s">
        <v>76</v>
      </c>
      <c r="L415" s="33"/>
      <c r="M415" s="34" t="s">
        <v>68</v>
      </c>
      <c r="N415" s="34"/>
      <c r="O415" s="33">
        <v>40</v>
      </c>
      <c r="P415" s="11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89"/>
      <c r="R415" s="789"/>
      <c r="S415" s="789"/>
      <c r="T415" s="790"/>
      <c r="U415" s="35"/>
      <c r="V415" s="35"/>
      <c r="W415" s="36" t="s">
        <v>69</v>
      </c>
      <c r="X415" s="779">
        <v>0</v>
      </c>
      <c r="Y415" s="780">
        <f>IFERROR(IF(X415="",0,CEILING((X415/$H415),1)*$H415),"")</f>
        <v>0</v>
      </c>
      <c r="Z415" s="37" t="str">
        <f>IFERROR(IF(Y415=0,"",ROUNDUP(Y415/H415,0)*0.00651),"")</f>
        <v/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785"/>
      <c r="B416" s="786"/>
      <c r="C416" s="786"/>
      <c r="D416" s="786"/>
      <c r="E416" s="786"/>
      <c r="F416" s="786"/>
      <c r="G416" s="786"/>
      <c r="H416" s="786"/>
      <c r="I416" s="786"/>
      <c r="J416" s="786"/>
      <c r="K416" s="786"/>
      <c r="L416" s="786"/>
      <c r="M416" s="786"/>
      <c r="N416" s="786"/>
      <c r="O416" s="787"/>
      <c r="P416" s="791" t="s">
        <v>71</v>
      </c>
      <c r="Q416" s="792"/>
      <c r="R416" s="792"/>
      <c r="S416" s="792"/>
      <c r="T416" s="792"/>
      <c r="U416" s="792"/>
      <c r="V416" s="793"/>
      <c r="W416" s="38" t="s">
        <v>72</v>
      </c>
      <c r="X416" s="781">
        <f>IFERROR(X413/H413,"0")+IFERROR(X414/H414,"0")+IFERROR(X415/H415,"0")</f>
        <v>0</v>
      </c>
      <c r="Y416" s="781">
        <f>IFERROR(Y413/H413,"0")+IFERROR(Y414/H414,"0")+IFERROR(Y415/H415,"0")</f>
        <v>0</v>
      </c>
      <c r="Z416" s="781">
        <f>IFERROR(IF(Z413="",0,Z413),"0")+IFERROR(IF(Z414="",0,Z414),"0")+IFERROR(IF(Z415="",0,Z415),"0")</f>
        <v>0</v>
      </c>
      <c r="AA416" s="782"/>
      <c r="AB416" s="782"/>
      <c r="AC416" s="782"/>
    </row>
    <row r="417" spans="1:68" hidden="1" x14ac:dyDescent="0.2">
      <c r="A417" s="786"/>
      <c r="B417" s="786"/>
      <c r="C417" s="786"/>
      <c r="D417" s="786"/>
      <c r="E417" s="786"/>
      <c r="F417" s="786"/>
      <c r="G417" s="786"/>
      <c r="H417" s="786"/>
      <c r="I417" s="786"/>
      <c r="J417" s="786"/>
      <c r="K417" s="786"/>
      <c r="L417" s="786"/>
      <c r="M417" s="786"/>
      <c r="N417" s="786"/>
      <c r="O417" s="787"/>
      <c r="P417" s="791" t="s">
        <v>71</v>
      </c>
      <c r="Q417" s="792"/>
      <c r="R417" s="792"/>
      <c r="S417" s="792"/>
      <c r="T417" s="792"/>
      <c r="U417" s="792"/>
      <c r="V417" s="793"/>
      <c r="W417" s="38" t="s">
        <v>69</v>
      </c>
      <c r="X417" s="781">
        <f>IFERROR(SUM(X413:X415),"0")</f>
        <v>0</v>
      </c>
      <c r="Y417" s="781">
        <f>IFERROR(SUM(Y413:Y415),"0")</f>
        <v>0</v>
      </c>
      <c r="Z417" s="38"/>
      <c r="AA417" s="782"/>
      <c r="AB417" s="782"/>
      <c r="AC417" s="782"/>
    </row>
    <row r="418" spans="1:68" ht="27.75" hidden="1" customHeight="1" x14ac:dyDescent="0.2">
      <c r="A418" s="955" t="s">
        <v>661</v>
      </c>
      <c r="B418" s="956"/>
      <c r="C418" s="956"/>
      <c r="D418" s="956"/>
      <c r="E418" s="956"/>
      <c r="F418" s="956"/>
      <c r="G418" s="956"/>
      <c r="H418" s="956"/>
      <c r="I418" s="956"/>
      <c r="J418" s="956"/>
      <c r="K418" s="956"/>
      <c r="L418" s="956"/>
      <c r="M418" s="956"/>
      <c r="N418" s="956"/>
      <c r="O418" s="956"/>
      <c r="P418" s="956"/>
      <c r="Q418" s="956"/>
      <c r="R418" s="956"/>
      <c r="S418" s="956"/>
      <c r="T418" s="956"/>
      <c r="U418" s="956"/>
      <c r="V418" s="956"/>
      <c r="W418" s="956"/>
      <c r="X418" s="956"/>
      <c r="Y418" s="956"/>
      <c r="Z418" s="956"/>
      <c r="AA418" s="49"/>
      <c r="AB418" s="49"/>
      <c r="AC418" s="49"/>
    </row>
    <row r="419" spans="1:68" ht="16.5" hidden="1" customHeight="1" x14ac:dyDescent="0.25">
      <c r="A419" s="799" t="s">
        <v>662</v>
      </c>
      <c r="B419" s="786"/>
      <c r="C419" s="786"/>
      <c r="D419" s="786"/>
      <c r="E419" s="786"/>
      <c r="F419" s="786"/>
      <c r="G419" s="786"/>
      <c r="H419" s="786"/>
      <c r="I419" s="786"/>
      <c r="J419" s="786"/>
      <c r="K419" s="786"/>
      <c r="L419" s="786"/>
      <c r="M419" s="786"/>
      <c r="N419" s="786"/>
      <c r="O419" s="786"/>
      <c r="P419" s="786"/>
      <c r="Q419" s="786"/>
      <c r="R419" s="786"/>
      <c r="S419" s="786"/>
      <c r="T419" s="786"/>
      <c r="U419" s="786"/>
      <c r="V419" s="786"/>
      <c r="W419" s="786"/>
      <c r="X419" s="786"/>
      <c r="Y419" s="786"/>
      <c r="Z419" s="786"/>
      <c r="AA419" s="774"/>
      <c r="AB419" s="774"/>
      <c r="AC419" s="774"/>
    </row>
    <row r="420" spans="1:68" ht="14.25" hidden="1" customHeight="1" x14ac:dyDescent="0.25">
      <c r="A420" s="796" t="s">
        <v>113</v>
      </c>
      <c r="B420" s="786"/>
      <c r="C420" s="786"/>
      <c r="D420" s="786"/>
      <c r="E420" s="786"/>
      <c r="F420" s="786"/>
      <c r="G420" s="786"/>
      <c r="H420" s="786"/>
      <c r="I420" s="786"/>
      <c r="J420" s="786"/>
      <c r="K420" s="786"/>
      <c r="L420" s="786"/>
      <c r="M420" s="786"/>
      <c r="N420" s="786"/>
      <c r="O420" s="786"/>
      <c r="P420" s="786"/>
      <c r="Q420" s="786"/>
      <c r="R420" s="786"/>
      <c r="S420" s="786"/>
      <c r="T420" s="786"/>
      <c r="U420" s="786"/>
      <c r="V420" s="786"/>
      <c r="W420" s="786"/>
      <c r="X420" s="786"/>
      <c r="Y420" s="786"/>
      <c r="Z420" s="786"/>
      <c r="AA420" s="773"/>
      <c r="AB420" s="773"/>
      <c r="AC420" s="773"/>
    </row>
    <row r="421" spans="1:68" ht="27" hidden="1" customHeight="1" x14ac:dyDescent="0.25">
      <c r="A421" s="54" t="s">
        <v>663</v>
      </c>
      <c r="B421" s="54" t="s">
        <v>664</v>
      </c>
      <c r="C421" s="32">
        <v>4301011946</v>
      </c>
      <c r="D421" s="783">
        <v>4680115884847</v>
      </c>
      <c r="E421" s="784"/>
      <c r="F421" s="778">
        <v>2.5</v>
      </c>
      <c r="G421" s="33">
        <v>6</v>
      </c>
      <c r="H421" s="778">
        <v>15</v>
      </c>
      <c r="I421" s="778">
        <v>15.48</v>
      </c>
      <c r="J421" s="33">
        <v>48</v>
      </c>
      <c r="K421" s="33" t="s">
        <v>116</v>
      </c>
      <c r="L421" s="33"/>
      <c r="M421" s="34" t="s">
        <v>149</v>
      </c>
      <c r="N421" s="34"/>
      <c r="O421" s="33">
        <v>60</v>
      </c>
      <c r="P421" s="117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89"/>
      <c r="R421" s="789"/>
      <c r="S421" s="789"/>
      <c r="T421" s="790"/>
      <c r="U421" s="35"/>
      <c r="V421" s="35"/>
      <c r="W421" s="36" t="s">
        <v>69</v>
      </c>
      <c r="X421" s="779">
        <v>0</v>
      </c>
      <c r="Y421" s="780">
        <f t="shared" ref="Y421:Y430" si="87">IFERROR(IF(X421="",0,CEILING((X421/$H421),1)*$H421),"")</f>
        <v>0</v>
      </c>
      <c r="Z421" s="37" t="str">
        <f>IFERROR(IF(Y421=0,"",ROUNDUP(Y421/H421,0)*0.02039),"")</f>
        <v/>
      </c>
      <c r="AA421" s="56"/>
      <c r="AB421" s="57"/>
      <c r="AC421" s="489" t="s">
        <v>665</v>
      </c>
      <c r="AG421" s="64"/>
      <c r="AJ421" s="68"/>
      <c r="AK421" s="68">
        <v>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37.5" hidden="1" customHeight="1" x14ac:dyDescent="0.25">
      <c r="A422" s="54" t="s">
        <v>663</v>
      </c>
      <c r="B422" s="54" t="s">
        <v>666</v>
      </c>
      <c r="C422" s="32">
        <v>4301011869</v>
      </c>
      <c r="D422" s="783">
        <v>4680115884847</v>
      </c>
      <c r="E422" s="784"/>
      <c r="F422" s="778">
        <v>2.5</v>
      </c>
      <c r="G422" s="33">
        <v>6</v>
      </c>
      <c r="H422" s="778">
        <v>15</v>
      </c>
      <c r="I422" s="778">
        <v>15.48</v>
      </c>
      <c r="J422" s="33">
        <v>48</v>
      </c>
      <c r="K422" s="33" t="s">
        <v>116</v>
      </c>
      <c r="L422" s="33" t="s">
        <v>145</v>
      </c>
      <c r="M422" s="34" t="s">
        <v>68</v>
      </c>
      <c r="N422" s="34"/>
      <c r="O422" s="33">
        <v>60</v>
      </c>
      <c r="P422" s="95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89"/>
      <c r="R422" s="789"/>
      <c r="S422" s="789"/>
      <c r="T422" s="790"/>
      <c r="U422" s="35"/>
      <c r="V422" s="35"/>
      <c r="W422" s="36" t="s">
        <v>69</v>
      </c>
      <c r="X422" s="779">
        <v>0</v>
      </c>
      <c r="Y422" s="780">
        <f t="shared" si="87"/>
        <v>0</v>
      </c>
      <c r="Z422" s="37" t="str">
        <f>IFERROR(IF(Y422=0,"",ROUNDUP(Y422/H422,0)*0.02175),"")</f>
        <v/>
      </c>
      <c r="AA422" s="56"/>
      <c r="AB422" s="57"/>
      <c r="AC422" s="491" t="s">
        <v>667</v>
      </c>
      <c r="AG422" s="64"/>
      <c r="AJ422" s="68" t="s">
        <v>147</v>
      </c>
      <c r="AK422" s="68">
        <v>720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668</v>
      </c>
      <c r="B423" s="54" t="s">
        <v>669</v>
      </c>
      <c r="C423" s="32">
        <v>4301011947</v>
      </c>
      <c r="D423" s="783">
        <v>4680115884854</v>
      </c>
      <c r="E423" s="784"/>
      <c r="F423" s="778">
        <v>2.5</v>
      </c>
      <c r="G423" s="33">
        <v>6</v>
      </c>
      <c r="H423" s="778">
        <v>15</v>
      </c>
      <c r="I423" s="778">
        <v>15.48</v>
      </c>
      <c r="J423" s="33">
        <v>48</v>
      </c>
      <c r="K423" s="33" t="s">
        <v>116</v>
      </c>
      <c r="L423" s="33"/>
      <c r="M423" s="34" t="s">
        <v>149</v>
      </c>
      <c r="N423" s="34"/>
      <c r="O423" s="33">
        <v>60</v>
      </c>
      <c r="P423" s="93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9"/>
      <c r="R423" s="789"/>
      <c r="S423" s="789"/>
      <c r="T423" s="790"/>
      <c r="U423" s="35"/>
      <c r="V423" s="35"/>
      <c r="W423" s="36" t="s">
        <v>69</v>
      </c>
      <c r="X423" s="779">
        <v>0</v>
      </c>
      <c r="Y423" s="780">
        <f t="shared" si="87"/>
        <v>0</v>
      </c>
      <c r="Z423" s="37" t="str">
        <f>IFERROR(IF(Y423=0,"",ROUNDUP(Y423/H423,0)*0.02039),"")</f>
        <v/>
      </c>
      <c r="AA423" s="56"/>
      <c r="AB423" s="57"/>
      <c r="AC423" s="493" t="s">
        <v>665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668</v>
      </c>
      <c r="B424" s="54" t="s">
        <v>670</v>
      </c>
      <c r="C424" s="32">
        <v>4301011870</v>
      </c>
      <c r="D424" s="783">
        <v>4680115884854</v>
      </c>
      <c r="E424" s="784"/>
      <c r="F424" s="778">
        <v>2.5</v>
      </c>
      <c r="G424" s="33">
        <v>6</v>
      </c>
      <c r="H424" s="778">
        <v>15</v>
      </c>
      <c r="I424" s="778">
        <v>15.48</v>
      </c>
      <c r="J424" s="33">
        <v>48</v>
      </c>
      <c r="K424" s="33" t="s">
        <v>116</v>
      </c>
      <c r="L424" s="33" t="s">
        <v>145</v>
      </c>
      <c r="M424" s="34" t="s">
        <v>68</v>
      </c>
      <c r="N424" s="34"/>
      <c r="O424" s="33">
        <v>60</v>
      </c>
      <c r="P424" s="98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89"/>
      <c r="R424" s="789"/>
      <c r="S424" s="789"/>
      <c r="T424" s="790"/>
      <c r="U424" s="35"/>
      <c r="V424" s="35"/>
      <c r="W424" s="36" t="s">
        <v>69</v>
      </c>
      <c r="X424" s="779">
        <v>0</v>
      </c>
      <c r="Y424" s="780">
        <f t="shared" si="87"/>
        <v>0</v>
      </c>
      <c r="Z424" s="37" t="str">
        <f>IFERROR(IF(Y424=0,"",ROUNDUP(Y424/H424,0)*0.02175),"")</f>
        <v/>
      </c>
      <c r="AA424" s="56"/>
      <c r="AB424" s="57"/>
      <c r="AC424" s="495" t="s">
        <v>671</v>
      </c>
      <c r="AG424" s="64"/>
      <c r="AJ424" s="68" t="s">
        <v>147</v>
      </c>
      <c r="AK424" s="68">
        <v>720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672</v>
      </c>
      <c r="B425" s="54" t="s">
        <v>673</v>
      </c>
      <c r="C425" s="32">
        <v>4301011943</v>
      </c>
      <c r="D425" s="783">
        <v>4680115884830</v>
      </c>
      <c r="E425" s="784"/>
      <c r="F425" s="778">
        <v>2.5</v>
      </c>
      <c r="G425" s="33">
        <v>6</v>
      </c>
      <c r="H425" s="778">
        <v>15</v>
      </c>
      <c r="I425" s="778">
        <v>15.48</v>
      </c>
      <c r="J425" s="33">
        <v>48</v>
      </c>
      <c r="K425" s="33" t="s">
        <v>116</v>
      </c>
      <c r="L425" s="33"/>
      <c r="M425" s="34" t="s">
        <v>149</v>
      </c>
      <c r="N425" s="34"/>
      <c r="O425" s="33">
        <v>60</v>
      </c>
      <c r="P425" s="99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9"/>
      <c r="R425" s="789"/>
      <c r="S425" s="789"/>
      <c r="T425" s="790"/>
      <c r="U425" s="35"/>
      <c r="V425" s="35"/>
      <c r="W425" s="36" t="s">
        <v>69</v>
      </c>
      <c r="X425" s="779">
        <v>0</v>
      </c>
      <c r="Y425" s="780">
        <f t="shared" si="87"/>
        <v>0</v>
      </c>
      <c r="Z425" s="37" t="str">
        <f>IFERROR(IF(Y425=0,"",ROUNDUP(Y425/H425,0)*0.02039),"")</f>
        <v/>
      </c>
      <c r="AA425" s="56"/>
      <c r="AB425" s="57"/>
      <c r="AC425" s="497" t="s">
        <v>665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hidden="1" customHeight="1" x14ac:dyDescent="0.25">
      <c r="A426" s="54" t="s">
        <v>672</v>
      </c>
      <c r="B426" s="54" t="s">
        <v>674</v>
      </c>
      <c r="C426" s="32">
        <v>4301011867</v>
      </c>
      <c r="D426" s="783">
        <v>4680115884830</v>
      </c>
      <c r="E426" s="784"/>
      <c r="F426" s="778">
        <v>2.5</v>
      </c>
      <c r="G426" s="33">
        <v>6</v>
      </c>
      <c r="H426" s="778">
        <v>15</v>
      </c>
      <c r="I426" s="778">
        <v>15.48</v>
      </c>
      <c r="J426" s="33">
        <v>48</v>
      </c>
      <c r="K426" s="33" t="s">
        <v>116</v>
      </c>
      <c r="L426" s="33" t="s">
        <v>145</v>
      </c>
      <c r="M426" s="34" t="s">
        <v>68</v>
      </c>
      <c r="N426" s="34"/>
      <c r="O426" s="33">
        <v>60</v>
      </c>
      <c r="P426" s="9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9"/>
      <c r="R426" s="789"/>
      <c r="S426" s="789"/>
      <c r="T426" s="790"/>
      <c r="U426" s="35"/>
      <c r="V426" s="35"/>
      <c r="W426" s="36" t="s">
        <v>69</v>
      </c>
      <c r="X426" s="779">
        <v>0</v>
      </c>
      <c r="Y426" s="780">
        <f t="shared" si="87"/>
        <v>0</v>
      </c>
      <c r="Z426" s="37" t="str">
        <f>IFERROR(IF(Y426=0,"",ROUNDUP(Y426/H426,0)*0.02175),"")</f>
        <v/>
      </c>
      <c r="AA426" s="56"/>
      <c r="AB426" s="57"/>
      <c r="AC426" s="499" t="s">
        <v>675</v>
      </c>
      <c r="AG426" s="64"/>
      <c r="AJ426" s="68" t="s">
        <v>147</v>
      </c>
      <c r="AK426" s="68">
        <v>720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676</v>
      </c>
      <c r="B427" s="54" t="s">
        <v>677</v>
      </c>
      <c r="C427" s="32">
        <v>4301011339</v>
      </c>
      <c r="D427" s="783">
        <v>4607091383997</v>
      </c>
      <c r="E427" s="784"/>
      <c r="F427" s="778">
        <v>2.5</v>
      </c>
      <c r="G427" s="33">
        <v>6</v>
      </c>
      <c r="H427" s="778">
        <v>15</v>
      </c>
      <c r="I427" s="778">
        <v>15.48</v>
      </c>
      <c r="J427" s="33">
        <v>48</v>
      </c>
      <c r="K427" s="33" t="s">
        <v>116</v>
      </c>
      <c r="L427" s="33"/>
      <c r="M427" s="34" t="s">
        <v>68</v>
      </c>
      <c r="N427" s="34"/>
      <c r="O427" s="33">
        <v>60</v>
      </c>
      <c r="P427" s="9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89"/>
      <c r="R427" s="789"/>
      <c r="S427" s="789"/>
      <c r="T427" s="790"/>
      <c r="U427" s="35"/>
      <c r="V427" s="35"/>
      <c r="W427" s="36" t="s">
        <v>69</v>
      </c>
      <c r="X427" s="779">
        <v>5240</v>
      </c>
      <c r="Y427" s="780">
        <f t="shared" si="87"/>
        <v>5250</v>
      </c>
      <c r="Z427" s="37">
        <f>IFERROR(IF(Y427=0,"",ROUNDUP(Y427/H427,0)*0.02175),"")</f>
        <v>7.6124999999999998</v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5407.6799999999994</v>
      </c>
      <c r="BN427" s="64">
        <f t="shared" si="89"/>
        <v>5418</v>
      </c>
      <c r="BO427" s="64">
        <f t="shared" si="90"/>
        <v>7.2777777777777768</v>
      </c>
      <c r="BP427" s="64">
        <f t="shared" si="91"/>
        <v>7.2916666666666661</v>
      </c>
    </row>
    <row r="428" spans="1:68" ht="27" hidden="1" customHeight="1" x14ac:dyDescent="0.25">
      <c r="A428" s="54" t="s">
        <v>679</v>
      </c>
      <c r="B428" s="54" t="s">
        <v>680</v>
      </c>
      <c r="C428" s="32">
        <v>4301011433</v>
      </c>
      <c r="D428" s="783">
        <v>4680115882638</v>
      </c>
      <c r="E428" s="784"/>
      <c r="F428" s="778">
        <v>0.4</v>
      </c>
      <c r="G428" s="33">
        <v>10</v>
      </c>
      <c r="H428" s="778">
        <v>4</v>
      </c>
      <c r="I428" s="778">
        <v>4.21</v>
      </c>
      <c r="J428" s="33">
        <v>132</v>
      </c>
      <c r="K428" s="33" t="s">
        <v>126</v>
      </c>
      <c r="L428" s="33"/>
      <c r="M428" s="34" t="s">
        <v>119</v>
      </c>
      <c r="N428" s="34"/>
      <c r="O428" s="33">
        <v>90</v>
      </c>
      <c r="P428" s="9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89"/>
      <c r="R428" s="789"/>
      <c r="S428" s="789"/>
      <c r="T428" s="790"/>
      <c r="U428" s="35"/>
      <c r="V428" s="35"/>
      <c r="W428" s="36" t="s">
        <v>69</v>
      </c>
      <c r="X428" s="779">
        <v>0</v>
      </c>
      <c r="Y428" s="780">
        <f t="shared" si="87"/>
        <v>0</v>
      </c>
      <c r="Z428" s="37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customHeight="1" x14ac:dyDescent="0.25">
      <c r="A429" s="54" t="s">
        <v>682</v>
      </c>
      <c r="B429" s="54" t="s">
        <v>683</v>
      </c>
      <c r="C429" s="32">
        <v>4301011952</v>
      </c>
      <c r="D429" s="783">
        <v>4680115884922</v>
      </c>
      <c r="E429" s="784"/>
      <c r="F429" s="778">
        <v>0.5</v>
      </c>
      <c r="G429" s="33">
        <v>10</v>
      </c>
      <c r="H429" s="778">
        <v>5</v>
      </c>
      <c r="I429" s="778">
        <v>5.21</v>
      </c>
      <c r="J429" s="33">
        <v>132</v>
      </c>
      <c r="K429" s="33" t="s">
        <v>126</v>
      </c>
      <c r="L429" s="33"/>
      <c r="M429" s="34" t="s">
        <v>68</v>
      </c>
      <c r="N429" s="34"/>
      <c r="O429" s="33">
        <v>60</v>
      </c>
      <c r="P429" s="9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89"/>
      <c r="R429" s="789"/>
      <c r="S429" s="789"/>
      <c r="T429" s="790"/>
      <c r="U429" s="35"/>
      <c r="V429" s="35"/>
      <c r="W429" s="36" t="s">
        <v>69</v>
      </c>
      <c r="X429" s="779">
        <v>10</v>
      </c>
      <c r="Y429" s="780">
        <f t="shared" si="87"/>
        <v>10</v>
      </c>
      <c r="Z429" s="37">
        <f>IFERROR(IF(Y429=0,"",ROUNDUP(Y429/H429,0)*0.00902),"")</f>
        <v>1.804E-2</v>
      </c>
      <c r="AA429" s="56"/>
      <c r="AB429" s="57"/>
      <c r="AC429" s="505" t="s">
        <v>671</v>
      </c>
      <c r="AG429" s="64"/>
      <c r="AJ429" s="68"/>
      <c r="AK429" s="68">
        <v>0</v>
      </c>
      <c r="BB429" s="506" t="s">
        <v>1</v>
      </c>
      <c r="BM429" s="64">
        <f t="shared" si="88"/>
        <v>10.42</v>
      </c>
      <c r="BN429" s="64">
        <f t="shared" si="89"/>
        <v>10.42</v>
      </c>
      <c r="BO429" s="64">
        <f t="shared" si="90"/>
        <v>1.5151515151515152E-2</v>
      </c>
      <c r="BP429" s="64">
        <f t="shared" si="91"/>
        <v>1.5151515151515152E-2</v>
      </c>
    </row>
    <row r="430" spans="1:68" ht="37.5" hidden="1" customHeight="1" x14ac:dyDescent="0.25">
      <c r="A430" s="54" t="s">
        <v>684</v>
      </c>
      <c r="B430" s="54" t="s">
        <v>685</v>
      </c>
      <c r="C430" s="32">
        <v>4301011868</v>
      </c>
      <c r="D430" s="783">
        <v>4680115884861</v>
      </c>
      <c r="E430" s="784"/>
      <c r="F430" s="778">
        <v>0.5</v>
      </c>
      <c r="G430" s="33">
        <v>10</v>
      </c>
      <c r="H430" s="778">
        <v>5</v>
      </c>
      <c r="I430" s="778">
        <v>5.21</v>
      </c>
      <c r="J430" s="33">
        <v>132</v>
      </c>
      <c r="K430" s="33" t="s">
        <v>126</v>
      </c>
      <c r="L430" s="33"/>
      <c r="M430" s="34" t="s">
        <v>68</v>
      </c>
      <c r="N430" s="34"/>
      <c r="O430" s="33">
        <v>60</v>
      </c>
      <c r="P430" s="11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9"/>
      <c r="R430" s="789"/>
      <c r="S430" s="789"/>
      <c r="T430" s="790"/>
      <c r="U430" s="35"/>
      <c r="V430" s="35"/>
      <c r="W430" s="36" t="s">
        <v>69</v>
      </c>
      <c r="X430" s="779">
        <v>0</v>
      </c>
      <c r="Y430" s="780">
        <f t="shared" si="87"/>
        <v>0</v>
      </c>
      <c r="Z430" s="37" t="str">
        <f>IFERROR(IF(Y430=0,"",ROUNDUP(Y430/H430,0)*0.00902),"")</f>
        <v/>
      </c>
      <c r="AA430" s="56"/>
      <c r="AB430" s="57"/>
      <c r="AC430" s="507" t="s">
        <v>675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x14ac:dyDescent="0.2">
      <c r="A431" s="785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787"/>
      <c r="P431" s="791" t="s">
        <v>71</v>
      </c>
      <c r="Q431" s="792"/>
      <c r="R431" s="792"/>
      <c r="S431" s="792"/>
      <c r="T431" s="792"/>
      <c r="U431" s="792"/>
      <c r="V431" s="793"/>
      <c r="W431" s="38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351.33333333333331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352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7.6305399999999999</v>
      </c>
      <c r="AA431" s="782"/>
      <c r="AB431" s="782"/>
      <c r="AC431" s="782"/>
    </row>
    <row r="432" spans="1:68" x14ac:dyDescent="0.2">
      <c r="A432" s="786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7"/>
      <c r="P432" s="791" t="s">
        <v>71</v>
      </c>
      <c r="Q432" s="792"/>
      <c r="R432" s="792"/>
      <c r="S432" s="792"/>
      <c r="T432" s="792"/>
      <c r="U432" s="792"/>
      <c r="V432" s="793"/>
      <c r="W432" s="38" t="s">
        <v>69</v>
      </c>
      <c r="X432" s="781">
        <f>IFERROR(SUM(X421:X430),"0")</f>
        <v>5250</v>
      </c>
      <c r="Y432" s="781">
        <f>IFERROR(SUM(Y421:Y430),"0")</f>
        <v>5260</v>
      </c>
      <c r="Z432" s="38"/>
      <c r="AA432" s="782"/>
      <c r="AB432" s="782"/>
      <c r="AC432" s="782"/>
    </row>
    <row r="433" spans="1:68" ht="14.25" hidden="1" customHeight="1" x14ac:dyDescent="0.25">
      <c r="A433" s="796" t="s">
        <v>165</v>
      </c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6"/>
      <c r="P433" s="786"/>
      <c r="Q433" s="786"/>
      <c r="R433" s="786"/>
      <c r="S433" s="786"/>
      <c r="T433" s="786"/>
      <c r="U433" s="786"/>
      <c r="V433" s="786"/>
      <c r="W433" s="786"/>
      <c r="X433" s="786"/>
      <c r="Y433" s="786"/>
      <c r="Z433" s="786"/>
      <c r="AA433" s="773"/>
      <c r="AB433" s="773"/>
      <c r="AC433" s="773"/>
    </row>
    <row r="434" spans="1:68" ht="27" customHeight="1" x14ac:dyDescent="0.25">
      <c r="A434" s="54" t="s">
        <v>686</v>
      </c>
      <c r="B434" s="54" t="s">
        <v>687</v>
      </c>
      <c r="C434" s="32">
        <v>4301020178</v>
      </c>
      <c r="D434" s="783">
        <v>4607091383980</v>
      </c>
      <c r="E434" s="784"/>
      <c r="F434" s="778">
        <v>2.5</v>
      </c>
      <c r="G434" s="33">
        <v>6</v>
      </c>
      <c r="H434" s="778">
        <v>15</v>
      </c>
      <c r="I434" s="778">
        <v>15.48</v>
      </c>
      <c r="J434" s="33">
        <v>48</v>
      </c>
      <c r="K434" s="33" t="s">
        <v>116</v>
      </c>
      <c r="L434" s="33" t="s">
        <v>145</v>
      </c>
      <c r="M434" s="34" t="s">
        <v>119</v>
      </c>
      <c r="N434" s="34"/>
      <c r="O434" s="33">
        <v>50</v>
      </c>
      <c r="P434" s="11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9"/>
      <c r="R434" s="789"/>
      <c r="S434" s="789"/>
      <c r="T434" s="790"/>
      <c r="U434" s="35"/>
      <c r="V434" s="35"/>
      <c r="W434" s="36" t="s">
        <v>69</v>
      </c>
      <c r="X434" s="779">
        <v>1440</v>
      </c>
      <c r="Y434" s="780">
        <f>IFERROR(IF(X434="",0,CEILING((X434/$H434),1)*$H434),"")</f>
        <v>1440</v>
      </c>
      <c r="Z434" s="37">
        <f>IFERROR(IF(Y434=0,"",ROUNDUP(Y434/H434,0)*0.02175),"")</f>
        <v>2.0880000000000001</v>
      </c>
      <c r="AA434" s="56"/>
      <c r="AB434" s="57"/>
      <c r="AC434" s="509" t="s">
        <v>688</v>
      </c>
      <c r="AG434" s="64"/>
      <c r="AJ434" s="68" t="s">
        <v>147</v>
      </c>
      <c r="AK434" s="68">
        <v>720</v>
      </c>
      <c r="BB434" s="510" t="s">
        <v>1</v>
      </c>
      <c r="BM434" s="64">
        <f>IFERROR(X434*I434/H434,"0")</f>
        <v>1486.0800000000002</v>
      </c>
      <c r="BN434" s="64">
        <f>IFERROR(Y434*I434/H434,"0")</f>
        <v>1486.0800000000002</v>
      </c>
      <c r="BO434" s="64">
        <f>IFERROR(1/J434*(X434/H434),"0")</f>
        <v>2</v>
      </c>
      <c r="BP434" s="64">
        <f>IFERROR(1/J434*(Y434/H434),"0")</f>
        <v>2</v>
      </c>
    </row>
    <row r="435" spans="1:68" ht="27" customHeight="1" x14ac:dyDescent="0.25">
      <c r="A435" s="54" t="s">
        <v>689</v>
      </c>
      <c r="B435" s="54" t="s">
        <v>690</v>
      </c>
      <c r="C435" s="32">
        <v>4301020179</v>
      </c>
      <c r="D435" s="783">
        <v>4607091384178</v>
      </c>
      <c r="E435" s="784"/>
      <c r="F435" s="778">
        <v>0.4</v>
      </c>
      <c r="G435" s="33">
        <v>10</v>
      </c>
      <c r="H435" s="778">
        <v>4</v>
      </c>
      <c r="I435" s="778">
        <v>4.21</v>
      </c>
      <c r="J435" s="33">
        <v>132</v>
      </c>
      <c r="K435" s="33" t="s">
        <v>126</v>
      </c>
      <c r="L435" s="33"/>
      <c r="M435" s="34" t="s">
        <v>119</v>
      </c>
      <c r="N435" s="34"/>
      <c r="O435" s="33">
        <v>50</v>
      </c>
      <c r="P435" s="11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9"/>
      <c r="R435" s="789"/>
      <c r="S435" s="789"/>
      <c r="T435" s="790"/>
      <c r="U435" s="35"/>
      <c r="V435" s="35"/>
      <c r="W435" s="36" t="s">
        <v>69</v>
      </c>
      <c r="X435" s="779">
        <v>20</v>
      </c>
      <c r="Y435" s="780">
        <f>IFERROR(IF(X435="",0,CEILING((X435/$H435),1)*$H435),"")</f>
        <v>20</v>
      </c>
      <c r="Z435" s="37">
        <f>IFERROR(IF(Y435=0,"",ROUNDUP(Y435/H435,0)*0.00902),"")</f>
        <v>4.5100000000000001E-2</v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21.05</v>
      </c>
      <c r="BN435" s="64">
        <f>IFERROR(Y435*I435/H435,"0")</f>
        <v>21.05</v>
      </c>
      <c r="BO435" s="64">
        <f>IFERROR(1/J435*(X435/H435),"0")</f>
        <v>3.787878787878788E-2</v>
      </c>
      <c r="BP435" s="64">
        <f>IFERROR(1/J435*(Y435/H435),"0")</f>
        <v>3.787878787878788E-2</v>
      </c>
    </row>
    <row r="436" spans="1:68" x14ac:dyDescent="0.2">
      <c r="A436" s="785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787"/>
      <c r="P436" s="791" t="s">
        <v>71</v>
      </c>
      <c r="Q436" s="792"/>
      <c r="R436" s="792"/>
      <c r="S436" s="792"/>
      <c r="T436" s="792"/>
      <c r="U436" s="792"/>
      <c r="V436" s="793"/>
      <c r="W436" s="38" t="s">
        <v>72</v>
      </c>
      <c r="X436" s="781">
        <f>IFERROR(X434/H434,"0")+IFERROR(X435/H435,"0")</f>
        <v>101</v>
      </c>
      <c r="Y436" s="781">
        <f>IFERROR(Y434/H434,"0")+IFERROR(Y435/H435,"0")</f>
        <v>101</v>
      </c>
      <c r="Z436" s="781">
        <f>IFERROR(IF(Z434="",0,Z434),"0")+IFERROR(IF(Z435="",0,Z435),"0")</f>
        <v>2.1331000000000002</v>
      </c>
      <c r="AA436" s="782"/>
      <c r="AB436" s="782"/>
      <c r="AC436" s="782"/>
    </row>
    <row r="437" spans="1:68" x14ac:dyDescent="0.2">
      <c r="A437" s="786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7"/>
      <c r="P437" s="791" t="s">
        <v>71</v>
      </c>
      <c r="Q437" s="792"/>
      <c r="R437" s="792"/>
      <c r="S437" s="792"/>
      <c r="T437" s="792"/>
      <c r="U437" s="792"/>
      <c r="V437" s="793"/>
      <c r="W437" s="38" t="s">
        <v>69</v>
      </c>
      <c r="X437" s="781">
        <f>IFERROR(SUM(X434:X435),"0")</f>
        <v>1460</v>
      </c>
      <c r="Y437" s="781">
        <f>IFERROR(SUM(Y434:Y435),"0")</f>
        <v>1460</v>
      </c>
      <c r="Z437" s="38"/>
      <c r="AA437" s="782"/>
      <c r="AB437" s="782"/>
      <c r="AC437" s="782"/>
    </row>
    <row r="438" spans="1:68" ht="14.25" hidden="1" customHeight="1" x14ac:dyDescent="0.25">
      <c r="A438" s="796" t="s">
        <v>73</v>
      </c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6"/>
      <c r="P438" s="786"/>
      <c r="Q438" s="786"/>
      <c r="R438" s="786"/>
      <c r="S438" s="786"/>
      <c r="T438" s="786"/>
      <c r="U438" s="786"/>
      <c r="V438" s="786"/>
      <c r="W438" s="786"/>
      <c r="X438" s="786"/>
      <c r="Y438" s="786"/>
      <c r="Z438" s="786"/>
      <c r="AA438" s="773"/>
      <c r="AB438" s="773"/>
      <c r="AC438" s="773"/>
    </row>
    <row r="439" spans="1:68" ht="27" customHeight="1" x14ac:dyDescent="0.25">
      <c r="A439" s="54" t="s">
        <v>691</v>
      </c>
      <c r="B439" s="54" t="s">
        <v>692</v>
      </c>
      <c r="C439" s="32">
        <v>4301051903</v>
      </c>
      <c r="D439" s="783">
        <v>4607091383928</v>
      </c>
      <c r="E439" s="784"/>
      <c r="F439" s="778">
        <v>1.5</v>
      </c>
      <c r="G439" s="33">
        <v>6</v>
      </c>
      <c r="H439" s="778">
        <v>9</v>
      </c>
      <c r="I439" s="778">
        <v>9.5250000000000004</v>
      </c>
      <c r="J439" s="33">
        <v>64</v>
      </c>
      <c r="K439" s="33" t="s">
        <v>116</v>
      </c>
      <c r="L439" s="33"/>
      <c r="M439" s="34" t="s">
        <v>77</v>
      </c>
      <c r="N439" s="34"/>
      <c r="O439" s="33">
        <v>40</v>
      </c>
      <c r="P439" s="1181" t="s">
        <v>693</v>
      </c>
      <c r="Q439" s="789"/>
      <c r="R439" s="789"/>
      <c r="S439" s="789"/>
      <c r="T439" s="790"/>
      <c r="U439" s="35"/>
      <c r="V439" s="35"/>
      <c r="W439" s="36" t="s">
        <v>69</v>
      </c>
      <c r="X439" s="779">
        <v>550</v>
      </c>
      <c r="Y439" s="780">
        <f>IFERROR(IF(X439="",0,CEILING((X439/$H439),1)*$H439),"")</f>
        <v>558</v>
      </c>
      <c r="Z439" s="37">
        <f>IFERROR(IF(Y439=0,"",ROUNDUP(Y439/H439,0)*0.01898),"")</f>
        <v>1.17676</v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582.08333333333337</v>
      </c>
      <c r="BN439" s="64">
        <f>IFERROR(Y439*I439/H439,"0")</f>
        <v>590.54999999999995</v>
      </c>
      <c r="BO439" s="64">
        <f>IFERROR(1/J439*(X439/H439),"0")</f>
        <v>0.95486111111111116</v>
      </c>
      <c r="BP439" s="64">
        <f>IFERROR(1/J439*(Y439/H439),"0")</f>
        <v>0.96875</v>
      </c>
    </row>
    <row r="440" spans="1:68" ht="27" customHeight="1" x14ac:dyDescent="0.25">
      <c r="A440" s="54" t="s">
        <v>695</v>
      </c>
      <c r="B440" s="54" t="s">
        <v>696</v>
      </c>
      <c r="C440" s="32">
        <v>4301051897</v>
      </c>
      <c r="D440" s="783">
        <v>4607091384260</v>
      </c>
      <c r="E440" s="784"/>
      <c r="F440" s="778">
        <v>1.5</v>
      </c>
      <c r="G440" s="33">
        <v>6</v>
      </c>
      <c r="H440" s="778">
        <v>9</v>
      </c>
      <c r="I440" s="778">
        <v>9.5190000000000001</v>
      </c>
      <c r="J440" s="33">
        <v>64</v>
      </c>
      <c r="K440" s="33" t="s">
        <v>116</v>
      </c>
      <c r="L440" s="33"/>
      <c r="M440" s="34" t="s">
        <v>77</v>
      </c>
      <c r="N440" s="34"/>
      <c r="O440" s="33">
        <v>40</v>
      </c>
      <c r="P440" s="1072" t="s">
        <v>697</v>
      </c>
      <c r="Q440" s="789"/>
      <c r="R440" s="789"/>
      <c r="S440" s="789"/>
      <c r="T440" s="790"/>
      <c r="U440" s="35"/>
      <c r="V440" s="35"/>
      <c r="W440" s="36" t="s">
        <v>69</v>
      </c>
      <c r="X440" s="779">
        <v>270</v>
      </c>
      <c r="Y440" s="780">
        <f>IFERROR(IF(X440="",0,CEILING((X440/$H440),1)*$H440),"")</f>
        <v>270</v>
      </c>
      <c r="Z440" s="37">
        <f>IFERROR(IF(Y440=0,"",ROUNDUP(Y440/H440,0)*0.01898),"")</f>
        <v>0.56940000000000002</v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285.57</v>
      </c>
      <c r="BN440" s="64">
        <f>IFERROR(Y440*I440/H440,"0")</f>
        <v>285.57</v>
      </c>
      <c r="BO440" s="64">
        <f>IFERROR(1/J440*(X440/H440),"0")</f>
        <v>0.46875</v>
      </c>
      <c r="BP440" s="64">
        <f>IFERROR(1/J440*(Y440/H440),"0")</f>
        <v>0.46875</v>
      </c>
    </row>
    <row r="441" spans="1:68" x14ac:dyDescent="0.2">
      <c r="A441" s="785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7"/>
      <c r="P441" s="791" t="s">
        <v>71</v>
      </c>
      <c r="Q441" s="792"/>
      <c r="R441" s="792"/>
      <c r="S441" s="792"/>
      <c r="T441" s="792"/>
      <c r="U441" s="792"/>
      <c r="V441" s="793"/>
      <c r="W441" s="38" t="s">
        <v>72</v>
      </c>
      <c r="X441" s="781">
        <f>IFERROR(X439/H439,"0")+IFERROR(X440/H440,"0")</f>
        <v>91.111111111111114</v>
      </c>
      <c r="Y441" s="781">
        <f>IFERROR(Y439/H439,"0")+IFERROR(Y440/H440,"0")</f>
        <v>92</v>
      </c>
      <c r="Z441" s="781">
        <f>IFERROR(IF(Z439="",0,Z439),"0")+IFERROR(IF(Z440="",0,Z440),"0")</f>
        <v>1.7461600000000002</v>
      </c>
      <c r="AA441" s="782"/>
      <c r="AB441" s="782"/>
      <c r="AC441" s="782"/>
    </row>
    <row r="442" spans="1:68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7"/>
      <c r="P442" s="791" t="s">
        <v>71</v>
      </c>
      <c r="Q442" s="792"/>
      <c r="R442" s="792"/>
      <c r="S442" s="792"/>
      <c r="T442" s="792"/>
      <c r="U442" s="792"/>
      <c r="V442" s="793"/>
      <c r="W442" s="38" t="s">
        <v>69</v>
      </c>
      <c r="X442" s="781">
        <f>IFERROR(SUM(X439:X440),"0")</f>
        <v>820</v>
      </c>
      <c r="Y442" s="781">
        <f>IFERROR(SUM(Y439:Y440),"0")</f>
        <v>828</v>
      </c>
      <c r="Z442" s="38"/>
      <c r="AA442" s="782"/>
      <c r="AB442" s="782"/>
      <c r="AC442" s="782"/>
    </row>
    <row r="443" spans="1:68" ht="14.25" hidden="1" customHeight="1" x14ac:dyDescent="0.25">
      <c r="A443" s="796" t="s">
        <v>207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73"/>
      <c r="AB443" s="773"/>
      <c r="AC443" s="773"/>
    </row>
    <row r="444" spans="1:68" ht="27" customHeight="1" x14ac:dyDescent="0.25">
      <c r="A444" s="54" t="s">
        <v>699</v>
      </c>
      <c r="B444" s="54" t="s">
        <v>700</v>
      </c>
      <c r="C444" s="32">
        <v>4301060439</v>
      </c>
      <c r="D444" s="783">
        <v>4607091384673</v>
      </c>
      <c r="E444" s="784"/>
      <c r="F444" s="778">
        <v>1.5</v>
      </c>
      <c r="G444" s="33">
        <v>6</v>
      </c>
      <c r="H444" s="778">
        <v>9</v>
      </c>
      <c r="I444" s="778">
        <v>9.5190000000000001</v>
      </c>
      <c r="J444" s="33">
        <v>64</v>
      </c>
      <c r="K444" s="33" t="s">
        <v>116</v>
      </c>
      <c r="L444" s="33"/>
      <c r="M444" s="34" t="s">
        <v>77</v>
      </c>
      <c r="N444" s="34"/>
      <c r="O444" s="33">
        <v>30</v>
      </c>
      <c r="P444" s="1222" t="s">
        <v>701</v>
      </c>
      <c r="Q444" s="789"/>
      <c r="R444" s="789"/>
      <c r="S444" s="789"/>
      <c r="T444" s="790"/>
      <c r="U444" s="35"/>
      <c r="V444" s="35"/>
      <c r="W444" s="36" t="s">
        <v>69</v>
      </c>
      <c r="X444" s="779">
        <v>50</v>
      </c>
      <c r="Y444" s="780">
        <f>IFERROR(IF(X444="",0,CEILING((X444/$H444),1)*$H444),"")</f>
        <v>54</v>
      </c>
      <c r="Z444" s="37">
        <f>IFERROR(IF(Y444=0,"",ROUNDUP(Y444/H444,0)*0.01898),"")</f>
        <v>0.11388000000000001</v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52.883333333333333</v>
      </c>
      <c r="BN444" s="64">
        <f>IFERROR(Y444*I444/H444,"0")</f>
        <v>57.113999999999997</v>
      </c>
      <c r="BO444" s="64">
        <f>IFERROR(1/J444*(X444/H444),"0")</f>
        <v>8.6805555555555552E-2</v>
      </c>
      <c r="BP444" s="64">
        <f>IFERROR(1/J444*(Y444/H444),"0")</f>
        <v>9.375E-2</v>
      </c>
    </row>
    <row r="445" spans="1:68" x14ac:dyDescent="0.2">
      <c r="A445" s="785"/>
      <c r="B445" s="786"/>
      <c r="C445" s="786"/>
      <c r="D445" s="786"/>
      <c r="E445" s="786"/>
      <c r="F445" s="786"/>
      <c r="G445" s="786"/>
      <c r="H445" s="786"/>
      <c r="I445" s="786"/>
      <c r="J445" s="786"/>
      <c r="K445" s="786"/>
      <c r="L445" s="786"/>
      <c r="M445" s="786"/>
      <c r="N445" s="786"/>
      <c r="O445" s="787"/>
      <c r="P445" s="791" t="s">
        <v>71</v>
      </c>
      <c r="Q445" s="792"/>
      <c r="R445" s="792"/>
      <c r="S445" s="792"/>
      <c r="T445" s="792"/>
      <c r="U445" s="792"/>
      <c r="V445" s="793"/>
      <c r="W445" s="38" t="s">
        <v>72</v>
      </c>
      <c r="X445" s="781">
        <f>IFERROR(X444/H444,"0")</f>
        <v>5.5555555555555554</v>
      </c>
      <c r="Y445" s="781">
        <f>IFERROR(Y444/H444,"0")</f>
        <v>6</v>
      </c>
      <c r="Z445" s="781">
        <f>IFERROR(IF(Z444="",0,Z444),"0")</f>
        <v>0.11388000000000001</v>
      </c>
      <c r="AA445" s="782"/>
      <c r="AB445" s="782"/>
      <c r="AC445" s="782"/>
    </row>
    <row r="446" spans="1:68" x14ac:dyDescent="0.2">
      <c r="A446" s="786"/>
      <c r="B446" s="786"/>
      <c r="C446" s="786"/>
      <c r="D446" s="786"/>
      <c r="E446" s="786"/>
      <c r="F446" s="786"/>
      <c r="G446" s="786"/>
      <c r="H446" s="786"/>
      <c r="I446" s="786"/>
      <c r="J446" s="786"/>
      <c r="K446" s="786"/>
      <c r="L446" s="786"/>
      <c r="M446" s="786"/>
      <c r="N446" s="786"/>
      <c r="O446" s="787"/>
      <c r="P446" s="791" t="s">
        <v>71</v>
      </c>
      <c r="Q446" s="792"/>
      <c r="R446" s="792"/>
      <c r="S446" s="792"/>
      <c r="T446" s="792"/>
      <c r="U446" s="792"/>
      <c r="V446" s="793"/>
      <c r="W446" s="38" t="s">
        <v>69</v>
      </c>
      <c r="X446" s="781">
        <f>IFERROR(SUM(X444:X444),"0")</f>
        <v>50</v>
      </c>
      <c r="Y446" s="781">
        <f>IFERROR(SUM(Y444:Y444),"0")</f>
        <v>54</v>
      </c>
      <c r="Z446" s="38"/>
      <c r="AA446" s="782"/>
      <c r="AB446" s="782"/>
      <c r="AC446" s="782"/>
    </row>
    <row r="447" spans="1:68" ht="16.5" hidden="1" customHeight="1" x14ac:dyDescent="0.25">
      <c r="A447" s="799" t="s">
        <v>703</v>
      </c>
      <c r="B447" s="786"/>
      <c r="C447" s="786"/>
      <c r="D447" s="786"/>
      <c r="E447" s="786"/>
      <c r="F447" s="786"/>
      <c r="G447" s="786"/>
      <c r="H447" s="786"/>
      <c r="I447" s="786"/>
      <c r="J447" s="786"/>
      <c r="K447" s="786"/>
      <c r="L447" s="786"/>
      <c r="M447" s="786"/>
      <c r="N447" s="786"/>
      <c r="O447" s="786"/>
      <c r="P447" s="786"/>
      <c r="Q447" s="786"/>
      <c r="R447" s="786"/>
      <c r="S447" s="786"/>
      <c r="T447" s="786"/>
      <c r="U447" s="786"/>
      <c r="V447" s="786"/>
      <c r="W447" s="786"/>
      <c r="X447" s="786"/>
      <c r="Y447" s="786"/>
      <c r="Z447" s="786"/>
      <c r="AA447" s="774"/>
      <c r="AB447" s="774"/>
      <c r="AC447" s="774"/>
    </row>
    <row r="448" spans="1:68" ht="14.25" hidden="1" customHeight="1" x14ac:dyDescent="0.25">
      <c r="A448" s="796" t="s">
        <v>113</v>
      </c>
      <c r="B448" s="786"/>
      <c r="C448" s="786"/>
      <c r="D448" s="786"/>
      <c r="E448" s="786"/>
      <c r="F448" s="786"/>
      <c r="G448" s="786"/>
      <c r="H448" s="786"/>
      <c r="I448" s="786"/>
      <c r="J448" s="786"/>
      <c r="K448" s="786"/>
      <c r="L448" s="786"/>
      <c r="M448" s="786"/>
      <c r="N448" s="786"/>
      <c r="O448" s="786"/>
      <c r="P448" s="786"/>
      <c r="Q448" s="786"/>
      <c r="R448" s="786"/>
      <c r="S448" s="786"/>
      <c r="T448" s="786"/>
      <c r="U448" s="786"/>
      <c r="V448" s="786"/>
      <c r="W448" s="786"/>
      <c r="X448" s="786"/>
      <c r="Y448" s="786"/>
      <c r="Z448" s="786"/>
      <c r="AA448" s="773"/>
      <c r="AB448" s="773"/>
      <c r="AC448" s="773"/>
    </row>
    <row r="449" spans="1:68" ht="27" hidden="1" customHeight="1" x14ac:dyDescent="0.25">
      <c r="A449" s="54" t="s">
        <v>704</v>
      </c>
      <c r="B449" s="54" t="s">
        <v>705</v>
      </c>
      <c r="C449" s="32">
        <v>4301011483</v>
      </c>
      <c r="D449" s="783">
        <v>4680115881907</v>
      </c>
      <c r="E449" s="784"/>
      <c r="F449" s="778">
        <v>1.8</v>
      </c>
      <c r="G449" s="33">
        <v>6</v>
      </c>
      <c r="H449" s="778">
        <v>10.8</v>
      </c>
      <c r="I449" s="778">
        <v>11.28</v>
      </c>
      <c r="J449" s="33">
        <v>56</v>
      </c>
      <c r="K449" s="33" t="s">
        <v>116</v>
      </c>
      <c r="L449" s="33"/>
      <c r="M449" s="34" t="s">
        <v>68</v>
      </c>
      <c r="N449" s="34"/>
      <c r="O449" s="33">
        <v>60</v>
      </c>
      <c r="P449" s="12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89"/>
      <c r="R449" s="789"/>
      <c r="S449" s="789"/>
      <c r="T449" s="790"/>
      <c r="U449" s="35"/>
      <c r="V449" s="35"/>
      <c r="W449" s="36" t="s">
        <v>69</v>
      </c>
      <c r="X449" s="779">
        <v>0</v>
      </c>
      <c r="Y449" s="780">
        <f t="shared" ref="Y449:Y456" si="92">IFERROR(IF(X449="",0,CEILING((X449/$H449),1)*$H449),"")</f>
        <v>0</v>
      </c>
      <c r="Z449" s="37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hidden="1" customHeight="1" x14ac:dyDescent="0.25">
      <c r="A450" s="54" t="s">
        <v>704</v>
      </c>
      <c r="B450" s="54" t="s">
        <v>707</v>
      </c>
      <c r="C450" s="32">
        <v>4301011873</v>
      </c>
      <c r="D450" s="783">
        <v>4680115881907</v>
      </c>
      <c r="E450" s="784"/>
      <c r="F450" s="778">
        <v>1.8</v>
      </c>
      <c r="G450" s="33">
        <v>6</v>
      </c>
      <c r="H450" s="778">
        <v>10.8</v>
      </c>
      <c r="I450" s="778">
        <v>11.28</v>
      </c>
      <c r="J450" s="33">
        <v>56</v>
      </c>
      <c r="K450" s="33" t="s">
        <v>116</v>
      </c>
      <c r="L450" s="33"/>
      <c r="M450" s="34" t="s">
        <v>68</v>
      </c>
      <c r="N450" s="34"/>
      <c r="O450" s="33">
        <v>60</v>
      </c>
      <c r="P450" s="96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89"/>
      <c r="R450" s="789"/>
      <c r="S450" s="789"/>
      <c r="T450" s="790"/>
      <c r="U450" s="35"/>
      <c r="V450" s="35"/>
      <c r="W450" s="36" t="s">
        <v>69</v>
      </c>
      <c r="X450" s="779">
        <v>0</v>
      </c>
      <c r="Y450" s="780">
        <f t="shared" si="92"/>
        <v>0</v>
      </c>
      <c r="Z450" s="37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709</v>
      </c>
      <c r="B451" s="54" t="s">
        <v>710</v>
      </c>
      <c r="C451" s="32">
        <v>4301011872</v>
      </c>
      <c r="D451" s="783">
        <v>4680115883925</v>
      </c>
      <c r="E451" s="784"/>
      <c r="F451" s="778">
        <v>2.5</v>
      </c>
      <c r="G451" s="33">
        <v>6</v>
      </c>
      <c r="H451" s="778">
        <v>15</v>
      </c>
      <c r="I451" s="778">
        <v>15.48</v>
      </c>
      <c r="J451" s="33">
        <v>48</v>
      </c>
      <c r="K451" s="33" t="s">
        <v>116</v>
      </c>
      <c r="L451" s="33"/>
      <c r="M451" s="34" t="s">
        <v>68</v>
      </c>
      <c r="N451" s="34"/>
      <c r="O451" s="33">
        <v>60</v>
      </c>
      <c r="P451" s="100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9"/>
      <c r="R451" s="789"/>
      <c r="S451" s="789"/>
      <c r="T451" s="790"/>
      <c r="U451" s="35"/>
      <c r="V451" s="35"/>
      <c r="W451" s="36" t="s">
        <v>69</v>
      </c>
      <c r="X451" s="779">
        <v>0</v>
      </c>
      <c r="Y451" s="780">
        <f t="shared" si="92"/>
        <v>0</v>
      </c>
      <c r="Z451" s="37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hidden="1" customHeight="1" x14ac:dyDescent="0.25">
      <c r="A452" s="54" t="s">
        <v>709</v>
      </c>
      <c r="B452" s="54" t="s">
        <v>711</v>
      </c>
      <c r="C452" s="32">
        <v>4301011655</v>
      </c>
      <c r="D452" s="783">
        <v>4680115883925</v>
      </c>
      <c r="E452" s="784"/>
      <c r="F452" s="778">
        <v>2.5</v>
      </c>
      <c r="G452" s="33">
        <v>6</v>
      </c>
      <c r="H452" s="778">
        <v>15</v>
      </c>
      <c r="I452" s="778">
        <v>15.48</v>
      </c>
      <c r="J452" s="33">
        <v>48</v>
      </c>
      <c r="K452" s="33" t="s">
        <v>116</v>
      </c>
      <c r="L452" s="33"/>
      <c r="M452" s="34" t="s">
        <v>68</v>
      </c>
      <c r="N452" s="34"/>
      <c r="O452" s="33">
        <v>60</v>
      </c>
      <c r="P452" s="8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89"/>
      <c r="R452" s="789"/>
      <c r="S452" s="789"/>
      <c r="T452" s="790"/>
      <c r="U452" s="35"/>
      <c r="V452" s="35"/>
      <c r="W452" s="36" t="s">
        <v>69</v>
      </c>
      <c r="X452" s="779">
        <v>0</v>
      </c>
      <c r="Y452" s="780">
        <f t="shared" si="92"/>
        <v>0</v>
      </c>
      <c r="Z452" s="37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712</v>
      </c>
      <c r="B453" s="54" t="s">
        <v>713</v>
      </c>
      <c r="C453" s="32">
        <v>4301011874</v>
      </c>
      <c r="D453" s="783">
        <v>4680115884892</v>
      </c>
      <c r="E453" s="784"/>
      <c r="F453" s="778">
        <v>1.8</v>
      </c>
      <c r="G453" s="33">
        <v>6</v>
      </c>
      <c r="H453" s="778">
        <v>10.8</v>
      </c>
      <c r="I453" s="778">
        <v>11.28</v>
      </c>
      <c r="J453" s="33">
        <v>56</v>
      </c>
      <c r="K453" s="33" t="s">
        <v>116</v>
      </c>
      <c r="L453" s="33"/>
      <c r="M453" s="34" t="s">
        <v>68</v>
      </c>
      <c r="N453" s="34"/>
      <c r="O453" s="33">
        <v>60</v>
      </c>
      <c r="P453" s="86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9"/>
      <c r="R453" s="789"/>
      <c r="S453" s="789"/>
      <c r="T453" s="790"/>
      <c r="U453" s="35"/>
      <c r="V453" s="35"/>
      <c r="W453" s="36" t="s">
        <v>69</v>
      </c>
      <c r="X453" s="779">
        <v>0</v>
      </c>
      <c r="Y453" s="780">
        <f t="shared" si="92"/>
        <v>0</v>
      </c>
      <c r="Z453" s="37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715</v>
      </c>
      <c r="B454" s="54" t="s">
        <v>716</v>
      </c>
      <c r="C454" s="32">
        <v>4301011312</v>
      </c>
      <c r="D454" s="783">
        <v>4607091384192</v>
      </c>
      <c r="E454" s="784"/>
      <c r="F454" s="778">
        <v>1.8</v>
      </c>
      <c r="G454" s="33">
        <v>6</v>
      </c>
      <c r="H454" s="778">
        <v>10.8</v>
      </c>
      <c r="I454" s="778">
        <v>11.234999999999999</v>
      </c>
      <c r="J454" s="33">
        <v>64</v>
      </c>
      <c r="K454" s="33" t="s">
        <v>116</v>
      </c>
      <c r="L454" s="33"/>
      <c r="M454" s="34" t="s">
        <v>119</v>
      </c>
      <c r="N454" s="34"/>
      <c r="O454" s="33">
        <v>60</v>
      </c>
      <c r="P454" s="7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89"/>
      <c r="R454" s="789"/>
      <c r="S454" s="789"/>
      <c r="T454" s="790"/>
      <c r="U454" s="35"/>
      <c r="V454" s="35"/>
      <c r="W454" s="36" t="s">
        <v>69</v>
      </c>
      <c r="X454" s="779">
        <v>0</v>
      </c>
      <c r="Y454" s="780">
        <f t="shared" si="92"/>
        <v>0</v>
      </c>
      <c r="Z454" s="37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hidden="1" customHeight="1" x14ac:dyDescent="0.25">
      <c r="A455" s="54" t="s">
        <v>718</v>
      </c>
      <c r="B455" s="54" t="s">
        <v>719</v>
      </c>
      <c r="C455" s="32">
        <v>4301011875</v>
      </c>
      <c r="D455" s="783">
        <v>4680115884885</v>
      </c>
      <c r="E455" s="784"/>
      <c r="F455" s="778">
        <v>0.8</v>
      </c>
      <c r="G455" s="33">
        <v>15</v>
      </c>
      <c r="H455" s="778">
        <v>12</v>
      </c>
      <c r="I455" s="778">
        <v>12.48</v>
      </c>
      <c r="J455" s="33">
        <v>56</v>
      </c>
      <c r="K455" s="33" t="s">
        <v>116</v>
      </c>
      <c r="L455" s="33"/>
      <c r="M455" s="34" t="s">
        <v>68</v>
      </c>
      <c r="N455" s="34"/>
      <c r="O455" s="33">
        <v>60</v>
      </c>
      <c r="P455" s="87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89"/>
      <c r="R455" s="789"/>
      <c r="S455" s="789"/>
      <c r="T455" s="790"/>
      <c r="U455" s="35"/>
      <c r="V455" s="35"/>
      <c r="W455" s="36" t="s">
        <v>69</v>
      </c>
      <c r="X455" s="779">
        <v>0</v>
      </c>
      <c r="Y455" s="780">
        <f t="shared" si="92"/>
        <v>0</v>
      </c>
      <c r="Z455" s="37" t="str">
        <f>IFERROR(IF(Y455=0,"",ROUNDUP(Y455/H455,0)*0.02175),"")</f>
        <v/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37.5" hidden="1" customHeight="1" x14ac:dyDescent="0.25">
      <c r="A456" s="54" t="s">
        <v>720</v>
      </c>
      <c r="B456" s="54" t="s">
        <v>721</v>
      </c>
      <c r="C456" s="32">
        <v>4301011871</v>
      </c>
      <c r="D456" s="783">
        <v>4680115884908</v>
      </c>
      <c r="E456" s="784"/>
      <c r="F456" s="778">
        <v>0.4</v>
      </c>
      <c r="G456" s="33">
        <v>10</v>
      </c>
      <c r="H456" s="778">
        <v>4</v>
      </c>
      <c r="I456" s="778">
        <v>4.21</v>
      </c>
      <c r="J456" s="33">
        <v>132</v>
      </c>
      <c r="K456" s="33" t="s">
        <v>126</v>
      </c>
      <c r="L456" s="33"/>
      <c r="M456" s="34" t="s">
        <v>68</v>
      </c>
      <c r="N456" s="34"/>
      <c r="O456" s="33">
        <v>60</v>
      </c>
      <c r="P456" s="97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89"/>
      <c r="R456" s="789"/>
      <c r="S456" s="789"/>
      <c r="T456" s="790"/>
      <c r="U456" s="35"/>
      <c r="V456" s="35"/>
      <c r="W456" s="36" t="s">
        <v>69</v>
      </c>
      <c r="X456" s="779">
        <v>0</v>
      </c>
      <c r="Y456" s="780">
        <f t="shared" si="92"/>
        <v>0</v>
      </c>
      <c r="Z456" s="37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hidden="1" x14ac:dyDescent="0.2">
      <c r="A457" s="785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787"/>
      <c r="P457" s="791" t="s">
        <v>71</v>
      </c>
      <c r="Q457" s="792"/>
      <c r="R457" s="792"/>
      <c r="S457" s="792"/>
      <c r="T457" s="792"/>
      <c r="U457" s="792"/>
      <c r="V457" s="793"/>
      <c r="W457" s="38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hidden="1" x14ac:dyDescent="0.2">
      <c r="A458" s="786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7"/>
      <c r="P458" s="791" t="s">
        <v>71</v>
      </c>
      <c r="Q458" s="792"/>
      <c r="R458" s="792"/>
      <c r="S458" s="792"/>
      <c r="T458" s="792"/>
      <c r="U458" s="792"/>
      <c r="V458" s="793"/>
      <c r="W458" s="38" t="s">
        <v>69</v>
      </c>
      <c r="X458" s="781">
        <f>IFERROR(SUM(X449:X456),"0")</f>
        <v>0</v>
      </c>
      <c r="Y458" s="781">
        <f>IFERROR(SUM(Y449:Y456),"0")</f>
        <v>0</v>
      </c>
      <c r="Z458" s="38"/>
      <c r="AA458" s="782"/>
      <c r="AB458" s="782"/>
      <c r="AC458" s="782"/>
    </row>
    <row r="459" spans="1:68" ht="14.25" hidden="1" customHeight="1" x14ac:dyDescent="0.25">
      <c r="A459" s="796" t="s">
        <v>64</v>
      </c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6"/>
      <c r="P459" s="786"/>
      <c r="Q459" s="786"/>
      <c r="R459" s="786"/>
      <c r="S459" s="786"/>
      <c r="T459" s="786"/>
      <c r="U459" s="786"/>
      <c r="V459" s="786"/>
      <c r="W459" s="786"/>
      <c r="X459" s="786"/>
      <c r="Y459" s="786"/>
      <c r="Z459" s="786"/>
      <c r="AA459" s="773"/>
      <c r="AB459" s="773"/>
      <c r="AC459" s="773"/>
    </row>
    <row r="460" spans="1:68" ht="27" customHeight="1" x14ac:dyDescent="0.25">
      <c r="A460" s="54" t="s">
        <v>722</v>
      </c>
      <c r="B460" s="54" t="s">
        <v>723</v>
      </c>
      <c r="C460" s="32">
        <v>4301031303</v>
      </c>
      <c r="D460" s="783">
        <v>4607091384802</v>
      </c>
      <c r="E460" s="784"/>
      <c r="F460" s="778">
        <v>0.73</v>
      </c>
      <c r="G460" s="33">
        <v>6</v>
      </c>
      <c r="H460" s="778">
        <v>4.38</v>
      </c>
      <c r="I460" s="778">
        <v>4.6500000000000004</v>
      </c>
      <c r="J460" s="33">
        <v>132</v>
      </c>
      <c r="K460" s="33" t="s">
        <v>126</v>
      </c>
      <c r="L460" s="33"/>
      <c r="M460" s="34" t="s">
        <v>68</v>
      </c>
      <c r="N460" s="34"/>
      <c r="O460" s="33">
        <v>35</v>
      </c>
      <c r="P460" s="109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89"/>
      <c r="R460" s="789"/>
      <c r="S460" s="789"/>
      <c r="T460" s="790"/>
      <c r="U460" s="35"/>
      <c r="V460" s="35"/>
      <c r="W460" s="36" t="s">
        <v>69</v>
      </c>
      <c r="X460" s="779">
        <v>60</v>
      </c>
      <c r="Y460" s="780">
        <f>IFERROR(IF(X460="",0,CEILING((X460/$H460),1)*$H460),"")</f>
        <v>61.32</v>
      </c>
      <c r="Z460" s="37">
        <f>IFERROR(IF(Y460=0,"",ROUNDUP(Y460/H460,0)*0.00902),"")</f>
        <v>0.12628</v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63.698630136986303</v>
      </c>
      <c r="BN460" s="64">
        <f>IFERROR(Y460*I460/H460,"0")</f>
        <v>65.100000000000009</v>
      </c>
      <c r="BO460" s="64">
        <f>IFERROR(1/J460*(X460/H460),"0")</f>
        <v>0.10377750103777501</v>
      </c>
      <c r="BP460" s="64">
        <f>IFERROR(1/J460*(Y460/H460),"0")</f>
        <v>0.10606060606060606</v>
      </c>
    </row>
    <row r="461" spans="1:68" ht="27" hidden="1" customHeight="1" x14ac:dyDescent="0.25">
      <c r="A461" s="54" t="s">
        <v>725</v>
      </c>
      <c r="B461" s="54" t="s">
        <v>726</v>
      </c>
      <c r="C461" s="32">
        <v>4301031304</v>
      </c>
      <c r="D461" s="783">
        <v>4607091384826</v>
      </c>
      <c r="E461" s="784"/>
      <c r="F461" s="778">
        <v>0.35</v>
      </c>
      <c r="G461" s="33">
        <v>8</v>
      </c>
      <c r="H461" s="778">
        <v>2.8</v>
      </c>
      <c r="I461" s="778">
        <v>2.98</v>
      </c>
      <c r="J461" s="33">
        <v>234</v>
      </c>
      <c r="K461" s="33" t="s">
        <v>67</v>
      </c>
      <c r="L461" s="33"/>
      <c r="M461" s="34" t="s">
        <v>68</v>
      </c>
      <c r="N461" s="34"/>
      <c r="O461" s="33">
        <v>35</v>
      </c>
      <c r="P461" s="108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89"/>
      <c r="R461" s="789"/>
      <c r="S461" s="789"/>
      <c r="T461" s="790"/>
      <c r="U461" s="35"/>
      <c r="V461" s="35"/>
      <c r="W461" s="36" t="s">
        <v>69</v>
      </c>
      <c r="X461" s="779">
        <v>0</v>
      </c>
      <c r="Y461" s="780">
        <f>IFERROR(IF(X461="",0,CEILING((X461/$H461),1)*$H461),"")</f>
        <v>0</v>
      </c>
      <c r="Z461" s="37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785"/>
      <c r="B462" s="786"/>
      <c r="C462" s="786"/>
      <c r="D462" s="786"/>
      <c r="E462" s="786"/>
      <c r="F462" s="786"/>
      <c r="G462" s="786"/>
      <c r="H462" s="786"/>
      <c r="I462" s="786"/>
      <c r="J462" s="786"/>
      <c r="K462" s="786"/>
      <c r="L462" s="786"/>
      <c r="M462" s="786"/>
      <c r="N462" s="786"/>
      <c r="O462" s="787"/>
      <c r="P462" s="791" t="s">
        <v>71</v>
      </c>
      <c r="Q462" s="792"/>
      <c r="R462" s="792"/>
      <c r="S462" s="792"/>
      <c r="T462" s="792"/>
      <c r="U462" s="792"/>
      <c r="V462" s="793"/>
      <c r="W462" s="38" t="s">
        <v>72</v>
      </c>
      <c r="X462" s="781">
        <f>IFERROR(X460/H460,"0")+IFERROR(X461/H461,"0")</f>
        <v>13.698630136986301</v>
      </c>
      <c r="Y462" s="781">
        <f>IFERROR(Y460/H460,"0")+IFERROR(Y461/H461,"0")</f>
        <v>14</v>
      </c>
      <c r="Z462" s="781">
        <f>IFERROR(IF(Z460="",0,Z460),"0")+IFERROR(IF(Z461="",0,Z461),"0")</f>
        <v>0.12628</v>
      </c>
      <c r="AA462" s="782"/>
      <c r="AB462" s="782"/>
      <c r="AC462" s="782"/>
    </row>
    <row r="463" spans="1:68" x14ac:dyDescent="0.2">
      <c r="A463" s="786"/>
      <c r="B463" s="786"/>
      <c r="C463" s="786"/>
      <c r="D463" s="786"/>
      <c r="E463" s="786"/>
      <c r="F463" s="786"/>
      <c r="G463" s="786"/>
      <c r="H463" s="786"/>
      <c r="I463" s="786"/>
      <c r="J463" s="786"/>
      <c r="K463" s="786"/>
      <c r="L463" s="786"/>
      <c r="M463" s="786"/>
      <c r="N463" s="786"/>
      <c r="O463" s="787"/>
      <c r="P463" s="791" t="s">
        <v>71</v>
      </c>
      <c r="Q463" s="792"/>
      <c r="R463" s="792"/>
      <c r="S463" s="792"/>
      <c r="T463" s="792"/>
      <c r="U463" s="792"/>
      <c r="V463" s="793"/>
      <c r="W463" s="38" t="s">
        <v>69</v>
      </c>
      <c r="X463" s="781">
        <f>IFERROR(SUM(X460:X461),"0")</f>
        <v>60</v>
      </c>
      <c r="Y463" s="781">
        <f>IFERROR(SUM(Y460:Y461),"0")</f>
        <v>61.32</v>
      </c>
      <c r="Z463" s="38"/>
      <c r="AA463" s="782"/>
      <c r="AB463" s="782"/>
      <c r="AC463" s="782"/>
    </row>
    <row r="464" spans="1:68" ht="14.25" hidden="1" customHeight="1" x14ac:dyDescent="0.25">
      <c r="A464" s="796" t="s">
        <v>73</v>
      </c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786"/>
      <c r="P464" s="786"/>
      <c r="Q464" s="786"/>
      <c r="R464" s="786"/>
      <c r="S464" s="786"/>
      <c r="T464" s="786"/>
      <c r="U464" s="786"/>
      <c r="V464" s="786"/>
      <c r="W464" s="786"/>
      <c r="X464" s="786"/>
      <c r="Y464" s="786"/>
      <c r="Z464" s="786"/>
      <c r="AA464" s="773"/>
      <c r="AB464" s="773"/>
      <c r="AC464" s="773"/>
    </row>
    <row r="465" spans="1:68" ht="27" customHeight="1" x14ac:dyDescent="0.25">
      <c r="A465" s="54" t="s">
        <v>727</v>
      </c>
      <c r="B465" s="54" t="s">
        <v>728</v>
      </c>
      <c r="C465" s="32">
        <v>4301051899</v>
      </c>
      <c r="D465" s="783">
        <v>4607091384246</v>
      </c>
      <c r="E465" s="784"/>
      <c r="F465" s="778">
        <v>1.5</v>
      </c>
      <c r="G465" s="33">
        <v>6</v>
      </c>
      <c r="H465" s="778">
        <v>9</v>
      </c>
      <c r="I465" s="778">
        <v>9.5190000000000001</v>
      </c>
      <c r="J465" s="33">
        <v>64</v>
      </c>
      <c r="K465" s="33" t="s">
        <v>116</v>
      </c>
      <c r="L465" s="33"/>
      <c r="M465" s="34" t="s">
        <v>77</v>
      </c>
      <c r="N465" s="34"/>
      <c r="O465" s="33">
        <v>40</v>
      </c>
      <c r="P465" s="1080" t="s">
        <v>729</v>
      </c>
      <c r="Q465" s="789"/>
      <c r="R465" s="789"/>
      <c r="S465" s="789"/>
      <c r="T465" s="790"/>
      <c r="U465" s="35"/>
      <c r="V465" s="35"/>
      <c r="W465" s="36" t="s">
        <v>69</v>
      </c>
      <c r="X465" s="779">
        <v>20</v>
      </c>
      <c r="Y465" s="780">
        <f>IFERROR(IF(X465="",0,CEILING((X465/$H465),1)*$H465),"")</f>
        <v>27</v>
      </c>
      <c r="Z465" s="37">
        <f>IFERROR(IF(Y465=0,"",ROUNDUP(Y465/H465,0)*0.01898),"")</f>
        <v>5.6940000000000004E-2</v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21.153333333333332</v>
      </c>
      <c r="BN465" s="64">
        <f>IFERROR(Y465*I465/H465,"0")</f>
        <v>28.556999999999999</v>
      </c>
      <c r="BO465" s="64">
        <f>IFERROR(1/J465*(X465/H465),"0")</f>
        <v>3.4722222222222224E-2</v>
      </c>
      <c r="BP465" s="64">
        <f>IFERROR(1/J465*(Y465/H465),"0")</f>
        <v>4.6875E-2</v>
      </c>
    </row>
    <row r="466" spans="1:68" ht="37.5" hidden="1" customHeight="1" x14ac:dyDescent="0.25">
      <c r="A466" s="54" t="s">
        <v>731</v>
      </c>
      <c r="B466" s="54" t="s">
        <v>732</v>
      </c>
      <c r="C466" s="32">
        <v>4301051901</v>
      </c>
      <c r="D466" s="783">
        <v>4680115881976</v>
      </c>
      <c r="E466" s="784"/>
      <c r="F466" s="778">
        <v>1.5</v>
      </c>
      <c r="G466" s="33">
        <v>6</v>
      </c>
      <c r="H466" s="778">
        <v>9</v>
      </c>
      <c r="I466" s="778">
        <v>9.4350000000000005</v>
      </c>
      <c r="J466" s="33">
        <v>64</v>
      </c>
      <c r="K466" s="33" t="s">
        <v>116</v>
      </c>
      <c r="L466" s="33"/>
      <c r="M466" s="34" t="s">
        <v>77</v>
      </c>
      <c r="N466" s="34"/>
      <c r="O466" s="33">
        <v>40</v>
      </c>
      <c r="P466" s="884" t="s">
        <v>733</v>
      </c>
      <c r="Q466" s="789"/>
      <c r="R466" s="789"/>
      <c r="S466" s="789"/>
      <c r="T466" s="790"/>
      <c r="U466" s="35"/>
      <c r="V466" s="35"/>
      <c r="W466" s="36" t="s">
        <v>69</v>
      </c>
      <c r="X466" s="779">
        <v>0</v>
      </c>
      <c r="Y466" s="780">
        <f>IFERROR(IF(X466="",0,CEILING((X466/$H466),1)*$H466),"")</f>
        <v>0</v>
      </c>
      <c r="Z466" s="37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hidden="1" customHeight="1" x14ac:dyDescent="0.25">
      <c r="A467" s="54" t="s">
        <v>735</v>
      </c>
      <c r="B467" s="54" t="s">
        <v>736</v>
      </c>
      <c r="C467" s="32">
        <v>4301051634</v>
      </c>
      <c r="D467" s="783">
        <v>4607091384253</v>
      </c>
      <c r="E467" s="784"/>
      <c r="F467" s="778">
        <v>0.4</v>
      </c>
      <c r="G467" s="33">
        <v>6</v>
      </c>
      <c r="H467" s="778">
        <v>2.4</v>
      </c>
      <c r="I467" s="778">
        <v>2.6640000000000001</v>
      </c>
      <c r="J467" s="33">
        <v>182</v>
      </c>
      <c r="K467" s="33" t="s">
        <v>76</v>
      </c>
      <c r="L467" s="33"/>
      <c r="M467" s="34" t="s">
        <v>68</v>
      </c>
      <c r="N467" s="34"/>
      <c r="O467" s="33">
        <v>40</v>
      </c>
      <c r="P467" s="95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89"/>
      <c r="R467" s="789"/>
      <c r="S467" s="789"/>
      <c r="T467" s="790"/>
      <c r="U467" s="35"/>
      <c r="V467" s="35"/>
      <c r="W467" s="36" t="s">
        <v>69</v>
      </c>
      <c r="X467" s="779">
        <v>0</v>
      </c>
      <c r="Y467" s="780">
        <f>IFERROR(IF(X467="",0,CEILING((X467/$H467),1)*$H467),"")</f>
        <v>0</v>
      </c>
      <c r="Z467" s="37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735</v>
      </c>
      <c r="B468" s="54" t="s">
        <v>738</v>
      </c>
      <c r="C468" s="32">
        <v>4301051297</v>
      </c>
      <c r="D468" s="783">
        <v>4607091384253</v>
      </c>
      <c r="E468" s="784"/>
      <c r="F468" s="778">
        <v>0.4</v>
      </c>
      <c r="G468" s="33">
        <v>6</v>
      </c>
      <c r="H468" s="778">
        <v>2.4</v>
      </c>
      <c r="I468" s="778">
        <v>2.6640000000000001</v>
      </c>
      <c r="J468" s="33">
        <v>182</v>
      </c>
      <c r="K468" s="33" t="s">
        <v>76</v>
      </c>
      <c r="L468" s="33"/>
      <c r="M468" s="34" t="s">
        <v>68</v>
      </c>
      <c r="N468" s="34"/>
      <c r="O468" s="33">
        <v>40</v>
      </c>
      <c r="P468" s="8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9"/>
      <c r="R468" s="789"/>
      <c r="S468" s="789"/>
      <c r="T468" s="790"/>
      <c r="U468" s="35"/>
      <c r="V468" s="35"/>
      <c r="W468" s="36" t="s">
        <v>69</v>
      </c>
      <c r="X468" s="779">
        <v>0</v>
      </c>
      <c r="Y468" s="780">
        <f>IFERROR(IF(X468="",0,CEILING((X468/$H468),1)*$H468),"")</f>
        <v>0</v>
      </c>
      <c r="Z468" s="37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740</v>
      </c>
      <c r="B469" s="54" t="s">
        <v>741</v>
      </c>
      <c r="C469" s="32">
        <v>4301051444</v>
      </c>
      <c r="D469" s="783">
        <v>4680115881969</v>
      </c>
      <c r="E469" s="784"/>
      <c r="F469" s="778">
        <v>0.4</v>
      </c>
      <c r="G469" s="33">
        <v>6</v>
      </c>
      <c r="H469" s="778">
        <v>2.4</v>
      </c>
      <c r="I469" s="778">
        <v>2.58</v>
      </c>
      <c r="J469" s="33">
        <v>182</v>
      </c>
      <c r="K469" s="33" t="s">
        <v>76</v>
      </c>
      <c r="L469" s="33"/>
      <c r="M469" s="34" t="s">
        <v>68</v>
      </c>
      <c r="N469" s="34"/>
      <c r="O469" s="33">
        <v>40</v>
      </c>
      <c r="P469" s="9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89"/>
      <c r="R469" s="789"/>
      <c r="S469" s="789"/>
      <c r="T469" s="790"/>
      <c r="U469" s="35"/>
      <c r="V469" s="35"/>
      <c r="W469" s="36" t="s">
        <v>69</v>
      </c>
      <c r="X469" s="779">
        <v>0</v>
      </c>
      <c r="Y469" s="780">
        <f>IFERROR(IF(X469="",0,CEILING((X469/$H469),1)*$H469),"")</f>
        <v>0</v>
      </c>
      <c r="Z469" s="37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85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7"/>
      <c r="P470" s="791" t="s">
        <v>71</v>
      </c>
      <c r="Q470" s="792"/>
      <c r="R470" s="792"/>
      <c r="S470" s="792"/>
      <c r="T470" s="792"/>
      <c r="U470" s="792"/>
      <c r="V470" s="793"/>
      <c r="W470" s="38" t="s">
        <v>72</v>
      </c>
      <c r="X470" s="781">
        <f>IFERROR(X465/H465,"0")+IFERROR(X466/H466,"0")+IFERROR(X467/H467,"0")+IFERROR(X468/H468,"0")+IFERROR(X469/H469,"0")</f>
        <v>2.2222222222222223</v>
      </c>
      <c r="Y470" s="781">
        <f>IFERROR(Y465/H465,"0")+IFERROR(Y466/H466,"0")+IFERROR(Y467/H467,"0")+IFERROR(Y468/H468,"0")+IFERROR(Y469/H469,"0")</f>
        <v>3</v>
      </c>
      <c r="Z470" s="781">
        <f>IFERROR(IF(Z465="",0,Z465),"0")+IFERROR(IF(Z466="",0,Z466),"0")+IFERROR(IF(Z467="",0,Z467),"0")+IFERROR(IF(Z468="",0,Z468),"0")+IFERROR(IF(Z469="",0,Z469),"0")</f>
        <v>5.6940000000000004E-2</v>
      </c>
      <c r="AA470" s="782"/>
      <c r="AB470" s="782"/>
      <c r="AC470" s="782"/>
    </row>
    <row r="471" spans="1:68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7"/>
      <c r="P471" s="791" t="s">
        <v>71</v>
      </c>
      <c r="Q471" s="792"/>
      <c r="R471" s="792"/>
      <c r="S471" s="792"/>
      <c r="T471" s="792"/>
      <c r="U471" s="792"/>
      <c r="V471" s="793"/>
      <c r="W471" s="38" t="s">
        <v>69</v>
      </c>
      <c r="X471" s="781">
        <f>IFERROR(SUM(X465:X469),"0")</f>
        <v>20</v>
      </c>
      <c r="Y471" s="781">
        <f>IFERROR(SUM(Y465:Y469),"0")</f>
        <v>27</v>
      </c>
      <c r="Z471" s="38"/>
      <c r="AA471" s="782"/>
      <c r="AB471" s="782"/>
      <c r="AC471" s="782"/>
    </row>
    <row r="472" spans="1:68" ht="14.25" hidden="1" customHeight="1" x14ac:dyDescent="0.25">
      <c r="A472" s="796" t="s">
        <v>207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73"/>
      <c r="AB472" s="773"/>
      <c r="AC472" s="773"/>
    </row>
    <row r="473" spans="1:68" ht="27" customHeight="1" x14ac:dyDescent="0.25">
      <c r="A473" s="54" t="s">
        <v>743</v>
      </c>
      <c r="B473" s="54" t="s">
        <v>744</v>
      </c>
      <c r="C473" s="32">
        <v>4301060441</v>
      </c>
      <c r="D473" s="783">
        <v>4607091389357</v>
      </c>
      <c r="E473" s="784"/>
      <c r="F473" s="778">
        <v>1.5</v>
      </c>
      <c r="G473" s="33">
        <v>6</v>
      </c>
      <c r="H473" s="778">
        <v>9</v>
      </c>
      <c r="I473" s="778">
        <v>9.4350000000000005</v>
      </c>
      <c r="J473" s="33">
        <v>64</v>
      </c>
      <c r="K473" s="33" t="s">
        <v>116</v>
      </c>
      <c r="L473" s="33"/>
      <c r="M473" s="34" t="s">
        <v>77</v>
      </c>
      <c r="N473" s="34"/>
      <c r="O473" s="33">
        <v>40</v>
      </c>
      <c r="P473" s="858" t="s">
        <v>745</v>
      </c>
      <c r="Q473" s="789"/>
      <c r="R473" s="789"/>
      <c r="S473" s="789"/>
      <c r="T473" s="790"/>
      <c r="U473" s="35"/>
      <c r="V473" s="35"/>
      <c r="W473" s="36" t="s">
        <v>69</v>
      </c>
      <c r="X473" s="779">
        <v>40</v>
      </c>
      <c r="Y473" s="780">
        <f>IFERROR(IF(X473="",0,CEILING((X473/$H473),1)*$H473),"")</f>
        <v>45</v>
      </c>
      <c r="Z473" s="37">
        <f>IFERROR(IF(Y473=0,"",ROUNDUP(Y473/H473,0)*0.01898),"")</f>
        <v>9.4899999999999998E-2</v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41.933333333333337</v>
      </c>
      <c r="BN473" s="64">
        <f>IFERROR(Y473*I473/H473,"0")</f>
        <v>47.175000000000004</v>
      </c>
      <c r="BO473" s="64">
        <f>IFERROR(1/J473*(X473/H473),"0")</f>
        <v>6.9444444444444448E-2</v>
      </c>
      <c r="BP473" s="64">
        <f>IFERROR(1/J473*(Y473/H473),"0")</f>
        <v>7.8125E-2</v>
      </c>
    </row>
    <row r="474" spans="1:68" x14ac:dyDescent="0.2">
      <c r="A474" s="785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7"/>
      <c r="P474" s="791" t="s">
        <v>71</v>
      </c>
      <c r="Q474" s="792"/>
      <c r="R474" s="792"/>
      <c r="S474" s="792"/>
      <c r="T474" s="792"/>
      <c r="U474" s="792"/>
      <c r="V474" s="793"/>
      <c r="W474" s="38" t="s">
        <v>72</v>
      </c>
      <c r="X474" s="781">
        <f>IFERROR(X473/H473,"0")</f>
        <v>4.4444444444444446</v>
      </c>
      <c r="Y474" s="781">
        <f>IFERROR(Y473/H473,"0")</f>
        <v>5</v>
      </c>
      <c r="Z474" s="781">
        <f>IFERROR(IF(Z473="",0,Z473),"0")</f>
        <v>9.4899999999999998E-2</v>
      </c>
      <c r="AA474" s="782"/>
      <c r="AB474" s="782"/>
      <c r="AC474" s="78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787"/>
      <c r="P475" s="791" t="s">
        <v>71</v>
      </c>
      <c r="Q475" s="792"/>
      <c r="R475" s="792"/>
      <c r="S475" s="792"/>
      <c r="T475" s="792"/>
      <c r="U475" s="792"/>
      <c r="V475" s="793"/>
      <c r="W475" s="38" t="s">
        <v>69</v>
      </c>
      <c r="X475" s="781">
        <f>IFERROR(SUM(X473:X473),"0")</f>
        <v>40</v>
      </c>
      <c r="Y475" s="781">
        <f>IFERROR(SUM(Y473:Y473),"0")</f>
        <v>45</v>
      </c>
      <c r="Z475" s="38"/>
      <c r="AA475" s="782"/>
      <c r="AB475" s="782"/>
      <c r="AC475" s="782"/>
    </row>
    <row r="476" spans="1:68" ht="27.75" hidden="1" customHeight="1" x14ac:dyDescent="0.2">
      <c r="A476" s="955" t="s">
        <v>747</v>
      </c>
      <c r="B476" s="956"/>
      <c r="C476" s="956"/>
      <c r="D476" s="956"/>
      <c r="E476" s="956"/>
      <c r="F476" s="956"/>
      <c r="G476" s="956"/>
      <c r="H476" s="956"/>
      <c r="I476" s="956"/>
      <c r="J476" s="956"/>
      <c r="K476" s="956"/>
      <c r="L476" s="956"/>
      <c r="M476" s="956"/>
      <c r="N476" s="956"/>
      <c r="O476" s="956"/>
      <c r="P476" s="956"/>
      <c r="Q476" s="956"/>
      <c r="R476" s="956"/>
      <c r="S476" s="956"/>
      <c r="T476" s="956"/>
      <c r="U476" s="956"/>
      <c r="V476" s="956"/>
      <c r="W476" s="956"/>
      <c r="X476" s="956"/>
      <c r="Y476" s="956"/>
      <c r="Z476" s="956"/>
      <c r="AA476" s="49"/>
      <c r="AB476" s="49"/>
      <c r="AC476" s="49"/>
    </row>
    <row r="477" spans="1:68" ht="16.5" hidden="1" customHeight="1" x14ac:dyDescent="0.25">
      <c r="A477" s="799" t="s">
        <v>748</v>
      </c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6"/>
      <c r="P477" s="786"/>
      <c r="Q477" s="786"/>
      <c r="R477" s="786"/>
      <c r="S477" s="786"/>
      <c r="T477" s="786"/>
      <c r="U477" s="786"/>
      <c r="V477" s="786"/>
      <c r="W477" s="786"/>
      <c r="X477" s="786"/>
      <c r="Y477" s="786"/>
      <c r="Z477" s="786"/>
      <c r="AA477" s="774"/>
      <c r="AB477" s="774"/>
      <c r="AC477" s="774"/>
    </row>
    <row r="478" spans="1:68" ht="14.25" hidden="1" customHeight="1" x14ac:dyDescent="0.25">
      <c r="A478" s="796" t="s">
        <v>113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73"/>
      <c r="AB478" s="773"/>
      <c r="AC478" s="773"/>
    </row>
    <row r="479" spans="1:68" ht="27" hidden="1" customHeight="1" x14ac:dyDescent="0.25">
      <c r="A479" s="54" t="s">
        <v>749</v>
      </c>
      <c r="B479" s="54" t="s">
        <v>750</v>
      </c>
      <c r="C479" s="32">
        <v>4301011428</v>
      </c>
      <c r="D479" s="783">
        <v>4607091389708</v>
      </c>
      <c r="E479" s="784"/>
      <c r="F479" s="778">
        <v>0.45</v>
      </c>
      <c r="G479" s="33">
        <v>6</v>
      </c>
      <c r="H479" s="778">
        <v>2.7</v>
      </c>
      <c r="I479" s="778">
        <v>2.88</v>
      </c>
      <c r="J479" s="33">
        <v>182</v>
      </c>
      <c r="K479" s="33" t="s">
        <v>76</v>
      </c>
      <c r="L479" s="33"/>
      <c r="M479" s="34" t="s">
        <v>119</v>
      </c>
      <c r="N479" s="34"/>
      <c r="O479" s="33">
        <v>50</v>
      </c>
      <c r="P479" s="88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89"/>
      <c r="R479" s="789"/>
      <c r="S479" s="789"/>
      <c r="T479" s="790"/>
      <c r="U479" s="35"/>
      <c r="V479" s="35"/>
      <c r="W479" s="36" t="s">
        <v>69</v>
      </c>
      <c r="X479" s="779">
        <v>0</v>
      </c>
      <c r="Y479" s="780">
        <f>IFERROR(IF(X479="",0,CEILING((X479/$H479),1)*$H479),"")</f>
        <v>0</v>
      </c>
      <c r="Z479" s="37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85"/>
      <c r="B480" s="786"/>
      <c r="C480" s="786"/>
      <c r="D480" s="786"/>
      <c r="E480" s="786"/>
      <c r="F480" s="786"/>
      <c r="G480" s="786"/>
      <c r="H480" s="786"/>
      <c r="I480" s="786"/>
      <c r="J480" s="786"/>
      <c r="K480" s="786"/>
      <c r="L480" s="786"/>
      <c r="M480" s="786"/>
      <c r="N480" s="786"/>
      <c r="O480" s="787"/>
      <c r="P480" s="791" t="s">
        <v>71</v>
      </c>
      <c r="Q480" s="792"/>
      <c r="R480" s="792"/>
      <c r="S480" s="792"/>
      <c r="T480" s="792"/>
      <c r="U480" s="792"/>
      <c r="V480" s="793"/>
      <c r="W480" s="38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hidden="1" x14ac:dyDescent="0.2">
      <c r="A481" s="786"/>
      <c r="B481" s="786"/>
      <c r="C481" s="786"/>
      <c r="D481" s="786"/>
      <c r="E481" s="786"/>
      <c r="F481" s="786"/>
      <c r="G481" s="786"/>
      <c r="H481" s="786"/>
      <c r="I481" s="786"/>
      <c r="J481" s="786"/>
      <c r="K481" s="786"/>
      <c r="L481" s="786"/>
      <c r="M481" s="786"/>
      <c r="N481" s="786"/>
      <c r="O481" s="787"/>
      <c r="P481" s="791" t="s">
        <v>71</v>
      </c>
      <c r="Q481" s="792"/>
      <c r="R481" s="792"/>
      <c r="S481" s="792"/>
      <c r="T481" s="792"/>
      <c r="U481" s="792"/>
      <c r="V481" s="793"/>
      <c r="W481" s="38" t="s">
        <v>69</v>
      </c>
      <c r="X481" s="781">
        <f>IFERROR(SUM(X479:X479),"0")</f>
        <v>0</v>
      </c>
      <c r="Y481" s="781">
        <f>IFERROR(SUM(Y479:Y479),"0")</f>
        <v>0</v>
      </c>
      <c r="Z481" s="38"/>
      <c r="AA481" s="782"/>
      <c r="AB481" s="782"/>
      <c r="AC481" s="782"/>
    </row>
    <row r="482" spans="1:68" ht="14.25" hidden="1" customHeight="1" x14ac:dyDescent="0.25">
      <c r="A482" s="796" t="s">
        <v>64</v>
      </c>
      <c r="B482" s="786"/>
      <c r="C482" s="786"/>
      <c r="D482" s="786"/>
      <c r="E482" s="786"/>
      <c r="F482" s="786"/>
      <c r="G482" s="786"/>
      <c r="H482" s="786"/>
      <c r="I482" s="786"/>
      <c r="J482" s="786"/>
      <c r="K482" s="786"/>
      <c r="L482" s="786"/>
      <c r="M482" s="786"/>
      <c r="N482" s="786"/>
      <c r="O482" s="786"/>
      <c r="P482" s="786"/>
      <c r="Q482" s="786"/>
      <c r="R482" s="786"/>
      <c r="S482" s="786"/>
      <c r="T482" s="786"/>
      <c r="U482" s="786"/>
      <c r="V482" s="786"/>
      <c r="W482" s="786"/>
      <c r="X482" s="786"/>
      <c r="Y482" s="786"/>
      <c r="Z482" s="786"/>
      <c r="AA482" s="773"/>
      <c r="AB482" s="773"/>
      <c r="AC482" s="773"/>
    </row>
    <row r="483" spans="1:68" ht="27" hidden="1" customHeight="1" x14ac:dyDescent="0.25">
      <c r="A483" s="54" t="s">
        <v>752</v>
      </c>
      <c r="B483" s="54" t="s">
        <v>753</v>
      </c>
      <c r="C483" s="32">
        <v>4301031405</v>
      </c>
      <c r="D483" s="783">
        <v>4680115886100</v>
      </c>
      <c r="E483" s="784"/>
      <c r="F483" s="778">
        <v>0.9</v>
      </c>
      <c r="G483" s="33">
        <v>6</v>
      </c>
      <c r="H483" s="778">
        <v>5.4</v>
      </c>
      <c r="I483" s="778">
        <v>5.61</v>
      </c>
      <c r="J483" s="33">
        <v>132</v>
      </c>
      <c r="K483" s="33" t="s">
        <v>126</v>
      </c>
      <c r="L483" s="33"/>
      <c r="M483" s="34" t="s">
        <v>68</v>
      </c>
      <c r="N483" s="34"/>
      <c r="O483" s="33">
        <v>50</v>
      </c>
      <c r="P483" s="1129" t="s">
        <v>754</v>
      </c>
      <c r="Q483" s="789"/>
      <c r="R483" s="789"/>
      <c r="S483" s="789"/>
      <c r="T483" s="790"/>
      <c r="U483" s="35"/>
      <c r="V483" s="35"/>
      <c r="W483" s="36" t="s">
        <v>69</v>
      </c>
      <c r="X483" s="779">
        <v>0</v>
      </c>
      <c r="Y483" s="780">
        <f t="shared" ref="Y483:Y503" si="97">IFERROR(IF(X483="",0,CEILING((X483/$H483),1)*$H483),"")</f>
        <v>0</v>
      </c>
      <c r="Z483" s="37" t="str">
        <f>IFERROR(IF(Y483=0,"",ROUNDUP(Y483/H483,0)*0.00902),"")</f>
        <v/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0</v>
      </c>
      <c r="BN483" s="64">
        <f t="shared" ref="BN483:BN503" si="99">IFERROR(Y483*I483/H483,"0")</f>
        <v>0</v>
      </c>
      <c r="BO483" s="64">
        <f t="shared" ref="BO483:BO503" si="100">IFERROR(1/J483*(X483/H483),"0")</f>
        <v>0</v>
      </c>
      <c r="BP483" s="64">
        <f t="shared" ref="BP483:BP503" si="101">IFERROR(1/J483*(Y483/H483),"0")</f>
        <v>0</v>
      </c>
    </row>
    <row r="484" spans="1:68" ht="27" hidden="1" customHeight="1" x14ac:dyDescent="0.25">
      <c r="A484" s="54" t="s">
        <v>756</v>
      </c>
      <c r="B484" s="54" t="s">
        <v>757</v>
      </c>
      <c r="C484" s="32">
        <v>4301031382</v>
      </c>
      <c r="D484" s="783">
        <v>4680115886117</v>
      </c>
      <c r="E484" s="784"/>
      <c r="F484" s="778">
        <v>0.9</v>
      </c>
      <c r="G484" s="33">
        <v>6</v>
      </c>
      <c r="H484" s="778">
        <v>5.4</v>
      </c>
      <c r="I484" s="778">
        <v>5.61</v>
      </c>
      <c r="J484" s="33">
        <v>120</v>
      </c>
      <c r="K484" s="33" t="s">
        <v>126</v>
      </c>
      <c r="L484" s="33"/>
      <c r="M484" s="34" t="s">
        <v>68</v>
      </c>
      <c r="N484" s="34"/>
      <c r="O484" s="33">
        <v>50</v>
      </c>
      <c r="P484" s="1186" t="s">
        <v>758</v>
      </c>
      <c r="Q484" s="789"/>
      <c r="R484" s="789"/>
      <c r="S484" s="789"/>
      <c r="T484" s="790"/>
      <c r="U484" s="35"/>
      <c r="V484" s="35"/>
      <c r="W484" s="36" t="s">
        <v>69</v>
      </c>
      <c r="X484" s="779">
        <v>0</v>
      </c>
      <c r="Y484" s="780">
        <f t="shared" si="97"/>
        <v>0</v>
      </c>
      <c r="Z484" s="37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756</v>
      </c>
      <c r="B485" s="54" t="s">
        <v>760</v>
      </c>
      <c r="C485" s="32">
        <v>4301031406</v>
      </c>
      <c r="D485" s="783">
        <v>4680115886117</v>
      </c>
      <c r="E485" s="784"/>
      <c r="F485" s="778">
        <v>0.9</v>
      </c>
      <c r="G485" s="33">
        <v>6</v>
      </c>
      <c r="H485" s="778">
        <v>5.4</v>
      </c>
      <c r="I485" s="778">
        <v>5.61</v>
      </c>
      <c r="J485" s="33">
        <v>132</v>
      </c>
      <c r="K485" s="33" t="s">
        <v>126</v>
      </c>
      <c r="L485" s="33"/>
      <c r="M485" s="34" t="s">
        <v>68</v>
      </c>
      <c r="N485" s="34"/>
      <c r="O485" s="33">
        <v>50</v>
      </c>
      <c r="P485" s="1058" t="s">
        <v>758</v>
      </c>
      <c r="Q485" s="789"/>
      <c r="R485" s="789"/>
      <c r="S485" s="789"/>
      <c r="T485" s="790"/>
      <c r="U485" s="35"/>
      <c r="V485" s="35"/>
      <c r="W485" s="36" t="s">
        <v>69</v>
      </c>
      <c r="X485" s="779">
        <v>0</v>
      </c>
      <c r="Y485" s="780">
        <f t="shared" si="97"/>
        <v>0</v>
      </c>
      <c r="Z485" s="37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761</v>
      </c>
      <c r="B486" s="54" t="s">
        <v>762</v>
      </c>
      <c r="C486" s="32">
        <v>4301031325</v>
      </c>
      <c r="D486" s="783">
        <v>4607091389746</v>
      </c>
      <c r="E486" s="784"/>
      <c r="F486" s="778">
        <v>0.7</v>
      </c>
      <c r="G486" s="33">
        <v>6</v>
      </c>
      <c r="H486" s="778">
        <v>4.2</v>
      </c>
      <c r="I486" s="778">
        <v>4.4400000000000004</v>
      </c>
      <c r="J486" s="33">
        <v>132</v>
      </c>
      <c r="K486" s="33" t="s">
        <v>126</v>
      </c>
      <c r="L486" s="33"/>
      <c r="M486" s="34" t="s">
        <v>68</v>
      </c>
      <c r="N486" s="34"/>
      <c r="O486" s="33">
        <v>50</v>
      </c>
      <c r="P486" s="116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9"/>
      <c r="R486" s="789"/>
      <c r="S486" s="789"/>
      <c r="T486" s="790"/>
      <c r="U486" s="35"/>
      <c r="V486" s="35"/>
      <c r="W486" s="36" t="s">
        <v>69</v>
      </c>
      <c r="X486" s="779">
        <v>0</v>
      </c>
      <c r="Y486" s="780">
        <f t="shared" si="97"/>
        <v>0</v>
      </c>
      <c r="Z486" s="37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761</v>
      </c>
      <c r="B487" s="54" t="s">
        <v>764</v>
      </c>
      <c r="C487" s="32">
        <v>4301031356</v>
      </c>
      <c r="D487" s="783">
        <v>4607091389746</v>
      </c>
      <c r="E487" s="784"/>
      <c r="F487" s="778">
        <v>0.7</v>
      </c>
      <c r="G487" s="33">
        <v>6</v>
      </c>
      <c r="H487" s="778">
        <v>4.2</v>
      </c>
      <c r="I487" s="778">
        <v>4.4400000000000004</v>
      </c>
      <c r="J487" s="33">
        <v>132</v>
      </c>
      <c r="K487" s="33" t="s">
        <v>126</v>
      </c>
      <c r="L487" s="33"/>
      <c r="M487" s="34" t="s">
        <v>68</v>
      </c>
      <c r="N487" s="34"/>
      <c r="O487" s="33">
        <v>50</v>
      </c>
      <c r="P487" s="106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9"/>
      <c r="R487" s="789"/>
      <c r="S487" s="789"/>
      <c r="T487" s="790"/>
      <c r="U487" s="35"/>
      <c r="V487" s="35"/>
      <c r="W487" s="36" t="s">
        <v>69</v>
      </c>
      <c r="X487" s="779">
        <v>0</v>
      </c>
      <c r="Y487" s="780">
        <f t="shared" si="97"/>
        <v>0</v>
      </c>
      <c r="Z487" s="37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2">
        <v>4301031335</v>
      </c>
      <c r="D488" s="783">
        <v>4680115883147</v>
      </c>
      <c r="E488" s="784"/>
      <c r="F488" s="778">
        <v>0.28000000000000003</v>
      </c>
      <c r="G488" s="33">
        <v>6</v>
      </c>
      <c r="H488" s="778">
        <v>1.68</v>
      </c>
      <c r="I488" s="778">
        <v>1.81</v>
      </c>
      <c r="J488" s="33">
        <v>234</v>
      </c>
      <c r="K488" s="33" t="s">
        <v>67</v>
      </c>
      <c r="L488" s="33"/>
      <c r="M488" s="34" t="s">
        <v>68</v>
      </c>
      <c r="N488" s="34"/>
      <c r="O488" s="33">
        <v>50</v>
      </c>
      <c r="P488" s="111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9"/>
      <c r="R488" s="789"/>
      <c r="S488" s="789"/>
      <c r="T488" s="790"/>
      <c r="U488" s="35"/>
      <c r="V488" s="35"/>
      <c r="W488" s="36" t="s">
        <v>69</v>
      </c>
      <c r="X488" s="779">
        <v>0</v>
      </c>
      <c r="Y488" s="780">
        <f t="shared" si="97"/>
        <v>0</v>
      </c>
      <c r="Z488" s="37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767</v>
      </c>
      <c r="C489" s="32">
        <v>4301031366</v>
      </c>
      <c r="D489" s="783">
        <v>4680115883147</v>
      </c>
      <c r="E489" s="784"/>
      <c r="F489" s="778">
        <v>0.28000000000000003</v>
      </c>
      <c r="G489" s="33">
        <v>6</v>
      </c>
      <c r="H489" s="778">
        <v>1.68</v>
      </c>
      <c r="I489" s="778">
        <v>1.81</v>
      </c>
      <c r="J489" s="33">
        <v>234</v>
      </c>
      <c r="K489" s="33" t="s">
        <v>67</v>
      </c>
      <c r="L489" s="33"/>
      <c r="M489" s="34" t="s">
        <v>68</v>
      </c>
      <c r="N489" s="34"/>
      <c r="O489" s="33">
        <v>50</v>
      </c>
      <c r="P489" s="1006" t="s">
        <v>768</v>
      </c>
      <c r="Q489" s="789"/>
      <c r="R489" s="789"/>
      <c r="S489" s="789"/>
      <c r="T489" s="790"/>
      <c r="U489" s="35"/>
      <c r="V489" s="35"/>
      <c r="W489" s="36" t="s">
        <v>69</v>
      </c>
      <c r="X489" s="779">
        <v>0</v>
      </c>
      <c r="Y489" s="780">
        <f t="shared" si="97"/>
        <v>0</v>
      </c>
      <c r="Z489" s="37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769</v>
      </c>
      <c r="B490" s="54" t="s">
        <v>770</v>
      </c>
      <c r="C490" s="32">
        <v>4301031330</v>
      </c>
      <c r="D490" s="783">
        <v>4607091384338</v>
      </c>
      <c r="E490" s="784"/>
      <c r="F490" s="778">
        <v>0.35</v>
      </c>
      <c r="G490" s="33">
        <v>6</v>
      </c>
      <c r="H490" s="778">
        <v>2.1</v>
      </c>
      <c r="I490" s="778">
        <v>2.23</v>
      </c>
      <c r="J490" s="33">
        <v>234</v>
      </c>
      <c r="K490" s="33" t="s">
        <v>67</v>
      </c>
      <c r="L490" s="33"/>
      <c r="M490" s="34" t="s">
        <v>68</v>
      </c>
      <c r="N490" s="34"/>
      <c r="O490" s="33">
        <v>50</v>
      </c>
      <c r="P490" s="112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9"/>
      <c r="R490" s="789"/>
      <c r="S490" s="789"/>
      <c r="T490" s="790"/>
      <c r="U490" s="35"/>
      <c r="V490" s="35"/>
      <c r="W490" s="36" t="s">
        <v>69</v>
      </c>
      <c r="X490" s="779">
        <v>0</v>
      </c>
      <c r="Y490" s="780">
        <f t="shared" si="97"/>
        <v>0</v>
      </c>
      <c r="Z490" s="37" t="str">
        <f t="shared" si="102"/>
        <v/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769</v>
      </c>
      <c r="B491" s="54" t="s">
        <v>771</v>
      </c>
      <c r="C491" s="32">
        <v>4301031362</v>
      </c>
      <c r="D491" s="783">
        <v>4607091384338</v>
      </c>
      <c r="E491" s="784"/>
      <c r="F491" s="778">
        <v>0.35</v>
      </c>
      <c r="G491" s="33">
        <v>6</v>
      </c>
      <c r="H491" s="778">
        <v>2.1</v>
      </c>
      <c r="I491" s="778">
        <v>2.23</v>
      </c>
      <c r="J491" s="33">
        <v>234</v>
      </c>
      <c r="K491" s="33" t="s">
        <v>67</v>
      </c>
      <c r="L491" s="33"/>
      <c r="M491" s="34" t="s">
        <v>68</v>
      </c>
      <c r="N491" s="34"/>
      <c r="O491" s="33">
        <v>50</v>
      </c>
      <c r="P491" s="101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9"/>
      <c r="R491" s="789"/>
      <c r="S491" s="789"/>
      <c r="T491" s="790"/>
      <c r="U491" s="35"/>
      <c r="V491" s="35"/>
      <c r="W491" s="36" t="s">
        <v>69</v>
      </c>
      <c r="X491" s="779">
        <v>0</v>
      </c>
      <c r="Y491" s="780">
        <f t="shared" si="97"/>
        <v>0</v>
      </c>
      <c r="Z491" s="37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772</v>
      </c>
      <c r="B492" s="54" t="s">
        <v>773</v>
      </c>
      <c r="C492" s="32">
        <v>4301031336</v>
      </c>
      <c r="D492" s="783">
        <v>4680115883154</v>
      </c>
      <c r="E492" s="784"/>
      <c r="F492" s="778">
        <v>0.28000000000000003</v>
      </c>
      <c r="G492" s="33">
        <v>6</v>
      </c>
      <c r="H492" s="778">
        <v>1.68</v>
      </c>
      <c r="I492" s="778">
        <v>1.81</v>
      </c>
      <c r="J492" s="33">
        <v>234</v>
      </c>
      <c r="K492" s="33" t="s">
        <v>67</v>
      </c>
      <c r="L492" s="33"/>
      <c r="M492" s="34" t="s">
        <v>68</v>
      </c>
      <c r="N492" s="34"/>
      <c r="O492" s="33">
        <v>50</v>
      </c>
      <c r="P492" s="90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9"/>
      <c r="R492" s="789"/>
      <c r="S492" s="789"/>
      <c r="T492" s="790"/>
      <c r="U492" s="35"/>
      <c r="V492" s="35"/>
      <c r="W492" s="36" t="s">
        <v>69</v>
      </c>
      <c r="X492" s="779">
        <v>0</v>
      </c>
      <c r="Y492" s="780">
        <f t="shared" si="97"/>
        <v>0</v>
      </c>
      <c r="Z492" s="37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hidden="1" customHeight="1" x14ac:dyDescent="0.25">
      <c r="A493" s="54" t="s">
        <v>772</v>
      </c>
      <c r="B493" s="54" t="s">
        <v>775</v>
      </c>
      <c r="C493" s="32">
        <v>4301031374</v>
      </c>
      <c r="D493" s="783">
        <v>4680115883154</v>
      </c>
      <c r="E493" s="784"/>
      <c r="F493" s="778">
        <v>0.28000000000000003</v>
      </c>
      <c r="G493" s="33">
        <v>6</v>
      </c>
      <c r="H493" s="778">
        <v>1.68</v>
      </c>
      <c r="I493" s="778">
        <v>1.81</v>
      </c>
      <c r="J493" s="33">
        <v>234</v>
      </c>
      <c r="K493" s="33" t="s">
        <v>67</v>
      </c>
      <c r="L493" s="33"/>
      <c r="M493" s="34" t="s">
        <v>68</v>
      </c>
      <c r="N493" s="34"/>
      <c r="O493" s="33">
        <v>50</v>
      </c>
      <c r="P493" s="939" t="s">
        <v>776</v>
      </c>
      <c r="Q493" s="789"/>
      <c r="R493" s="789"/>
      <c r="S493" s="789"/>
      <c r="T493" s="790"/>
      <c r="U493" s="35"/>
      <c r="V493" s="35"/>
      <c r="W493" s="36" t="s">
        <v>69</v>
      </c>
      <c r="X493" s="779">
        <v>0</v>
      </c>
      <c r="Y493" s="780">
        <f t="shared" si="97"/>
        <v>0</v>
      </c>
      <c r="Z493" s="37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hidden="1" customHeight="1" x14ac:dyDescent="0.25">
      <c r="A494" s="54" t="s">
        <v>777</v>
      </c>
      <c r="B494" s="54" t="s">
        <v>778</v>
      </c>
      <c r="C494" s="32">
        <v>4301031331</v>
      </c>
      <c r="D494" s="783">
        <v>4607091389524</v>
      </c>
      <c r="E494" s="784"/>
      <c r="F494" s="778">
        <v>0.35</v>
      </c>
      <c r="G494" s="33">
        <v>6</v>
      </c>
      <c r="H494" s="778">
        <v>2.1</v>
      </c>
      <c r="I494" s="778">
        <v>2.23</v>
      </c>
      <c r="J494" s="33">
        <v>234</v>
      </c>
      <c r="K494" s="33" t="s">
        <v>67</v>
      </c>
      <c r="L494" s="33"/>
      <c r="M494" s="34" t="s">
        <v>68</v>
      </c>
      <c r="N494" s="34"/>
      <c r="O494" s="33">
        <v>50</v>
      </c>
      <c r="P494" s="93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9"/>
      <c r="R494" s="789"/>
      <c r="S494" s="789"/>
      <c r="T494" s="790"/>
      <c r="U494" s="35"/>
      <c r="V494" s="35"/>
      <c r="W494" s="36" t="s">
        <v>69</v>
      </c>
      <c r="X494" s="779">
        <v>0</v>
      </c>
      <c r="Y494" s="780">
        <f t="shared" si="97"/>
        <v>0</v>
      </c>
      <c r="Z494" s="37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hidden="1" customHeight="1" x14ac:dyDescent="0.25">
      <c r="A495" s="54" t="s">
        <v>777</v>
      </c>
      <c r="B495" s="54" t="s">
        <v>779</v>
      </c>
      <c r="C495" s="32">
        <v>4301031361</v>
      </c>
      <c r="D495" s="783">
        <v>4607091389524</v>
      </c>
      <c r="E495" s="784"/>
      <c r="F495" s="778">
        <v>0.35</v>
      </c>
      <c r="G495" s="33">
        <v>6</v>
      </c>
      <c r="H495" s="778">
        <v>2.1</v>
      </c>
      <c r="I495" s="778">
        <v>2.23</v>
      </c>
      <c r="J495" s="33">
        <v>234</v>
      </c>
      <c r="K495" s="33" t="s">
        <v>67</v>
      </c>
      <c r="L495" s="33"/>
      <c r="M495" s="34" t="s">
        <v>68</v>
      </c>
      <c r="N495" s="34"/>
      <c r="O495" s="33">
        <v>50</v>
      </c>
      <c r="P495" s="94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9"/>
      <c r="R495" s="789"/>
      <c r="S495" s="789"/>
      <c r="T495" s="790"/>
      <c r="U495" s="35"/>
      <c r="V495" s="35"/>
      <c r="W495" s="36" t="s">
        <v>69</v>
      </c>
      <c r="X495" s="779">
        <v>0</v>
      </c>
      <c r="Y495" s="780">
        <f t="shared" si="97"/>
        <v>0</v>
      </c>
      <c r="Z495" s="37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780</v>
      </c>
      <c r="B496" s="54" t="s">
        <v>781</v>
      </c>
      <c r="C496" s="32">
        <v>4301031337</v>
      </c>
      <c r="D496" s="783">
        <v>4680115883161</v>
      </c>
      <c r="E496" s="784"/>
      <c r="F496" s="778">
        <v>0.28000000000000003</v>
      </c>
      <c r="G496" s="33">
        <v>6</v>
      </c>
      <c r="H496" s="778">
        <v>1.68</v>
      </c>
      <c r="I496" s="778">
        <v>1.81</v>
      </c>
      <c r="J496" s="33">
        <v>234</v>
      </c>
      <c r="K496" s="33" t="s">
        <v>67</v>
      </c>
      <c r="L496" s="33"/>
      <c r="M496" s="34" t="s">
        <v>68</v>
      </c>
      <c r="N496" s="34"/>
      <c r="O496" s="33">
        <v>50</v>
      </c>
      <c r="P496" s="99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89"/>
      <c r="R496" s="789"/>
      <c r="S496" s="789"/>
      <c r="T496" s="790"/>
      <c r="U496" s="35"/>
      <c r="V496" s="35"/>
      <c r="W496" s="36" t="s">
        <v>69</v>
      </c>
      <c r="X496" s="779">
        <v>0</v>
      </c>
      <c r="Y496" s="780">
        <f t="shared" si="97"/>
        <v>0</v>
      </c>
      <c r="Z496" s="37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hidden="1" customHeight="1" x14ac:dyDescent="0.25">
      <c r="A497" s="54" t="s">
        <v>780</v>
      </c>
      <c r="B497" s="54" t="s">
        <v>783</v>
      </c>
      <c r="C497" s="32">
        <v>4301031364</v>
      </c>
      <c r="D497" s="783">
        <v>4680115883161</v>
      </c>
      <c r="E497" s="784"/>
      <c r="F497" s="778">
        <v>0.28000000000000003</v>
      </c>
      <c r="G497" s="33">
        <v>6</v>
      </c>
      <c r="H497" s="778">
        <v>1.68</v>
      </c>
      <c r="I497" s="778">
        <v>1.81</v>
      </c>
      <c r="J497" s="33">
        <v>234</v>
      </c>
      <c r="K497" s="33" t="s">
        <v>67</v>
      </c>
      <c r="L497" s="33"/>
      <c r="M497" s="34" t="s">
        <v>68</v>
      </c>
      <c r="N497" s="34"/>
      <c r="O497" s="33">
        <v>50</v>
      </c>
      <c r="P497" s="1185" t="s">
        <v>784</v>
      </c>
      <c r="Q497" s="789"/>
      <c r="R497" s="789"/>
      <c r="S497" s="789"/>
      <c r="T497" s="790"/>
      <c r="U497" s="35"/>
      <c r="V497" s="35"/>
      <c r="W497" s="36" t="s">
        <v>69</v>
      </c>
      <c r="X497" s="779">
        <v>0</v>
      </c>
      <c r="Y497" s="780">
        <f t="shared" si="97"/>
        <v>0</v>
      </c>
      <c r="Z497" s="37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2">
        <v>4301031333</v>
      </c>
      <c r="D498" s="783">
        <v>4607091389531</v>
      </c>
      <c r="E498" s="784"/>
      <c r="F498" s="778">
        <v>0.35</v>
      </c>
      <c r="G498" s="33">
        <v>6</v>
      </c>
      <c r="H498" s="778">
        <v>2.1</v>
      </c>
      <c r="I498" s="778">
        <v>2.23</v>
      </c>
      <c r="J498" s="33">
        <v>234</v>
      </c>
      <c r="K498" s="33" t="s">
        <v>67</v>
      </c>
      <c r="L498" s="33"/>
      <c r="M498" s="34" t="s">
        <v>68</v>
      </c>
      <c r="N498" s="34"/>
      <c r="O498" s="33">
        <v>50</v>
      </c>
      <c r="P498" s="94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9"/>
      <c r="R498" s="789"/>
      <c r="S498" s="789"/>
      <c r="T498" s="790"/>
      <c r="U498" s="35"/>
      <c r="V498" s="35"/>
      <c r="W498" s="36" t="s">
        <v>69</v>
      </c>
      <c r="X498" s="779">
        <v>0</v>
      </c>
      <c r="Y498" s="780">
        <f t="shared" si="97"/>
        <v>0</v>
      </c>
      <c r="Z498" s="37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785</v>
      </c>
      <c r="B499" s="54" t="s">
        <v>788</v>
      </c>
      <c r="C499" s="32">
        <v>4301031358</v>
      </c>
      <c r="D499" s="783">
        <v>4607091389531</v>
      </c>
      <c r="E499" s="784"/>
      <c r="F499" s="778">
        <v>0.35</v>
      </c>
      <c r="G499" s="33">
        <v>6</v>
      </c>
      <c r="H499" s="778">
        <v>2.1</v>
      </c>
      <c r="I499" s="778">
        <v>2.23</v>
      </c>
      <c r="J499" s="33">
        <v>234</v>
      </c>
      <c r="K499" s="33" t="s">
        <v>67</v>
      </c>
      <c r="L499" s="33"/>
      <c r="M499" s="34" t="s">
        <v>68</v>
      </c>
      <c r="N499" s="34"/>
      <c r="O499" s="33">
        <v>50</v>
      </c>
      <c r="P499" s="119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9"/>
      <c r="R499" s="789"/>
      <c r="S499" s="789"/>
      <c r="T499" s="790"/>
      <c r="U499" s="35"/>
      <c r="V499" s="35"/>
      <c r="W499" s="36" t="s">
        <v>69</v>
      </c>
      <c r="X499" s="779">
        <v>0</v>
      </c>
      <c r="Y499" s="780">
        <f t="shared" si="97"/>
        <v>0</v>
      </c>
      <c r="Z499" s="37" t="str">
        <f t="shared" si="102"/>
        <v/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37.5" hidden="1" customHeight="1" x14ac:dyDescent="0.25">
      <c r="A500" s="54" t="s">
        <v>789</v>
      </c>
      <c r="B500" s="54" t="s">
        <v>790</v>
      </c>
      <c r="C500" s="32">
        <v>4301031360</v>
      </c>
      <c r="D500" s="783">
        <v>4607091384345</v>
      </c>
      <c r="E500" s="784"/>
      <c r="F500" s="778">
        <v>0.35</v>
      </c>
      <c r="G500" s="33">
        <v>6</v>
      </c>
      <c r="H500" s="778">
        <v>2.1</v>
      </c>
      <c r="I500" s="778">
        <v>2.23</v>
      </c>
      <c r="J500" s="33">
        <v>234</v>
      </c>
      <c r="K500" s="33" t="s">
        <v>67</v>
      </c>
      <c r="L500" s="33"/>
      <c r="M500" s="34" t="s">
        <v>68</v>
      </c>
      <c r="N500" s="34"/>
      <c r="O500" s="33">
        <v>50</v>
      </c>
      <c r="P500" s="105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89"/>
      <c r="R500" s="789"/>
      <c r="S500" s="789"/>
      <c r="T500" s="790"/>
      <c r="U500" s="35"/>
      <c r="V500" s="35"/>
      <c r="W500" s="36" t="s">
        <v>69</v>
      </c>
      <c r="X500" s="779">
        <v>0</v>
      </c>
      <c r="Y500" s="780">
        <f t="shared" si="97"/>
        <v>0</v>
      </c>
      <c r="Z500" s="37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hidden="1" customHeight="1" x14ac:dyDescent="0.25">
      <c r="A501" s="54" t="s">
        <v>791</v>
      </c>
      <c r="B501" s="54" t="s">
        <v>792</v>
      </c>
      <c r="C501" s="32">
        <v>4301031338</v>
      </c>
      <c r="D501" s="783">
        <v>4680115883185</v>
      </c>
      <c r="E501" s="784"/>
      <c r="F501" s="778">
        <v>0.28000000000000003</v>
      </c>
      <c r="G501" s="33">
        <v>6</v>
      </c>
      <c r="H501" s="778">
        <v>1.68</v>
      </c>
      <c r="I501" s="778">
        <v>1.81</v>
      </c>
      <c r="J501" s="33">
        <v>234</v>
      </c>
      <c r="K501" s="33" t="s">
        <v>67</v>
      </c>
      <c r="L501" s="33"/>
      <c r="M501" s="34" t="s">
        <v>68</v>
      </c>
      <c r="N501" s="34"/>
      <c r="O501" s="33">
        <v>50</v>
      </c>
      <c r="P501" s="103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9"/>
      <c r="R501" s="789"/>
      <c r="S501" s="789"/>
      <c r="T501" s="790"/>
      <c r="U501" s="35"/>
      <c r="V501" s="35"/>
      <c r="W501" s="36" t="s">
        <v>69</v>
      </c>
      <c r="X501" s="779">
        <v>0</v>
      </c>
      <c r="Y501" s="780">
        <f t="shared" si="97"/>
        <v>0</v>
      </c>
      <c r="Z501" s="37" t="str">
        <f t="shared" si="102"/>
        <v/>
      </c>
      <c r="AA501" s="56"/>
      <c r="AB501" s="57"/>
      <c r="AC501" s="589" t="s">
        <v>759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hidden="1" customHeight="1" x14ac:dyDescent="0.25">
      <c r="A502" s="54" t="s">
        <v>791</v>
      </c>
      <c r="B502" s="54" t="s">
        <v>793</v>
      </c>
      <c r="C502" s="32">
        <v>4301031368</v>
      </c>
      <c r="D502" s="783">
        <v>4680115883185</v>
      </c>
      <c r="E502" s="784"/>
      <c r="F502" s="778">
        <v>0.28000000000000003</v>
      </c>
      <c r="G502" s="33">
        <v>6</v>
      </c>
      <c r="H502" s="778">
        <v>1.68</v>
      </c>
      <c r="I502" s="778">
        <v>1.81</v>
      </c>
      <c r="J502" s="33">
        <v>234</v>
      </c>
      <c r="K502" s="33" t="s">
        <v>67</v>
      </c>
      <c r="L502" s="33"/>
      <c r="M502" s="34" t="s">
        <v>68</v>
      </c>
      <c r="N502" s="34"/>
      <c r="O502" s="33">
        <v>50</v>
      </c>
      <c r="P502" s="842" t="s">
        <v>794</v>
      </c>
      <c r="Q502" s="789"/>
      <c r="R502" s="789"/>
      <c r="S502" s="789"/>
      <c r="T502" s="790"/>
      <c r="U502" s="35"/>
      <c r="V502" s="35"/>
      <c r="W502" s="36" t="s">
        <v>69</v>
      </c>
      <c r="X502" s="779">
        <v>0</v>
      </c>
      <c r="Y502" s="780">
        <f t="shared" si="97"/>
        <v>0</v>
      </c>
      <c r="Z502" s="37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hidden="1" customHeight="1" x14ac:dyDescent="0.25">
      <c r="A503" s="54" t="s">
        <v>791</v>
      </c>
      <c r="B503" s="54" t="s">
        <v>795</v>
      </c>
      <c r="C503" s="32">
        <v>4301031255</v>
      </c>
      <c r="D503" s="783">
        <v>4680115883185</v>
      </c>
      <c r="E503" s="784"/>
      <c r="F503" s="778">
        <v>0.28000000000000003</v>
      </c>
      <c r="G503" s="33">
        <v>6</v>
      </c>
      <c r="H503" s="778">
        <v>1.68</v>
      </c>
      <c r="I503" s="778">
        <v>1.81</v>
      </c>
      <c r="J503" s="33">
        <v>234</v>
      </c>
      <c r="K503" s="33" t="s">
        <v>67</v>
      </c>
      <c r="L503" s="33"/>
      <c r="M503" s="34" t="s">
        <v>68</v>
      </c>
      <c r="N503" s="34"/>
      <c r="O503" s="33">
        <v>45</v>
      </c>
      <c r="P503" s="104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9"/>
      <c r="R503" s="789"/>
      <c r="S503" s="789"/>
      <c r="T503" s="790"/>
      <c r="U503" s="35"/>
      <c r="V503" s="35"/>
      <c r="W503" s="36" t="s">
        <v>69</v>
      </c>
      <c r="X503" s="779">
        <v>0</v>
      </c>
      <c r="Y503" s="780">
        <f t="shared" si="97"/>
        <v>0</v>
      </c>
      <c r="Z503" s="37" t="str">
        <f t="shared" si="102"/>
        <v/>
      </c>
      <c r="AA503" s="56"/>
      <c r="AB503" s="57"/>
      <c r="AC503" s="593" t="s">
        <v>796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hidden="1" x14ac:dyDescent="0.2">
      <c r="A504" s="785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7"/>
      <c r="P504" s="791" t="s">
        <v>71</v>
      </c>
      <c r="Q504" s="792"/>
      <c r="R504" s="792"/>
      <c r="S504" s="792"/>
      <c r="T504" s="792"/>
      <c r="U504" s="792"/>
      <c r="V504" s="793"/>
      <c r="W504" s="38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2"/>
      <c r="AB504" s="782"/>
      <c r="AC504" s="782"/>
    </row>
    <row r="505" spans="1:68" hidden="1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7"/>
      <c r="P505" s="791" t="s">
        <v>71</v>
      </c>
      <c r="Q505" s="792"/>
      <c r="R505" s="792"/>
      <c r="S505" s="792"/>
      <c r="T505" s="792"/>
      <c r="U505" s="792"/>
      <c r="V505" s="793"/>
      <c r="W505" s="38" t="s">
        <v>69</v>
      </c>
      <c r="X505" s="781">
        <f>IFERROR(SUM(X483:X503),"0")</f>
        <v>0</v>
      </c>
      <c r="Y505" s="781">
        <f>IFERROR(SUM(Y483:Y503),"0")</f>
        <v>0</v>
      </c>
      <c r="Z505" s="38"/>
      <c r="AA505" s="782"/>
      <c r="AB505" s="782"/>
      <c r="AC505" s="782"/>
    </row>
    <row r="506" spans="1:68" ht="14.25" hidden="1" customHeight="1" x14ac:dyDescent="0.25">
      <c r="A506" s="796" t="s">
        <v>73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73"/>
      <c r="AB506" s="773"/>
      <c r="AC506" s="773"/>
    </row>
    <row r="507" spans="1:68" ht="27" hidden="1" customHeight="1" x14ac:dyDescent="0.25">
      <c r="A507" s="54" t="s">
        <v>797</v>
      </c>
      <c r="B507" s="54" t="s">
        <v>798</v>
      </c>
      <c r="C507" s="32">
        <v>4301051284</v>
      </c>
      <c r="D507" s="783">
        <v>4607091384352</v>
      </c>
      <c r="E507" s="784"/>
      <c r="F507" s="778">
        <v>0.6</v>
      </c>
      <c r="G507" s="33">
        <v>4</v>
      </c>
      <c r="H507" s="778">
        <v>2.4</v>
      </c>
      <c r="I507" s="778">
        <v>2.6459999999999999</v>
      </c>
      <c r="J507" s="33">
        <v>132</v>
      </c>
      <c r="K507" s="33" t="s">
        <v>126</v>
      </c>
      <c r="L507" s="33"/>
      <c r="M507" s="34" t="s">
        <v>77</v>
      </c>
      <c r="N507" s="34"/>
      <c r="O507" s="33">
        <v>45</v>
      </c>
      <c r="P507" s="121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9"/>
      <c r="R507" s="789"/>
      <c r="S507" s="789"/>
      <c r="T507" s="790"/>
      <c r="U507" s="35"/>
      <c r="V507" s="35"/>
      <c r="W507" s="36" t="s">
        <v>69</v>
      </c>
      <c r="X507" s="779">
        <v>0</v>
      </c>
      <c r="Y507" s="780">
        <f>IFERROR(IF(X507="",0,CEILING((X507/$H507),1)*$H507),"")</f>
        <v>0</v>
      </c>
      <c r="Z507" s="37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800</v>
      </c>
      <c r="B508" s="54" t="s">
        <v>801</v>
      </c>
      <c r="C508" s="32">
        <v>4301051431</v>
      </c>
      <c r="D508" s="783">
        <v>4607091389654</v>
      </c>
      <c r="E508" s="784"/>
      <c r="F508" s="778">
        <v>0.33</v>
      </c>
      <c r="G508" s="33">
        <v>6</v>
      </c>
      <c r="H508" s="778">
        <v>1.98</v>
      </c>
      <c r="I508" s="778">
        <v>2.238</v>
      </c>
      <c r="J508" s="33">
        <v>182</v>
      </c>
      <c r="K508" s="33" t="s">
        <v>76</v>
      </c>
      <c r="L508" s="33"/>
      <c r="M508" s="34" t="s">
        <v>77</v>
      </c>
      <c r="N508" s="34"/>
      <c r="O508" s="33">
        <v>45</v>
      </c>
      <c r="P508" s="8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9"/>
      <c r="R508" s="789"/>
      <c r="S508" s="789"/>
      <c r="T508" s="790"/>
      <c r="U508" s="35"/>
      <c r="V508" s="35"/>
      <c r="W508" s="36" t="s">
        <v>69</v>
      </c>
      <c r="X508" s="779">
        <v>0</v>
      </c>
      <c r="Y508" s="780">
        <f>IFERROR(IF(X508="",0,CEILING((X508/$H508),1)*$H508),"")</f>
        <v>0</v>
      </c>
      <c r="Z508" s="37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85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7"/>
      <c r="P509" s="791" t="s">
        <v>71</v>
      </c>
      <c r="Q509" s="792"/>
      <c r="R509" s="792"/>
      <c r="S509" s="792"/>
      <c r="T509" s="792"/>
      <c r="U509" s="792"/>
      <c r="V509" s="793"/>
      <c r="W509" s="38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hidden="1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7"/>
      <c r="P510" s="791" t="s">
        <v>71</v>
      </c>
      <c r="Q510" s="792"/>
      <c r="R510" s="792"/>
      <c r="S510" s="792"/>
      <c r="T510" s="792"/>
      <c r="U510" s="792"/>
      <c r="V510" s="793"/>
      <c r="W510" s="38" t="s">
        <v>69</v>
      </c>
      <c r="X510" s="781">
        <f>IFERROR(SUM(X507:X508),"0")</f>
        <v>0</v>
      </c>
      <c r="Y510" s="781">
        <f>IFERROR(SUM(Y507:Y508),"0")</f>
        <v>0</v>
      </c>
      <c r="Z510" s="38"/>
      <c r="AA510" s="782"/>
      <c r="AB510" s="782"/>
      <c r="AC510" s="782"/>
    </row>
    <row r="511" spans="1:68" ht="16.5" hidden="1" customHeight="1" x14ac:dyDescent="0.25">
      <c r="A511" s="799" t="s">
        <v>803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74"/>
      <c r="AB511" s="774"/>
      <c r="AC511" s="774"/>
    </row>
    <row r="512" spans="1:68" ht="14.25" hidden="1" customHeight="1" x14ac:dyDescent="0.25">
      <c r="A512" s="796" t="s">
        <v>165</v>
      </c>
      <c r="B512" s="786"/>
      <c r="C512" s="786"/>
      <c r="D512" s="786"/>
      <c r="E512" s="786"/>
      <c r="F512" s="786"/>
      <c r="G512" s="786"/>
      <c r="H512" s="786"/>
      <c r="I512" s="786"/>
      <c r="J512" s="786"/>
      <c r="K512" s="786"/>
      <c r="L512" s="786"/>
      <c r="M512" s="786"/>
      <c r="N512" s="786"/>
      <c r="O512" s="786"/>
      <c r="P512" s="786"/>
      <c r="Q512" s="786"/>
      <c r="R512" s="786"/>
      <c r="S512" s="786"/>
      <c r="T512" s="786"/>
      <c r="U512" s="786"/>
      <c r="V512" s="786"/>
      <c r="W512" s="786"/>
      <c r="X512" s="786"/>
      <c r="Y512" s="786"/>
      <c r="Z512" s="786"/>
      <c r="AA512" s="773"/>
      <c r="AB512" s="773"/>
      <c r="AC512" s="773"/>
    </row>
    <row r="513" spans="1:68" ht="27" hidden="1" customHeight="1" x14ac:dyDescent="0.25">
      <c r="A513" s="54" t="s">
        <v>804</v>
      </c>
      <c r="B513" s="54" t="s">
        <v>805</v>
      </c>
      <c r="C513" s="32">
        <v>4301020315</v>
      </c>
      <c r="D513" s="783">
        <v>4607091389364</v>
      </c>
      <c r="E513" s="784"/>
      <c r="F513" s="778">
        <v>0.42</v>
      </c>
      <c r="G513" s="33">
        <v>6</v>
      </c>
      <c r="H513" s="778">
        <v>2.52</v>
      </c>
      <c r="I513" s="778">
        <v>2.73</v>
      </c>
      <c r="J513" s="33">
        <v>182</v>
      </c>
      <c r="K513" s="33" t="s">
        <v>76</v>
      </c>
      <c r="L513" s="33"/>
      <c r="M513" s="34" t="s">
        <v>68</v>
      </c>
      <c r="N513" s="34"/>
      <c r="O513" s="33">
        <v>40</v>
      </c>
      <c r="P513" s="97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89"/>
      <c r="R513" s="789"/>
      <c r="S513" s="789"/>
      <c r="T513" s="790"/>
      <c r="U513" s="35"/>
      <c r="V513" s="35"/>
      <c r="W513" s="36" t="s">
        <v>69</v>
      </c>
      <c r="X513" s="779">
        <v>0</v>
      </c>
      <c r="Y513" s="780">
        <f>IFERROR(IF(X513="",0,CEILING((X513/$H513),1)*$H513),"")</f>
        <v>0</v>
      </c>
      <c r="Z513" s="37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785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7"/>
      <c r="P514" s="791" t="s">
        <v>71</v>
      </c>
      <c r="Q514" s="792"/>
      <c r="R514" s="792"/>
      <c r="S514" s="792"/>
      <c r="T514" s="792"/>
      <c r="U514" s="792"/>
      <c r="V514" s="793"/>
      <c r="W514" s="38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hidden="1" x14ac:dyDescent="0.2">
      <c r="A515" s="786"/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7"/>
      <c r="P515" s="791" t="s">
        <v>71</v>
      </c>
      <c r="Q515" s="792"/>
      <c r="R515" s="792"/>
      <c r="S515" s="792"/>
      <c r="T515" s="792"/>
      <c r="U515" s="792"/>
      <c r="V515" s="793"/>
      <c r="W515" s="38" t="s">
        <v>69</v>
      </c>
      <c r="X515" s="781">
        <f>IFERROR(SUM(X513:X513),"0")</f>
        <v>0</v>
      </c>
      <c r="Y515" s="781">
        <f>IFERROR(SUM(Y513:Y513),"0")</f>
        <v>0</v>
      </c>
      <c r="Z515" s="38"/>
      <c r="AA515" s="782"/>
      <c r="AB515" s="782"/>
      <c r="AC515" s="782"/>
    </row>
    <row r="516" spans="1:68" ht="14.25" hidden="1" customHeight="1" x14ac:dyDescent="0.25">
      <c r="A516" s="796" t="s">
        <v>64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73"/>
      <c r="AB516" s="773"/>
      <c r="AC516" s="773"/>
    </row>
    <row r="517" spans="1:68" ht="27" hidden="1" customHeight="1" x14ac:dyDescent="0.25">
      <c r="A517" s="54" t="s">
        <v>807</v>
      </c>
      <c r="B517" s="54" t="s">
        <v>808</v>
      </c>
      <c r="C517" s="32">
        <v>4301031403</v>
      </c>
      <c r="D517" s="783">
        <v>4680115886094</v>
      </c>
      <c r="E517" s="784"/>
      <c r="F517" s="778">
        <v>0.9</v>
      </c>
      <c r="G517" s="33">
        <v>6</v>
      </c>
      <c r="H517" s="778">
        <v>5.4</v>
      </c>
      <c r="I517" s="778">
        <v>5.61</v>
      </c>
      <c r="J517" s="33">
        <v>132</v>
      </c>
      <c r="K517" s="33" t="s">
        <v>126</v>
      </c>
      <c r="L517" s="33"/>
      <c r="M517" s="34" t="s">
        <v>119</v>
      </c>
      <c r="N517" s="34"/>
      <c r="O517" s="33">
        <v>50</v>
      </c>
      <c r="P517" s="1043" t="s">
        <v>809</v>
      </c>
      <c r="Q517" s="789"/>
      <c r="R517" s="789"/>
      <c r="S517" s="789"/>
      <c r="T517" s="790"/>
      <c r="U517" s="35"/>
      <c r="V517" s="35"/>
      <c r="W517" s="36" t="s">
        <v>69</v>
      </c>
      <c r="X517" s="779">
        <v>0</v>
      </c>
      <c r="Y517" s="780">
        <f>IFERROR(IF(X517="",0,CEILING((X517/$H517),1)*$H517),"")</f>
        <v>0</v>
      </c>
      <c r="Z517" s="37" t="str">
        <f>IFERROR(IF(Y517=0,"",ROUNDUP(Y517/H517,0)*0.00902),"")</f>
        <v/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811</v>
      </c>
      <c r="B518" s="54" t="s">
        <v>812</v>
      </c>
      <c r="C518" s="32">
        <v>4301031363</v>
      </c>
      <c r="D518" s="783">
        <v>4607091389425</v>
      </c>
      <c r="E518" s="784"/>
      <c r="F518" s="778">
        <v>0.35</v>
      </c>
      <c r="G518" s="33">
        <v>6</v>
      </c>
      <c r="H518" s="778">
        <v>2.1</v>
      </c>
      <c r="I518" s="778">
        <v>2.23</v>
      </c>
      <c r="J518" s="33">
        <v>234</v>
      </c>
      <c r="K518" s="33" t="s">
        <v>67</v>
      </c>
      <c r="L518" s="33"/>
      <c r="M518" s="34" t="s">
        <v>68</v>
      </c>
      <c r="N518" s="34"/>
      <c r="O518" s="33">
        <v>50</v>
      </c>
      <c r="P518" s="83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89"/>
      <c r="R518" s="789"/>
      <c r="S518" s="789"/>
      <c r="T518" s="790"/>
      <c r="U518" s="35"/>
      <c r="V518" s="35"/>
      <c r="W518" s="36" t="s">
        <v>69</v>
      </c>
      <c r="X518" s="779">
        <v>0</v>
      </c>
      <c r="Y518" s="780">
        <f>IFERROR(IF(X518="",0,CEILING((X518/$H518),1)*$H518),"")</f>
        <v>0</v>
      </c>
      <c r="Z518" s="37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814</v>
      </c>
      <c r="B519" s="54" t="s">
        <v>815</v>
      </c>
      <c r="C519" s="32">
        <v>4301031373</v>
      </c>
      <c r="D519" s="783">
        <v>4680115880771</v>
      </c>
      <c r="E519" s="784"/>
      <c r="F519" s="778">
        <v>0.28000000000000003</v>
      </c>
      <c r="G519" s="33">
        <v>6</v>
      </c>
      <c r="H519" s="778">
        <v>1.68</v>
      </c>
      <c r="I519" s="778">
        <v>1.81</v>
      </c>
      <c r="J519" s="33">
        <v>234</v>
      </c>
      <c r="K519" s="33" t="s">
        <v>67</v>
      </c>
      <c r="L519" s="33"/>
      <c r="M519" s="34" t="s">
        <v>68</v>
      </c>
      <c r="N519" s="34"/>
      <c r="O519" s="33">
        <v>50</v>
      </c>
      <c r="P519" s="973" t="s">
        <v>816</v>
      </c>
      <c r="Q519" s="789"/>
      <c r="R519" s="789"/>
      <c r="S519" s="789"/>
      <c r="T519" s="790"/>
      <c r="U519" s="35"/>
      <c r="V519" s="35"/>
      <c r="W519" s="36" t="s">
        <v>69</v>
      </c>
      <c r="X519" s="779">
        <v>0</v>
      </c>
      <c r="Y519" s="780">
        <f>IFERROR(IF(X519="",0,CEILING((X519/$H519),1)*$H519),"")</f>
        <v>0</v>
      </c>
      <c r="Z519" s="37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818</v>
      </c>
      <c r="B520" s="54" t="s">
        <v>819</v>
      </c>
      <c r="C520" s="32">
        <v>4301031327</v>
      </c>
      <c r="D520" s="783">
        <v>4607091389500</v>
      </c>
      <c r="E520" s="784"/>
      <c r="F520" s="778">
        <v>0.35</v>
      </c>
      <c r="G520" s="33">
        <v>6</v>
      </c>
      <c r="H520" s="778">
        <v>2.1</v>
      </c>
      <c r="I520" s="778">
        <v>2.23</v>
      </c>
      <c r="J520" s="33">
        <v>234</v>
      </c>
      <c r="K520" s="33" t="s">
        <v>67</v>
      </c>
      <c r="L520" s="33"/>
      <c r="M520" s="34" t="s">
        <v>68</v>
      </c>
      <c r="N520" s="34"/>
      <c r="O520" s="33">
        <v>50</v>
      </c>
      <c r="P520" s="80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89"/>
      <c r="R520" s="789"/>
      <c r="S520" s="789"/>
      <c r="T520" s="790"/>
      <c r="U520" s="35"/>
      <c r="V520" s="35"/>
      <c r="W520" s="36" t="s">
        <v>69</v>
      </c>
      <c r="X520" s="779">
        <v>0</v>
      </c>
      <c r="Y520" s="780">
        <f>IFERROR(IF(X520="",0,CEILING((X520/$H520),1)*$H520),"")</f>
        <v>0</v>
      </c>
      <c r="Z520" s="37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818</v>
      </c>
      <c r="B521" s="54" t="s">
        <v>820</v>
      </c>
      <c r="C521" s="32">
        <v>4301031359</v>
      </c>
      <c r="D521" s="783">
        <v>4607091389500</v>
      </c>
      <c r="E521" s="784"/>
      <c r="F521" s="778">
        <v>0.35</v>
      </c>
      <c r="G521" s="33">
        <v>6</v>
      </c>
      <c r="H521" s="778">
        <v>2.1</v>
      </c>
      <c r="I521" s="778">
        <v>2.23</v>
      </c>
      <c r="J521" s="33">
        <v>234</v>
      </c>
      <c r="K521" s="33" t="s">
        <v>67</v>
      </c>
      <c r="L521" s="33"/>
      <c r="M521" s="34" t="s">
        <v>68</v>
      </c>
      <c r="N521" s="34"/>
      <c r="O521" s="33">
        <v>50</v>
      </c>
      <c r="P521" s="84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9"/>
      <c r="R521" s="789"/>
      <c r="S521" s="789"/>
      <c r="T521" s="790"/>
      <c r="U521" s="35"/>
      <c r="V521" s="35"/>
      <c r="W521" s="36" t="s">
        <v>69</v>
      </c>
      <c r="X521" s="779">
        <v>0</v>
      </c>
      <c r="Y521" s="780">
        <f>IFERROR(IF(X521="",0,CEILING((X521/$H521),1)*$H521),"")</f>
        <v>0</v>
      </c>
      <c r="Z521" s="37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785"/>
      <c r="B522" s="786"/>
      <c r="C522" s="786"/>
      <c r="D522" s="786"/>
      <c r="E522" s="786"/>
      <c r="F522" s="786"/>
      <c r="G522" s="786"/>
      <c r="H522" s="786"/>
      <c r="I522" s="786"/>
      <c r="J522" s="786"/>
      <c r="K522" s="786"/>
      <c r="L522" s="786"/>
      <c r="M522" s="786"/>
      <c r="N522" s="786"/>
      <c r="O522" s="787"/>
      <c r="P522" s="791" t="s">
        <v>71</v>
      </c>
      <c r="Q522" s="792"/>
      <c r="R522" s="792"/>
      <c r="S522" s="792"/>
      <c r="T522" s="792"/>
      <c r="U522" s="792"/>
      <c r="V522" s="793"/>
      <c r="W522" s="38" t="s">
        <v>72</v>
      </c>
      <c r="X522" s="781">
        <f>IFERROR(X517/H517,"0")+IFERROR(X518/H518,"0")+IFERROR(X519/H519,"0")+IFERROR(X520/H520,"0")+IFERROR(X521/H521,"0")</f>
        <v>0</v>
      </c>
      <c r="Y522" s="781">
        <f>IFERROR(Y517/H517,"0")+IFERROR(Y518/H518,"0")+IFERROR(Y519/H519,"0")+IFERROR(Y520/H520,"0")+IFERROR(Y521/H521,"0")</f>
        <v>0</v>
      </c>
      <c r="Z522" s="781">
        <f>IFERROR(IF(Z517="",0,Z517),"0")+IFERROR(IF(Z518="",0,Z518),"0")+IFERROR(IF(Z519="",0,Z519),"0")+IFERROR(IF(Z520="",0,Z520),"0")+IFERROR(IF(Z521="",0,Z521),"0")</f>
        <v>0</v>
      </c>
      <c r="AA522" s="782"/>
      <c r="AB522" s="782"/>
      <c r="AC522" s="782"/>
    </row>
    <row r="523" spans="1:68" hidden="1" x14ac:dyDescent="0.2">
      <c r="A523" s="786"/>
      <c r="B523" s="786"/>
      <c r="C523" s="786"/>
      <c r="D523" s="786"/>
      <c r="E523" s="786"/>
      <c r="F523" s="786"/>
      <c r="G523" s="786"/>
      <c r="H523" s="786"/>
      <c r="I523" s="786"/>
      <c r="J523" s="786"/>
      <c r="K523" s="786"/>
      <c r="L523" s="786"/>
      <c r="M523" s="786"/>
      <c r="N523" s="786"/>
      <c r="O523" s="787"/>
      <c r="P523" s="791" t="s">
        <v>71</v>
      </c>
      <c r="Q523" s="792"/>
      <c r="R523" s="792"/>
      <c r="S523" s="792"/>
      <c r="T523" s="792"/>
      <c r="U523" s="792"/>
      <c r="V523" s="793"/>
      <c r="W523" s="38" t="s">
        <v>69</v>
      </c>
      <c r="X523" s="781">
        <f>IFERROR(SUM(X517:X521),"0")</f>
        <v>0</v>
      </c>
      <c r="Y523" s="781">
        <f>IFERROR(SUM(Y517:Y521),"0")</f>
        <v>0</v>
      </c>
      <c r="Z523" s="38"/>
      <c r="AA523" s="782"/>
      <c r="AB523" s="782"/>
      <c r="AC523" s="782"/>
    </row>
    <row r="524" spans="1:68" ht="16.5" hidden="1" customHeight="1" x14ac:dyDescent="0.25">
      <c r="A524" s="799" t="s">
        <v>821</v>
      </c>
      <c r="B524" s="786"/>
      <c r="C524" s="786"/>
      <c r="D524" s="786"/>
      <c r="E524" s="786"/>
      <c r="F524" s="786"/>
      <c r="G524" s="786"/>
      <c r="H524" s="786"/>
      <c r="I524" s="786"/>
      <c r="J524" s="786"/>
      <c r="K524" s="786"/>
      <c r="L524" s="786"/>
      <c r="M524" s="786"/>
      <c r="N524" s="786"/>
      <c r="O524" s="786"/>
      <c r="P524" s="786"/>
      <c r="Q524" s="786"/>
      <c r="R524" s="786"/>
      <c r="S524" s="786"/>
      <c r="T524" s="786"/>
      <c r="U524" s="786"/>
      <c r="V524" s="786"/>
      <c r="W524" s="786"/>
      <c r="X524" s="786"/>
      <c r="Y524" s="786"/>
      <c r="Z524" s="786"/>
      <c r="AA524" s="774"/>
      <c r="AB524" s="774"/>
      <c r="AC524" s="774"/>
    </row>
    <row r="525" spans="1:68" ht="14.25" hidden="1" customHeight="1" x14ac:dyDescent="0.25">
      <c r="A525" s="796" t="s">
        <v>64</v>
      </c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786"/>
      <c r="P525" s="786"/>
      <c r="Q525" s="786"/>
      <c r="R525" s="786"/>
      <c r="S525" s="786"/>
      <c r="T525" s="786"/>
      <c r="U525" s="786"/>
      <c r="V525" s="786"/>
      <c r="W525" s="786"/>
      <c r="X525" s="786"/>
      <c r="Y525" s="786"/>
      <c r="Z525" s="786"/>
      <c r="AA525" s="773"/>
      <c r="AB525" s="773"/>
      <c r="AC525" s="773"/>
    </row>
    <row r="526" spans="1:68" ht="27" hidden="1" customHeight="1" x14ac:dyDescent="0.25">
      <c r="A526" s="54" t="s">
        <v>822</v>
      </c>
      <c r="B526" s="54" t="s">
        <v>823</v>
      </c>
      <c r="C526" s="32">
        <v>4301031294</v>
      </c>
      <c r="D526" s="783">
        <v>4680115885189</v>
      </c>
      <c r="E526" s="784"/>
      <c r="F526" s="778">
        <v>0.2</v>
      </c>
      <c r="G526" s="33">
        <v>6</v>
      </c>
      <c r="H526" s="778">
        <v>1.2</v>
      </c>
      <c r="I526" s="778">
        <v>1.3720000000000001</v>
      </c>
      <c r="J526" s="33">
        <v>234</v>
      </c>
      <c r="K526" s="33" t="s">
        <v>67</v>
      </c>
      <c r="L526" s="33"/>
      <c r="M526" s="34" t="s">
        <v>68</v>
      </c>
      <c r="N526" s="34"/>
      <c r="O526" s="33">
        <v>40</v>
      </c>
      <c r="P526" s="110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89"/>
      <c r="R526" s="789"/>
      <c r="S526" s="789"/>
      <c r="T526" s="790"/>
      <c r="U526" s="35"/>
      <c r="V526" s="35"/>
      <c r="W526" s="36" t="s">
        <v>69</v>
      </c>
      <c r="X526" s="779">
        <v>0</v>
      </c>
      <c r="Y526" s="780">
        <f>IFERROR(IF(X526="",0,CEILING((X526/$H526),1)*$H526),"")</f>
        <v>0</v>
      </c>
      <c r="Z526" s="37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825</v>
      </c>
      <c r="B527" s="54" t="s">
        <v>826</v>
      </c>
      <c r="C527" s="32">
        <v>4301031293</v>
      </c>
      <c r="D527" s="783">
        <v>4680115885172</v>
      </c>
      <c r="E527" s="784"/>
      <c r="F527" s="778">
        <v>0.2</v>
      </c>
      <c r="G527" s="33">
        <v>6</v>
      </c>
      <c r="H527" s="778">
        <v>1.2</v>
      </c>
      <c r="I527" s="778">
        <v>1.3</v>
      </c>
      <c r="J527" s="33">
        <v>234</v>
      </c>
      <c r="K527" s="33" t="s">
        <v>67</v>
      </c>
      <c r="L527" s="33"/>
      <c r="M527" s="34" t="s">
        <v>68</v>
      </c>
      <c r="N527" s="34"/>
      <c r="O527" s="33">
        <v>40</v>
      </c>
      <c r="P527" s="84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89"/>
      <c r="R527" s="789"/>
      <c r="S527" s="789"/>
      <c r="T527" s="790"/>
      <c r="U527" s="35"/>
      <c r="V527" s="35"/>
      <c r="W527" s="36" t="s">
        <v>69</v>
      </c>
      <c r="X527" s="779">
        <v>0</v>
      </c>
      <c r="Y527" s="780">
        <f>IFERROR(IF(X527="",0,CEILING((X527/$H527),1)*$H527),"")</f>
        <v>0</v>
      </c>
      <c r="Z527" s="37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827</v>
      </c>
      <c r="B528" s="54" t="s">
        <v>828</v>
      </c>
      <c r="C528" s="32">
        <v>4301031347</v>
      </c>
      <c r="D528" s="783">
        <v>4680115885110</v>
      </c>
      <c r="E528" s="784"/>
      <c r="F528" s="778">
        <v>0.2</v>
      </c>
      <c r="G528" s="33">
        <v>6</v>
      </c>
      <c r="H528" s="778">
        <v>1.2</v>
      </c>
      <c r="I528" s="778">
        <v>2.1</v>
      </c>
      <c r="J528" s="33">
        <v>182</v>
      </c>
      <c r="K528" s="33" t="s">
        <v>76</v>
      </c>
      <c r="L528" s="33"/>
      <c r="M528" s="34" t="s">
        <v>68</v>
      </c>
      <c r="N528" s="34"/>
      <c r="O528" s="33">
        <v>50</v>
      </c>
      <c r="P528" s="1176" t="s">
        <v>829</v>
      </c>
      <c r="Q528" s="789"/>
      <c r="R528" s="789"/>
      <c r="S528" s="789"/>
      <c r="T528" s="790"/>
      <c r="U528" s="35"/>
      <c r="V528" s="35"/>
      <c r="W528" s="36" t="s">
        <v>69</v>
      </c>
      <c r="X528" s="779">
        <v>0</v>
      </c>
      <c r="Y528" s="780">
        <f>IFERROR(IF(X528="",0,CEILING((X528/$H528),1)*$H528),"")</f>
        <v>0</v>
      </c>
      <c r="Z528" s="37" t="str">
        <f>IFERROR(IF(Y528=0,"",ROUNDUP(Y528/H528,0)*0.00651),"")</f>
        <v/>
      </c>
      <c r="AA528" s="56"/>
      <c r="AB528" s="57"/>
      <c r="AC528" s="615" t="s">
        <v>830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827</v>
      </c>
      <c r="B529" s="54" t="s">
        <v>831</v>
      </c>
      <c r="C529" s="32">
        <v>4301031291</v>
      </c>
      <c r="D529" s="783">
        <v>4680115885110</v>
      </c>
      <c r="E529" s="784"/>
      <c r="F529" s="778">
        <v>0.2</v>
      </c>
      <c r="G529" s="33">
        <v>6</v>
      </c>
      <c r="H529" s="778">
        <v>1.2</v>
      </c>
      <c r="I529" s="778">
        <v>2.02</v>
      </c>
      <c r="J529" s="33">
        <v>234</v>
      </c>
      <c r="K529" s="33" t="s">
        <v>67</v>
      </c>
      <c r="L529" s="33"/>
      <c r="M529" s="34" t="s">
        <v>68</v>
      </c>
      <c r="N529" s="34"/>
      <c r="O529" s="33">
        <v>35</v>
      </c>
      <c r="P529" s="96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89"/>
      <c r="R529" s="789"/>
      <c r="S529" s="789"/>
      <c r="T529" s="790"/>
      <c r="U529" s="35"/>
      <c r="V529" s="35"/>
      <c r="W529" s="36" t="s">
        <v>69</v>
      </c>
      <c r="X529" s="779">
        <v>0</v>
      </c>
      <c r="Y529" s="780">
        <f>IFERROR(IF(X529="",0,CEILING((X529/$H529),1)*$H529),"")</f>
        <v>0</v>
      </c>
      <c r="Z529" s="37" t="str">
        <f>IFERROR(IF(Y529=0,"",ROUNDUP(Y529/H529,0)*0.00502),"")</f>
        <v/>
      </c>
      <c r="AA529" s="56"/>
      <c r="AB529" s="57"/>
      <c r="AC529" s="617" t="s">
        <v>830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832</v>
      </c>
      <c r="B530" s="54" t="s">
        <v>833</v>
      </c>
      <c r="C530" s="32">
        <v>4301031416</v>
      </c>
      <c r="D530" s="783">
        <v>4680115885219</v>
      </c>
      <c r="E530" s="784"/>
      <c r="F530" s="778">
        <v>0.28000000000000003</v>
      </c>
      <c r="G530" s="33">
        <v>6</v>
      </c>
      <c r="H530" s="778">
        <v>1.68</v>
      </c>
      <c r="I530" s="778">
        <v>2.5</v>
      </c>
      <c r="J530" s="33">
        <v>234</v>
      </c>
      <c r="K530" s="33" t="s">
        <v>67</v>
      </c>
      <c r="L530" s="33"/>
      <c r="M530" s="34" t="s">
        <v>68</v>
      </c>
      <c r="N530" s="34"/>
      <c r="O530" s="33">
        <v>50</v>
      </c>
      <c r="P530" s="1063" t="s">
        <v>834</v>
      </c>
      <c r="Q530" s="789"/>
      <c r="R530" s="789"/>
      <c r="S530" s="789"/>
      <c r="T530" s="790"/>
      <c r="U530" s="35"/>
      <c r="V530" s="35"/>
      <c r="W530" s="36" t="s">
        <v>69</v>
      </c>
      <c r="X530" s="779">
        <v>0</v>
      </c>
      <c r="Y530" s="780">
        <f>IFERROR(IF(X530="",0,CEILING((X530/$H530),1)*$H530),"")</f>
        <v>0</v>
      </c>
      <c r="Z530" s="37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85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787"/>
      <c r="P531" s="791" t="s">
        <v>71</v>
      </c>
      <c r="Q531" s="792"/>
      <c r="R531" s="792"/>
      <c r="S531" s="792"/>
      <c r="T531" s="792"/>
      <c r="U531" s="792"/>
      <c r="V531" s="793"/>
      <c r="W531" s="38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hidden="1" x14ac:dyDescent="0.2">
      <c r="A532" s="786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7"/>
      <c r="P532" s="791" t="s">
        <v>71</v>
      </c>
      <c r="Q532" s="792"/>
      <c r="R532" s="792"/>
      <c r="S532" s="792"/>
      <c r="T532" s="792"/>
      <c r="U532" s="792"/>
      <c r="V532" s="793"/>
      <c r="W532" s="38" t="s">
        <v>69</v>
      </c>
      <c r="X532" s="781">
        <f>IFERROR(SUM(X526:X530),"0")</f>
        <v>0</v>
      </c>
      <c r="Y532" s="781">
        <f>IFERROR(SUM(Y526:Y530),"0")</f>
        <v>0</v>
      </c>
      <c r="Z532" s="38"/>
      <c r="AA532" s="782"/>
      <c r="AB532" s="782"/>
      <c r="AC532" s="782"/>
    </row>
    <row r="533" spans="1:68" ht="16.5" hidden="1" customHeight="1" x14ac:dyDescent="0.25">
      <c r="A533" s="799" t="s">
        <v>836</v>
      </c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6"/>
      <c r="P533" s="786"/>
      <c r="Q533" s="786"/>
      <c r="R533" s="786"/>
      <c r="S533" s="786"/>
      <c r="T533" s="786"/>
      <c r="U533" s="786"/>
      <c r="V533" s="786"/>
      <c r="W533" s="786"/>
      <c r="X533" s="786"/>
      <c r="Y533" s="786"/>
      <c r="Z533" s="786"/>
      <c r="AA533" s="774"/>
      <c r="AB533" s="774"/>
      <c r="AC533" s="774"/>
    </row>
    <row r="534" spans="1:68" ht="14.25" hidden="1" customHeight="1" x14ac:dyDescent="0.25">
      <c r="A534" s="796" t="s">
        <v>64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73"/>
      <c r="AB534" s="773"/>
      <c r="AC534" s="773"/>
    </row>
    <row r="535" spans="1:68" ht="27" hidden="1" customHeight="1" x14ac:dyDescent="0.25">
      <c r="A535" s="54" t="s">
        <v>837</v>
      </c>
      <c r="B535" s="54" t="s">
        <v>838</v>
      </c>
      <c r="C535" s="32">
        <v>4301031261</v>
      </c>
      <c r="D535" s="783">
        <v>4680115885103</v>
      </c>
      <c r="E535" s="784"/>
      <c r="F535" s="778">
        <v>0.27</v>
      </c>
      <c r="G535" s="33">
        <v>6</v>
      </c>
      <c r="H535" s="778">
        <v>1.62</v>
      </c>
      <c r="I535" s="778">
        <v>1.8</v>
      </c>
      <c r="J535" s="33">
        <v>182</v>
      </c>
      <c r="K535" s="33" t="s">
        <v>76</v>
      </c>
      <c r="L535" s="33"/>
      <c r="M535" s="34" t="s">
        <v>68</v>
      </c>
      <c r="N535" s="34"/>
      <c r="O535" s="33">
        <v>40</v>
      </c>
      <c r="P535" s="105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89"/>
      <c r="R535" s="789"/>
      <c r="S535" s="789"/>
      <c r="T535" s="790"/>
      <c r="U535" s="35"/>
      <c r="V535" s="35"/>
      <c r="W535" s="36" t="s">
        <v>69</v>
      </c>
      <c r="X535" s="779">
        <v>0</v>
      </c>
      <c r="Y535" s="780">
        <f>IFERROR(IF(X535="",0,CEILING((X535/$H535),1)*$H535),"")</f>
        <v>0</v>
      </c>
      <c r="Z535" s="37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5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7"/>
      <c r="P536" s="791" t="s">
        <v>71</v>
      </c>
      <c r="Q536" s="792"/>
      <c r="R536" s="792"/>
      <c r="S536" s="792"/>
      <c r="T536" s="792"/>
      <c r="U536" s="792"/>
      <c r="V536" s="793"/>
      <c r="W536" s="38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hidden="1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7"/>
      <c r="P537" s="791" t="s">
        <v>71</v>
      </c>
      <c r="Q537" s="792"/>
      <c r="R537" s="792"/>
      <c r="S537" s="792"/>
      <c r="T537" s="792"/>
      <c r="U537" s="792"/>
      <c r="V537" s="793"/>
      <c r="W537" s="38" t="s">
        <v>69</v>
      </c>
      <c r="X537" s="781">
        <f>IFERROR(SUM(X535:X535),"0")</f>
        <v>0</v>
      </c>
      <c r="Y537" s="781">
        <f>IFERROR(SUM(Y535:Y535),"0")</f>
        <v>0</v>
      </c>
      <c r="Z537" s="38"/>
      <c r="AA537" s="782"/>
      <c r="AB537" s="782"/>
      <c r="AC537" s="782"/>
    </row>
    <row r="538" spans="1:68" ht="27.75" hidden="1" customHeight="1" x14ac:dyDescent="0.2">
      <c r="A538" s="955" t="s">
        <v>840</v>
      </c>
      <c r="B538" s="956"/>
      <c r="C538" s="956"/>
      <c r="D538" s="956"/>
      <c r="E538" s="956"/>
      <c r="F538" s="956"/>
      <c r="G538" s="956"/>
      <c r="H538" s="956"/>
      <c r="I538" s="956"/>
      <c r="J538" s="956"/>
      <c r="K538" s="956"/>
      <c r="L538" s="956"/>
      <c r="M538" s="956"/>
      <c r="N538" s="956"/>
      <c r="O538" s="956"/>
      <c r="P538" s="956"/>
      <c r="Q538" s="956"/>
      <c r="R538" s="956"/>
      <c r="S538" s="956"/>
      <c r="T538" s="956"/>
      <c r="U538" s="956"/>
      <c r="V538" s="956"/>
      <c r="W538" s="956"/>
      <c r="X538" s="956"/>
      <c r="Y538" s="956"/>
      <c r="Z538" s="956"/>
      <c r="AA538" s="49"/>
      <c r="AB538" s="49"/>
      <c r="AC538" s="49"/>
    </row>
    <row r="539" spans="1:68" ht="16.5" hidden="1" customHeight="1" x14ac:dyDescent="0.25">
      <c r="A539" s="799" t="s">
        <v>840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74"/>
      <c r="AB539" s="774"/>
      <c r="AC539" s="774"/>
    </row>
    <row r="540" spans="1:68" ht="14.25" hidden="1" customHeight="1" x14ac:dyDescent="0.25">
      <c r="A540" s="796" t="s">
        <v>113</v>
      </c>
      <c r="B540" s="786"/>
      <c r="C540" s="786"/>
      <c r="D540" s="786"/>
      <c r="E540" s="786"/>
      <c r="F540" s="786"/>
      <c r="G540" s="786"/>
      <c r="H540" s="786"/>
      <c r="I540" s="786"/>
      <c r="J540" s="786"/>
      <c r="K540" s="786"/>
      <c r="L540" s="786"/>
      <c r="M540" s="786"/>
      <c r="N540" s="786"/>
      <c r="O540" s="786"/>
      <c r="P540" s="786"/>
      <c r="Q540" s="786"/>
      <c r="R540" s="786"/>
      <c r="S540" s="786"/>
      <c r="T540" s="786"/>
      <c r="U540" s="786"/>
      <c r="V540" s="786"/>
      <c r="W540" s="786"/>
      <c r="X540" s="786"/>
      <c r="Y540" s="786"/>
      <c r="Z540" s="786"/>
      <c r="AA540" s="773"/>
      <c r="AB540" s="773"/>
      <c r="AC540" s="773"/>
    </row>
    <row r="541" spans="1:68" ht="27" hidden="1" customHeight="1" x14ac:dyDescent="0.25">
      <c r="A541" s="54" t="s">
        <v>841</v>
      </c>
      <c r="B541" s="54" t="s">
        <v>842</v>
      </c>
      <c r="C541" s="32">
        <v>4301011795</v>
      </c>
      <c r="D541" s="783">
        <v>4607091389067</v>
      </c>
      <c r="E541" s="784"/>
      <c r="F541" s="778">
        <v>0.88</v>
      </c>
      <c r="G541" s="33">
        <v>6</v>
      </c>
      <c r="H541" s="778">
        <v>5.28</v>
      </c>
      <c r="I541" s="778">
        <v>5.64</v>
      </c>
      <c r="J541" s="33">
        <v>104</v>
      </c>
      <c r="K541" s="33" t="s">
        <v>116</v>
      </c>
      <c r="L541" s="33"/>
      <c r="M541" s="34" t="s">
        <v>119</v>
      </c>
      <c r="N541" s="34"/>
      <c r="O541" s="33">
        <v>60</v>
      </c>
      <c r="P541" s="110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89"/>
      <c r="R541" s="789"/>
      <c r="S541" s="789"/>
      <c r="T541" s="790"/>
      <c r="U541" s="35"/>
      <c r="V541" s="35"/>
      <c r="W541" s="36" t="s">
        <v>69</v>
      </c>
      <c r="X541" s="779">
        <v>0</v>
      </c>
      <c r="Y541" s="780">
        <f t="shared" ref="Y541:Y555" si="103">IFERROR(IF(X541="",0,CEILING((X541/$H541),1)*$H541),"")</f>
        <v>0</v>
      </c>
      <c r="Z541" s="37" t="str">
        <f t="shared" ref="Z541:Z546" si="104">IFERROR(IF(Y541=0,"",ROUNDUP(Y541/H541,0)*0.01196),"")</f>
        <v/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0</v>
      </c>
      <c r="BN541" s="64">
        <f t="shared" ref="BN541:BN555" si="106">IFERROR(Y541*I541/H541,"0")</f>
        <v>0</v>
      </c>
      <c r="BO541" s="64">
        <f t="shared" ref="BO541:BO555" si="107">IFERROR(1/J541*(X541/H541),"0")</f>
        <v>0</v>
      </c>
      <c r="BP541" s="64">
        <f t="shared" ref="BP541:BP555" si="108">IFERROR(1/J541*(Y541/H541),"0")</f>
        <v>0</v>
      </c>
    </row>
    <row r="542" spans="1:68" ht="27" hidden="1" customHeight="1" x14ac:dyDescent="0.25">
      <c r="A542" s="54" t="s">
        <v>843</v>
      </c>
      <c r="B542" s="54" t="s">
        <v>844</v>
      </c>
      <c r="C542" s="32">
        <v>4301011961</v>
      </c>
      <c r="D542" s="783">
        <v>4680115885271</v>
      </c>
      <c r="E542" s="784"/>
      <c r="F542" s="778">
        <v>0.88</v>
      </c>
      <c r="G542" s="33">
        <v>6</v>
      </c>
      <c r="H542" s="778">
        <v>5.28</v>
      </c>
      <c r="I542" s="778">
        <v>5.64</v>
      </c>
      <c r="J542" s="33">
        <v>104</v>
      </c>
      <c r="K542" s="33" t="s">
        <v>116</v>
      </c>
      <c r="L542" s="33"/>
      <c r="M542" s="34" t="s">
        <v>119</v>
      </c>
      <c r="N542" s="34"/>
      <c r="O542" s="33">
        <v>60</v>
      </c>
      <c r="P542" s="8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89"/>
      <c r="R542" s="789"/>
      <c r="S542" s="789"/>
      <c r="T542" s="790"/>
      <c r="U542" s="35"/>
      <c r="V542" s="35"/>
      <c r="W542" s="36" t="s">
        <v>69</v>
      </c>
      <c r="X542" s="779">
        <v>0</v>
      </c>
      <c r="Y542" s="780">
        <f t="shared" si="103"/>
        <v>0</v>
      </c>
      <c r="Z542" s="37" t="str">
        <f t="shared" si="104"/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hidden="1" customHeight="1" x14ac:dyDescent="0.25">
      <c r="A543" s="54" t="s">
        <v>846</v>
      </c>
      <c r="B543" s="54" t="s">
        <v>847</v>
      </c>
      <c r="C543" s="32">
        <v>4301011774</v>
      </c>
      <c r="D543" s="783">
        <v>4680115884502</v>
      </c>
      <c r="E543" s="784"/>
      <c r="F543" s="778">
        <v>0.88</v>
      </c>
      <c r="G543" s="33">
        <v>6</v>
      </c>
      <c r="H543" s="778">
        <v>5.28</v>
      </c>
      <c r="I543" s="778">
        <v>5.64</v>
      </c>
      <c r="J543" s="33">
        <v>104</v>
      </c>
      <c r="K543" s="33" t="s">
        <v>116</v>
      </c>
      <c r="L543" s="33"/>
      <c r="M543" s="34" t="s">
        <v>119</v>
      </c>
      <c r="N543" s="34"/>
      <c r="O543" s="33">
        <v>60</v>
      </c>
      <c r="P543" s="100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89"/>
      <c r="R543" s="789"/>
      <c r="S543" s="789"/>
      <c r="T543" s="790"/>
      <c r="U543" s="35"/>
      <c r="V543" s="35"/>
      <c r="W543" s="36" t="s">
        <v>69</v>
      </c>
      <c r="X543" s="779">
        <v>0</v>
      </c>
      <c r="Y543" s="780">
        <f t="shared" si="103"/>
        <v>0</v>
      </c>
      <c r="Z543" s="37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849</v>
      </c>
      <c r="B544" s="54" t="s">
        <v>850</v>
      </c>
      <c r="C544" s="32">
        <v>4301011771</v>
      </c>
      <c r="D544" s="783">
        <v>4607091389104</v>
      </c>
      <c r="E544" s="784"/>
      <c r="F544" s="778">
        <v>0.88</v>
      </c>
      <c r="G544" s="33">
        <v>6</v>
      </c>
      <c r="H544" s="778">
        <v>5.28</v>
      </c>
      <c r="I544" s="778">
        <v>5.64</v>
      </c>
      <c r="J544" s="33">
        <v>104</v>
      </c>
      <c r="K544" s="33" t="s">
        <v>116</v>
      </c>
      <c r="L544" s="33"/>
      <c r="M544" s="34" t="s">
        <v>119</v>
      </c>
      <c r="N544" s="34"/>
      <c r="O544" s="33">
        <v>60</v>
      </c>
      <c r="P544" s="97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89"/>
      <c r="R544" s="789"/>
      <c r="S544" s="789"/>
      <c r="T544" s="790"/>
      <c r="U544" s="35"/>
      <c r="V544" s="35"/>
      <c r="W544" s="36" t="s">
        <v>69</v>
      </c>
      <c r="X544" s="779">
        <v>150</v>
      </c>
      <c r="Y544" s="780">
        <f t="shared" si="103"/>
        <v>153.12</v>
      </c>
      <c r="Z544" s="37">
        <f t="shared" si="104"/>
        <v>0.34683999999999998</v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160.22727272727272</v>
      </c>
      <c r="BN544" s="64">
        <f t="shared" si="106"/>
        <v>163.56</v>
      </c>
      <c r="BO544" s="64">
        <f t="shared" si="107"/>
        <v>0.27316433566433568</v>
      </c>
      <c r="BP544" s="64">
        <f t="shared" si="108"/>
        <v>0.27884615384615385</v>
      </c>
    </row>
    <row r="545" spans="1:68" ht="16.5" hidden="1" customHeight="1" x14ac:dyDescent="0.25">
      <c r="A545" s="54" t="s">
        <v>852</v>
      </c>
      <c r="B545" s="54" t="s">
        <v>853</v>
      </c>
      <c r="C545" s="32">
        <v>4301011799</v>
      </c>
      <c r="D545" s="783">
        <v>4680115884519</v>
      </c>
      <c r="E545" s="784"/>
      <c r="F545" s="778">
        <v>0.88</v>
      </c>
      <c r="G545" s="33">
        <v>6</v>
      </c>
      <c r="H545" s="778">
        <v>5.28</v>
      </c>
      <c r="I545" s="778">
        <v>5.64</v>
      </c>
      <c r="J545" s="33">
        <v>104</v>
      </c>
      <c r="K545" s="33" t="s">
        <v>116</v>
      </c>
      <c r="L545" s="33"/>
      <c r="M545" s="34" t="s">
        <v>77</v>
      </c>
      <c r="N545" s="34"/>
      <c r="O545" s="33">
        <v>60</v>
      </c>
      <c r="P545" s="9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89"/>
      <c r="R545" s="789"/>
      <c r="S545" s="789"/>
      <c r="T545" s="790"/>
      <c r="U545" s="35"/>
      <c r="V545" s="35"/>
      <c r="W545" s="36" t="s">
        <v>69</v>
      </c>
      <c r="X545" s="779">
        <v>0</v>
      </c>
      <c r="Y545" s="780">
        <f t="shared" si="103"/>
        <v>0</v>
      </c>
      <c r="Z545" s="37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855</v>
      </c>
      <c r="B546" s="54" t="s">
        <v>856</v>
      </c>
      <c r="C546" s="32">
        <v>4301011376</v>
      </c>
      <c r="D546" s="783">
        <v>4680115885226</v>
      </c>
      <c r="E546" s="784"/>
      <c r="F546" s="778">
        <v>0.88</v>
      </c>
      <c r="G546" s="33">
        <v>6</v>
      </c>
      <c r="H546" s="778">
        <v>5.28</v>
      </c>
      <c r="I546" s="778">
        <v>5.64</v>
      </c>
      <c r="J546" s="33">
        <v>104</v>
      </c>
      <c r="K546" s="33" t="s">
        <v>116</v>
      </c>
      <c r="L546" s="33"/>
      <c r="M546" s="34" t="s">
        <v>77</v>
      </c>
      <c r="N546" s="34"/>
      <c r="O546" s="33">
        <v>60</v>
      </c>
      <c r="P546" s="93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89"/>
      <c r="R546" s="789"/>
      <c r="S546" s="789"/>
      <c r="T546" s="790"/>
      <c r="U546" s="35"/>
      <c r="V546" s="35"/>
      <c r="W546" s="36" t="s">
        <v>69</v>
      </c>
      <c r="X546" s="779">
        <v>180</v>
      </c>
      <c r="Y546" s="780">
        <f t="shared" si="103"/>
        <v>184.8</v>
      </c>
      <c r="Z546" s="37">
        <f t="shared" si="104"/>
        <v>0.41860000000000003</v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192.27272727272725</v>
      </c>
      <c r="BN546" s="64">
        <f t="shared" si="106"/>
        <v>197.39999999999998</v>
      </c>
      <c r="BO546" s="64">
        <f t="shared" si="107"/>
        <v>0.32779720279720276</v>
      </c>
      <c r="BP546" s="64">
        <f t="shared" si="108"/>
        <v>0.33653846153846156</v>
      </c>
    </row>
    <row r="547" spans="1:68" ht="27" hidden="1" customHeight="1" x14ac:dyDescent="0.25">
      <c r="A547" s="54" t="s">
        <v>858</v>
      </c>
      <c r="B547" s="54" t="s">
        <v>859</v>
      </c>
      <c r="C547" s="32">
        <v>4301011778</v>
      </c>
      <c r="D547" s="783">
        <v>4680115880603</v>
      </c>
      <c r="E547" s="784"/>
      <c r="F547" s="778">
        <v>0.6</v>
      </c>
      <c r="G547" s="33">
        <v>6</v>
      </c>
      <c r="H547" s="778">
        <v>3.6</v>
      </c>
      <c r="I547" s="778">
        <v>3.81</v>
      </c>
      <c r="J547" s="33">
        <v>132</v>
      </c>
      <c r="K547" s="33" t="s">
        <v>126</v>
      </c>
      <c r="L547" s="33"/>
      <c r="M547" s="34" t="s">
        <v>119</v>
      </c>
      <c r="N547" s="34"/>
      <c r="O547" s="33">
        <v>60</v>
      </c>
      <c r="P547" s="113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89"/>
      <c r="R547" s="789"/>
      <c r="S547" s="789"/>
      <c r="T547" s="790"/>
      <c r="U547" s="35"/>
      <c r="V547" s="35"/>
      <c r="W547" s="36" t="s">
        <v>69</v>
      </c>
      <c r="X547" s="779">
        <v>0</v>
      </c>
      <c r="Y547" s="780">
        <f t="shared" si="103"/>
        <v>0</v>
      </c>
      <c r="Z547" s="37" t="str">
        <f>IFERROR(IF(Y547=0,"",ROUNDUP(Y547/H547,0)*0.00902),"")</f>
        <v/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858</v>
      </c>
      <c r="B548" s="54" t="s">
        <v>860</v>
      </c>
      <c r="C548" s="32">
        <v>4301012035</v>
      </c>
      <c r="D548" s="783">
        <v>4680115880603</v>
      </c>
      <c r="E548" s="784"/>
      <c r="F548" s="778">
        <v>0.6</v>
      </c>
      <c r="G548" s="33">
        <v>8</v>
      </c>
      <c r="H548" s="778">
        <v>4.8</v>
      </c>
      <c r="I548" s="778">
        <v>6.96</v>
      </c>
      <c r="J548" s="33">
        <v>120</v>
      </c>
      <c r="K548" s="33" t="s">
        <v>126</v>
      </c>
      <c r="L548" s="33"/>
      <c r="M548" s="34" t="s">
        <v>119</v>
      </c>
      <c r="N548" s="34"/>
      <c r="O548" s="33">
        <v>60</v>
      </c>
      <c r="P548" s="94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89"/>
      <c r="R548" s="789"/>
      <c r="S548" s="789"/>
      <c r="T548" s="790"/>
      <c r="U548" s="35"/>
      <c r="V548" s="35"/>
      <c r="W548" s="36" t="s">
        <v>69</v>
      </c>
      <c r="X548" s="779">
        <v>0</v>
      </c>
      <c r="Y548" s="780">
        <f t="shared" si="103"/>
        <v>0</v>
      </c>
      <c r="Z548" s="37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861</v>
      </c>
      <c r="B549" s="54" t="s">
        <v>862</v>
      </c>
      <c r="C549" s="32">
        <v>4301012036</v>
      </c>
      <c r="D549" s="783">
        <v>4680115882782</v>
      </c>
      <c r="E549" s="784"/>
      <c r="F549" s="778">
        <v>0.6</v>
      </c>
      <c r="G549" s="33">
        <v>8</v>
      </c>
      <c r="H549" s="778">
        <v>4.8</v>
      </c>
      <c r="I549" s="778">
        <v>6.96</v>
      </c>
      <c r="J549" s="33">
        <v>120</v>
      </c>
      <c r="K549" s="33" t="s">
        <v>126</v>
      </c>
      <c r="L549" s="33"/>
      <c r="M549" s="34" t="s">
        <v>119</v>
      </c>
      <c r="N549" s="34"/>
      <c r="O549" s="33">
        <v>60</v>
      </c>
      <c r="P549" s="8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89"/>
      <c r="R549" s="789"/>
      <c r="S549" s="789"/>
      <c r="T549" s="790"/>
      <c r="U549" s="35"/>
      <c r="V549" s="35"/>
      <c r="W549" s="36" t="s">
        <v>69</v>
      </c>
      <c r="X549" s="779">
        <v>0</v>
      </c>
      <c r="Y549" s="780">
        <f t="shared" si="103"/>
        <v>0</v>
      </c>
      <c r="Z549" s="37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863</v>
      </c>
      <c r="B550" s="54" t="s">
        <v>864</v>
      </c>
      <c r="C550" s="32">
        <v>4301012050</v>
      </c>
      <c r="D550" s="783">
        <v>4680115885479</v>
      </c>
      <c r="E550" s="784"/>
      <c r="F550" s="778">
        <v>0.4</v>
      </c>
      <c r="G550" s="33">
        <v>6</v>
      </c>
      <c r="H550" s="778">
        <v>2.4</v>
      </c>
      <c r="I550" s="778">
        <v>2.58</v>
      </c>
      <c r="J550" s="33">
        <v>182</v>
      </c>
      <c r="K550" s="33" t="s">
        <v>76</v>
      </c>
      <c r="L550" s="33"/>
      <c r="M550" s="34" t="s">
        <v>119</v>
      </c>
      <c r="N550" s="34"/>
      <c r="O550" s="33">
        <v>60</v>
      </c>
      <c r="P550" s="856" t="s">
        <v>865</v>
      </c>
      <c r="Q550" s="789"/>
      <c r="R550" s="789"/>
      <c r="S550" s="789"/>
      <c r="T550" s="790"/>
      <c r="U550" s="35"/>
      <c r="V550" s="35"/>
      <c r="W550" s="36" t="s">
        <v>69</v>
      </c>
      <c r="X550" s="779">
        <v>0</v>
      </c>
      <c r="Y550" s="780">
        <f t="shared" si="103"/>
        <v>0</v>
      </c>
      <c r="Z550" s="37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867</v>
      </c>
      <c r="B551" s="54" t="s">
        <v>868</v>
      </c>
      <c r="C551" s="32">
        <v>4301011784</v>
      </c>
      <c r="D551" s="783">
        <v>4607091389982</v>
      </c>
      <c r="E551" s="784"/>
      <c r="F551" s="778">
        <v>0.6</v>
      </c>
      <c r="G551" s="33">
        <v>6</v>
      </c>
      <c r="H551" s="778">
        <v>3.6</v>
      </c>
      <c r="I551" s="778">
        <v>3.81</v>
      </c>
      <c r="J551" s="33">
        <v>132</v>
      </c>
      <c r="K551" s="33" t="s">
        <v>126</v>
      </c>
      <c r="L551" s="33"/>
      <c r="M551" s="34" t="s">
        <v>119</v>
      </c>
      <c r="N551" s="34"/>
      <c r="O551" s="33">
        <v>60</v>
      </c>
      <c r="P551" s="111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89"/>
      <c r="R551" s="789"/>
      <c r="S551" s="789"/>
      <c r="T551" s="790"/>
      <c r="U551" s="35"/>
      <c r="V551" s="35"/>
      <c r="W551" s="36" t="s">
        <v>69</v>
      </c>
      <c r="X551" s="779">
        <v>0</v>
      </c>
      <c r="Y551" s="780">
        <f t="shared" si="103"/>
        <v>0</v>
      </c>
      <c r="Z551" s="37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867</v>
      </c>
      <c r="B552" s="54" t="s">
        <v>869</v>
      </c>
      <c r="C552" s="32">
        <v>4301012034</v>
      </c>
      <c r="D552" s="783">
        <v>4607091389982</v>
      </c>
      <c r="E552" s="784"/>
      <c r="F552" s="778">
        <v>0.6</v>
      </c>
      <c r="G552" s="33">
        <v>8</v>
      </c>
      <c r="H552" s="778">
        <v>4.8</v>
      </c>
      <c r="I552" s="778">
        <v>6.96</v>
      </c>
      <c r="J552" s="33">
        <v>120</v>
      </c>
      <c r="K552" s="33" t="s">
        <v>126</v>
      </c>
      <c r="L552" s="33"/>
      <c r="M552" s="34" t="s">
        <v>119</v>
      </c>
      <c r="N552" s="34"/>
      <c r="O552" s="33">
        <v>60</v>
      </c>
      <c r="P552" s="82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89"/>
      <c r="R552" s="789"/>
      <c r="S552" s="789"/>
      <c r="T552" s="790"/>
      <c r="U552" s="35"/>
      <c r="V552" s="35"/>
      <c r="W552" s="36" t="s">
        <v>69</v>
      </c>
      <c r="X552" s="779">
        <v>0</v>
      </c>
      <c r="Y552" s="780">
        <f t="shared" si="103"/>
        <v>0</v>
      </c>
      <c r="Z552" s="37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870</v>
      </c>
      <c r="B553" s="54" t="s">
        <v>871</v>
      </c>
      <c r="C553" s="32">
        <v>4301012057</v>
      </c>
      <c r="D553" s="783">
        <v>4680115886483</v>
      </c>
      <c r="E553" s="784"/>
      <c r="F553" s="778">
        <v>0.55000000000000004</v>
      </c>
      <c r="G553" s="33">
        <v>8</v>
      </c>
      <c r="H553" s="778">
        <v>4.4000000000000004</v>
      </c>
      <c r="I553" s="778">
        <v>4.6100000000000003</v>
      </c>
      <c r="J553" s="33">
        <v>132</v>
      </c>
      <c r="K553" s="33" t="s">
        <v>126</v>
      </c>
      <c r="L553" s="33"/>
      <c r="M553" s="34" t="s">
        <v>119</v>
      </c>
      <c r="N553" s="34"/>
      <c r="O553" s="33">
        <v>60</v>
      </c>
      <c r="P553" s="867" t="s">
        <v>872</v>
      </c>
      <c r="Q553" s="789"/>
      <c r="R553" s="789"/>
      <c r="S553" s="789"/>
      <c r="T553" s="790"/>
      <c r="U553" s="35"/>
      <c r="V553" s="35"/>
      <c r="W553" s="36" t="s">
        <v>69</v>
      </c>
      <c r="X553" s="779">
        <v>0</v>
      </c>
      <c r="Y553" s="780">
        <f t="shared" si="103"/>
        <v>0</v>
      </c>
      <c r="Z553" s="37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hidden="1" customHeight="1" x14ac:dyDescent="0.25">
      <c r="A554" s="54" t="s">
        <v>873</v>
      </c>
      <c r="B554" s="54" t="s">
        <v>874</v>
      </c>
      <c r="C554" s="32">
        <v>4301012058</v>
      </c>
      <c r="D554" s="783">
        <v>4680115886490</v>
      </c>
      <c r="E554" s="784"/>
      <c r="F554" s="778">
        <v>0.55000000000000004</v>
      </c>
      <c r="G554" s="33">
        <v>8</v>
      </c>
      <c r="H554" s="778">
        <v>4.4000000000000004</v>
      </c>
      <c r="I554" s="778">
        <v>4.6100000000000003</v>
      </c>
      <c r="J554" s="33">
        <v>132</v>
      </c>
      <c r="K554" s="33" t="s">
        <v>126</v>
      </c>
      <c r="L554" s="33"/>
      <c r="M554" s="34" t="s">
        <v>119</v>
      </c>
      <c r="N554" s="34"/>
      <c r="O554" s="33">
        <v>60</v>
      </c>
      <c r="P554" s="1082" t="s">
        <v>875</v>
      </c>
      <c r="Q554" s="789"/>
      <c r="R554" s="789"/>
      <c r="S554" s="789"/>
      <c r="T554" s="790"/>
      <c r="U554" s="35"/>
      <c r="V554" s="35"/>
      <c r="W554" s="36" t="s">
        <v>69</v>
      </c>
      <c r="X554" s="779">
        <v>0</v>
      </c>
      <c r="Y554" s="780">
        <f t="shared" si="103"/>
        <v>0</v>
      </c>
      <c r="Z554" s="37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hidden="1" customHeight="1" x14ac:dyDescent="0.25">
      <c r="A555" s="54" t="s">
        <v>876</v>
      </c>
      <c r="B555" s="54" t="s">
        <v>877</v>
      </c>
      <c r="C555" s="32">
        <v>4301012055</v>
      </c>
      <c r="D555" s="783">
        <v>4680115886469</v>
      </c>
      <c r="E555" s="784"/>
      <c r="F555" s="778">
        <v>0.55000000000000004</v>
      </c>
      <c r="G555" s="33">
        <v>8</v>
      </c>
      <c r="H555" s="778">
        <v>4.4000000000000004</v>
      </c>
      <c r="I555" s="778">
        <v>4.6100000000000003</v>
      </c>
      <c r="J555" s="33">
        <v>132</v>
      </c>
      <c r="K555" s="33" t="s">
        <v>126</v>
      </c>
      <c r="L555" s="33"/>
      <c r="M555" s="34" t="s">
        <v>119</v>
      </c>
      <c r="N555" s="34"/>
      <c r="O555" s="33">
        <v>60</v>
      </c>
      <c r="P555" s="1118" t="s">
        <v>878</v>
      </c>
      <c r="Q555" s="789"/>
      <c r="R555" s="789"/>
      <c r="S555" s="789"/>
      <c r="T555" s="790"/>
      <c r="U555" s="35"/>
      <c r="V555" s="35"/>
      <c r="W555" s="36" t="s">
        <v>69</v>
      </c>
      <c r="X555" s="779">
        <v>0</v>
      </c>
      <c r="Y555" s="780">
        <f t="shared" si="103"/>
        <v>0</v>
      </c>
      <c r="Z555" s="37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x14ac:dyDescent="0.2">
      <c r="A556" s="785"/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7"/>
      <c r="P556" s="791" t="s">
        <v>71</v>
      </c>
      <c r="Q556" s="792"/>
      <c r="R556" s="792"/>
      <c r="S556" s="792"/>
      <c r="T556" s="792"/>
      <c r="U556" s="792"/>
      <c r="V556" s="793"/>
      <c r="W556" s="38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62.499999999999993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64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0.76544000000000001</v>
      </c>
      <c r="AA556" s="782"/>
      <c r="AB556" s="782"/>
      <c r="AC556" s="782"/>
    </row>
    <row r="557" spans="1:68" x14ac:dyDescent="0.2">
      <c r="A557" s="786"/>
      <c r="B557" s="786"/>
      <c r="C557" s="786"/>
      <c r="D557" s="786"/>
      <c r="E557" s="786"/>
      <c r="F557" s="786"/>
      <c r="G557" s="786"/>
      <c r="H557" s="786"/>
      <c r="I557" s="786"/>
      <c r="J557" s="786"/>
      <c r="K557" s="786"/>
      <c r="L557" s="786"/>
      <c r="M557" s="786"/>
      <c r="N557" s="786"/>
      <c r="O557" s="787"/>
      <c r="P557" s="791" t="s">
        <v>71</v>
      </c>
      <c r="Q557" s="792"/>
      <c r="R557" s="792"/>
      <c r="S557" s="792"/>
      <c r="T557" s="792"/>
      <c r="U557" s="792"/>
      <c r="V557" s="793"/>
      <c r="W557" s="38" t="s">
        <v>69</v>
      </c>
      <c r="X557" s="781">
        <f>IFERROR(SUM(X541:X555),"0")</f>
        <v>330</v>
      </c>
      <c r="Y557" s="781">
        <f>IFERROR(SUM(Y541:Y555),"0")</f>
        <v>337.92</v>
      </c>
      <c r="Z557" s="38"/>
      <c r="AA557" s="782"/>
      <c r="AB557" s="782"/>
      <c r="AC557" s="782"/>
    </row>
    <row r="558" spans="1:68" ht="14.25" hidden="1" customHeight="1" x14ac:dyDescent="0.25">
      <c r="A558" s="796" t="s">
        <v>165</v>
      </c>
      <c r="B558" s="786"/>
      <c r="C558" s="786"/>
      <c r="D558" s="786"/>
      <c r="E558" s="786"/>
      <c r="F558" s="786"/>
      <c r="G558" s="786"/>
      <c r="H558" s="786"/>
      <c r="I558" s="786"/>
      <c r="J558" s="786"/>
      <c r="K558" s="786"/>
      <c r="L558" s="786"/>
      <c r="M558" s="786"/>
      <c r="N558" s="786"/>
      <c r="O558" s="786"/>
      <c r="P558" s="786"/>
      <c r="Q558" s="786"/>
      <c r="R558" s="786"/>
      <c r="S558" s="786"/>
      <c r="T558" s="786"/>
      <c r="U558" s="786"/>
      <c r="V558" s="786"/>
      <c r="W558" s="786"/>
      <c r="X558" s="786"/>
      <c r="Y558" s="786"/>
      <c r="Z558" s="786"/>
      <c r="AA558" s="773"/>
      <c r="AB558" s="773"/>
      <c r="AC558" s="773"/>
    </row>
    <row r="559" spans="1:68" ht="16.5" customHeight="1" x14ac:dyDescent="0.25">
      <c r="A559" s="54" t="s">
        <v>879</v>
      </c>
      <c r="B559" s="54" t="s">
        <v>880</v>
      </c>
      <c r="C559" s="32">
        <v>4301020334</v>
      </c>
      <c r="D559" s="783">
        <v>4607091388930</v>
      </c>
      <c r="E559" s="784"/>
      <c r="F559" s="778">
        <v>0.88</v>
      </c>
      <c r="G559" s="33">
        <v>6</v>
      </c>
      <c r="H559" s="778">
        <v>5.28</v>
      </c>
      <c r="I559" s="778">
        <v>5.64</v>
      </c>
      <c r="J559" s="33">
        <v>104</v>
      </c>
      <c r="K559" s="33" t="s">
        <v>116</v>
      </c>
      <c r="L559" s="33"/>
      <c r="M559" s="34" t="s">
        <v>77</v>
      </c>
      <c r="N559" s="34"/>
      <c r="O559" s="33">
        <v>70</v>
      </c>
      <c r="P559" s="1049" t="s">
        <v>881</v>
      </c>
      <c r="Q559" s="789"/>
      <c r="R559" s="789"/>
      <c r="S559" s="789"/>
      <c r="T559" s="790"/>
      <c r="U559" s="35"/>
      <c r="V559" s="35"/>
      <c r="W559" s="36" t="s">
        <v>69</v>
      </c>
      <c r="X559" s="779">
        <v>200</v>
      </c>
      <c r="Y559" s="780">
        <f>IFERROR(IF(X559="",0,CEILING((X559/$H559),1)*$H559),"")</f>
        <v>200.64000000000001</v>
      </c>
      <c r="Z559" s="37">
        <f>IFERROR(IF(Y559=0,"",ROUNDUP(Y559/H559,0)*0.01196),"")</f>
        <v>0.45448</v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213.63636363636363</v>
      </c>
      <c r="BN559" s="64">
        <f>IFERROR(Y559*I559/H559,"0")</f>
        <v>214.32</v>
      </c>
      <c r="BO559" s="64">
        <f>IFERROR(1/J559*(X559/H559),"0")</f>
        <v>0.36421911421911418</v>
      </c>
      <c r="BP559" s="64">
        <f>IFERROR(1/J559*(Y559/H559),"0")</f>
        <v>0.36538461538461542</v>
      </c>
    </row>
    <row r="560" spans="1:68" ht="16.5" hidden="1" customHeight="1" x14ac:dyDescent="0.25">
      <c r="A560" s="54" t="s">
        <v>879</v>
      </c>
      <c r="B560" s="54" t="s">
        <v>883</v>
      </c>
      <c r="C560" s="32">
        <v>4301020222</v>
      </c>
      <c r="D560" s="783">
        <v>4607091388930</v>
      </c>
      <c r="E560" s="784"/>
      <c r="F560" s="778">
        <v>0.88</v>
      </c>
      <c r="G560" s="33">
        <v>6</v>
      </c>
      <c r="H560" s="778">
        <v>5.28</v>
      </c>
      <c r="I560" s="778">
        <v>5.64</v>
      </c>
      <c r="J560" s="33">
        <v>104</v>
      </c>
      <c r="K560" s="33" t="s">
        <v>116</v>
      </c>
      <c r="L560" s="33"/>
      <c r="M560" s="34" t="s">
        <v>119</v>
      </c>
      <c r="N560" s="34"/>
      <c r="O560" s="33">
        <v>55</v>
      </c>
      <c r="P560" s="11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89"/>
      <c r="R560" s="789"/>
      <c r="S560" s="789"/>
      <c r="T560" s="790"/>
      <c r="U560" s="35"/>
      <c r="V560" s="35"/>
      <c r="W560" s="36" t="s">
        <v>69</v>
      </c>
      <c r="X560" s="779">
        <v>0</v>
      </c>
      <c r="Y560" s="780">
        <f>IFERROR(IF(X560="",0,CEILING((X560/$H560),1)*$H560),"")</f>
        <v>0</v>
      </c>
      <c r="Z560" s="37" t="str">
        <f>IFERROR(IF(Y560=0,"",ROUNDUP(Y560/H560,0)*0.01196),"")</f>
        <v/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885</v>
      </c>
      <c r="B561" s="54" t="s">
        <v>886</v>
      </c>
      <c r="C561" s="32">
        <v>4301020385</v>
      </c>
      <c r="D561" s="783">
        <v>4680115880054</v>
      </c>
      <c r="E561" s="784"/>
      <c r="F561" s="778">
        <v>0.6</v>
      </c>
      <c r="G561" s="33">
        <v>8</v>
      </c>
      <c r="H561" s="778">
        <v>4.8</v>
      </c>
      <c r="I561" s="778">
        <v>6.93</v>
      </c>
      <c r="J561" s="33">
        <v>132</v>
      </c>
      <c r="K561" s="33" t="s">
        <v>126</v>
      </c>
      <c r="L561" s="33"/>
      <c r="M561" s="34" t="s">
        <v>119</v>
      </c>
      <c r="N561" s="34"/>
      <c r="O561" s="33">
        <v>70</v>
      </c>
      <c r="P561" s="1022" t="s">
        <v>887</v>
      </c>
      <c r="Q561" s="789"/>
      <c r="R561" s="789"/>
      <c r="S561" s="789"/>
      <c r="T561" s="790"/>
      <c r="U561" s="35"/>
      <c r="V561" s="35"/>
      <c r="W561" s="36" t="s">
        <v>69</v>
      </c>
      <c r="X561" s="779">
        <v>0</v>
      </c>
      <c r="Y561" s="780">
        <f>IFERROR(IF(X561="",0,CEILING((X561/$H561),1)*$H561),"")</f>
        <v>0</v>
      </c>
      <c r="Z561" s="37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85"/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7"/>
      <c r="P562" s="791" t="s">
        <v>71</v>
      </c>
      <c r="Q562" s="792"/>
      <c r="R562" s="792"/>
      <c r="S562" s="792"/>
      <c r="T562" s="792"/>
      <c r="U562" s="792"/>
      <c r="V562" s="793"/>
      <c r="W562" s="38" t="s">
        <v>72</v>
      </c>
      <c r="X562" s="781">
        <f>IFERROR(X559/H559,"0")+IFERROR(X560/H560,"0")+IFERROR(X561/H561,"0")</f>
        <v>37.878787878787875</v>
      </c>
      <c r="Y562" s="781">
        <f>IFERROR(Y559/H559,"0")+IFERROR(Y560/H560,"0")+IFERROR(Y561/H561,"0")</f>
        <v>38</v>
      </c>
      <c r="Z562" s="781">
        <f>IFERROR(IF(Z559="",0,Z559),"0")+IFERROR(IF(Z560="",0,Z560),"0")+IFERROR(IF(Z561="",0,Z561),"0")</f>
        <v>0.45448</v>
      </c>
      <c r="AA562" s="782"/>
      <c r="AB562" s="782"/>
      <c r="AC562" s="782"/>
    </row>
    <row r="563" spans="1:68" x14ac:dyDescent="0.2">
      <c r="A563" s="786"/>
      <c r="B563" s="786"/>
      <c r="C563" s="786"/>
      <c r="D563" s="786"/>
      <c r="E563" s="786"/>
      <c r="F563" s="786"/>
      <c r="G563" s="786"/>
      <c r="H563" s="786"/>
      <c r="I563" s="786"/>
      <c r="J563" s="786"/>
      <c r="K563" s="786"/>
      <c r="L563" s="786"/>
      <c r="M563" s="786"/>
      <c r="N563" s="786"/>
      <c r="O563" s="787"/>
      <c r="P563" s="791" t="s">
        <v>71</v>
      </c>
      <c r="Q563" s="792"/>
      <c r="R563" s="792"/>
      <c r="S563" s="792"/>
      <c r="T563" s="792"/>
      <c r="U563" s="792"/>
      <c r="V563" s="793"/>
      <c r="W563" s="38" t="s">
        <v>69</v>
      </c>
      <c r="X563" s="781">
        <f>IFERROR(SUM(X559:X561),"0")</f>
        <v>200</v>
      </c>
      <c r="Y563" s="781">
        <f>IFERROR(SUM(Y559:Y561),"0")</f>
        <v>200.64000000000001</v>
      </c>
      <c r="Z563" s="38"/>
      <c r="AA563" s="782"/>
      <c r="AB563" s="782"/>
      <c r="AC563" s="782"/>
    </row>
    <row r="564" spans="1:68" ht="14.25" hidden="1" customHeight="1" x14ac:dyDescent="0.25">
      <c r="A564" s="796" t="s">
        <v>64</v>
      </c>
      <c r="B564" s="786"/>
      <c r="C564" s="786"/>
      <c r="D564" s="786"/>
      <c r="E564" s="786"/>
      <c r="F564" s="786"/>
      <c r="G564" s="786"/>
      <c r="H564" s="786"/>
      <c r="I564" s="786"/>
      <c r="J564" s="786"/>
      <c r="K564" s="786"/>
      <c r="L564" s="786"/>
      <c r="M564" s="786"/>
      <c r="N564" s="786"/>
      <c r="O564" s="786"/>
      <c r="P564" s="786"/>
      <c r="Q564" s="786"/>
      <c r="R564" s="786"/>
      <c r="S564" s="786"/>
      <c r="T564" s="786"/>
      <c r="U564" s="786"/>
      <c r="V564" s="786"/>
      <c r="W564" s="786"/>
      <c r="X564" s="786"/>
      <c r="Y564" s="786"/>
      <c r="Z564" s="786"/>
      <c r="AA564" s="773"/>
      <c r="AB564" s="773"/>
      <c r="AC564" s="773"/>
    </row>
    <row r="565" spans="1:68" ht="27" hidden="1" customHeight="1" x14ac:dyDescent="0.25">
      <c r="A565" s="54" t="s">
        <v>888</v>
      </c>
      <c r="B565" s="54" t="s">
        <v>889</v>
      </c>
      <c r="C565" s="32">
        <v>4301031349</v>
      </c>
      <c r="D565" s="783">
        <v>4680115883116</v>
      </c>
      <c r="E565" s="784"/>
      <c r="F565" s="778">
        <v>0.88</v>
      </c>
      <c r="G565" s="33">
        <v>6</v>
      </c>
      <c r="H565" s="778">
        <v>5.28</v>
      </c>
      <c r="I565" s="778">
        <v>5.64</v>
      </c>
      <c r="J565" s="33">
        <v>104</v>
      </c>
      <c r="K565" s="33" t="s">
        <v>116</v>
      </c>
      <c r="L565" s="33"/>
      <c r="M565" s="34" t="s">
        <v>119</v>
      </c>
      <c r="N565" s="34"/>
      <c r="O565" s="33">
        <v>70</v>
      </c>
      <c r="P565" s="838" t="s">
        <v>890</v>
      </c>
      <c r="Q565" s="789"/>
      <c r="R565" s="789"/>
      <c r="S565" s="789"/>
      <c r="T565" s="790"/>
      <c r="U565" s="35"/>
      <c r="V565" s="35"/>
      <c r="W565" s="36" t="s">
        <v>69</v>
      </c>
      <c r="X565" s="779">
        <v>0</v>
      </c>
      <c r="Y565" s="780">
        <f t="shared" ref="Y565:Y578" si="109">IFERROR(IF(X565="",0,CEILING((X565/$H565),1)*$H565),"")</f>
        <v>0</v>
      </c>
      <c r="Z565" s="37" t="str">
        <f>IFERROR(IF(Y565=0,"",ROUNDUP(Y565/H565,0)*0.01196),"")</f>
        <v/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0</v>
      </c>
      <c r="BN565" s="64">
        <f t="shared" ref="BN565:BN578" si="111">IFERROR(Y565*I565/H565,"0")</f>
        <v>0</v>
      </c>
      <c r="BO565" s="64">
        <f t="shared" ref="BO565:BO578" si="112">IFERROR(1/J565*(X565/H565),"0")</f>
        <v>0</v>
      </c>
      <c r="BP565" s="64">
        <f t="shared" ref="BP565:BP578" si="113">IFERROR(1/J565*(Y565/H565),"0")</f>
        <v>0</v>
      </c>
    </row>
    <row r="566" spans="1:68" ht="27" customHeight="1" x14ac:dyDescent="0.25">
      <c r="A566" s="54" t="s">
        <v>892</v>
      </c>
      <c r="B566" s="54" t="s">
        <v>893</v>
      </c>
      <c r="C566" s="32">
        <v>4301031350</v>
      </c>
      <c r="D566" s="783">
        <v>4680115883093</v>
      </c>
      <c r="E566" s="784"/>
      <c r="F566" s="778">
        <v>0.88</v>
      </c>
      <c r="G566" s="33">
        <v>6</v>
      </c>
      <c r="H566" s="778">
        <v>5.28</v>
      </c>
      <c r="I566" s="778">
        <v>5.64</v>
      </c>
      <c r="J566" s="33">
        <v>104</v>
      </c>
      <c r="K566" s="33" t="s">
        <v>116</v>
      </c>
      <c r="L566" s="33"/>
      <c r="M566" s="34" t="s">
        <v>68</v>
      </c>
      <c r="N566" s="34"/>
      <c r="O566" s="33">
        <v>70</v>
      </c>
      <c r="P566" s="1044" t="s">
        <v>894</v>
      </c>
      <c r="Q566" s="789"/>
      <c r="R566" s="789"/>
      <c r="S566" s="789"/>
      <c r="T566" s="790"/>
      <c r="U566" s="35"/>
      <c r="V566" s="35"/>
      <c r="W566" s="36" t="s">
        <v>69</v>
      </c>
      <c r="X566" s="779">
        <v>20</v>
      </c>
      <c r="Y566" s="780">
        <f t="shared" si="109"/>
        <v>21.12</v>
      </c>
      <c r="Z566" s="37">
        <f>IFERROR(IF(Y566=0,"",ROUNDUP(Y566/H566,0)*0.01196),"")</f>
        <v>4.7840000000000001E-2</v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 t="shared" si="110"/>
        <v>21.363636363636363</v>
      </c>
      <c r="BN566" s="64">
        <f t="shared" si="111"/>
        <v>22.56</v>
      </c>
      <c r="BO566" s="64">
        <f t="shared" si="112"/>
        <v>3.6421911421911424E-2</v>
      </c>
      <c r="BP566" s="64">
        <f t="shared" si="113"/>
        <v>3.8461538461538464E-2</v>
      </c>
    </row>
    <row r="567" spans="1:68" ht="27" hidden="1" customHeight="1" x14ac:dyDescent="0.25">
      <c r="A567" s="54" t="s">
        <v>892</v>
      </c>
      <c r="B567" s="54" t="s">
        <v>896</v>
      </c>
      <c r="C567" s="32">
        <v>4301031248</v>
      </c>
      <c r="D567" s="783">
        <v>4680115883093</v>
      </c>
      <c r="E567" s="784"/>
      <c r="F567" s="778">
        <v>0.88</v>
      </c>
      <c r="G567" s="33">
        <v>6</v>
      </c>
      <c r="H567" s="778">
        <v>5.28</v>
      </c>
      <c r="I567" s="778">
        <v>5.64</v>
      </c>
      <c r="J567" s="33">
        <v>104</v>
      </c>
      <c r="K567" s="33" t="s">
        <v>116</v>
      </c>
      <c r="L567" s="33"/>
      <c r="M567" s="34" t="s">
        <v>68</v>
      </c>
      <c r="N567" s="34"/>
      <c r="O567" s="33">
        <v>60</v>
      </c>
      <c r="P567" s="109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89"/>
      <c r="R567" s="789"/>
      <c r="S567" s="789"/>
      <c r="T567" s="790"/>
      <c r="U567" s="35"/>
      <c r="V567" s="35"/>
      <c r="W567" s="36" t="s">
        <v>69</v>
      </c>
      <c r="X567" s="779">
        <v>0</v>
      </c>
      <c r="Y567" s="780">
        <f t="shared" si="109"/>
        <v>0</v>
      </c>
      <c r="Z567" s="37" t="str">
        <f>IFERROR(IF(Y567=0,"",ROUNDUP(Y567/H567,0)*0.01196),"")</f>
        <v/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898</v>
      </c>
      <c r="B568" s="54" t="s">
        <v>899</v>
      </c>
      <c r="C568" s="32">
        <v>4301031353</v>
      </c>
      <c r="D568" s="783">
        <v>4680115883109</v>
      </c>
      <c r="E568" s="784"/>
      <c r="F568" s="778">
        <v>0.88</v>
      </c>
      <c r="G568" s="33">
        <v>6</v>
      </c>
      <c r="H568" s="778">
        <v>5.28</v>
      </c>
      <c r="I568" s="778">
        <v>5.64</v>
      </c>
      <c r="J568" s="33">
        <v>104</v>
      </c>
      <c r="K568" s="33" t="s">
        <v>116</v>
      </c>
      <c r="L568" s="33"/>
      <c r="M568" s="34" t="s">
        <v>68</v>
      </c>
      <c r="N568" s="34"/>
      <c r="O568" s="33">
        <v>70</v>
      </c>
      <c r="P568" s="805" t="s">
        <v>900</v>
      </c>
      <c r="Q568" s="789"/>
      <c r="R568" s="789"/>
      <c r="S568" s="789"/>
      <c r="T568" s="790"/>
      <c r="U568" s="35"/>
      <c r="V568" s="35"/>
      <c r="W568" s="36" t="s">
        <v>69</v>
      </c>
      <c r="X568" s="779">
        <v>60</v>
      </c>
      <c r="Y568" s="780">
        <f t="shared" si="109"/>
        <v>63.36</v>
      </c>
      <c r="Z568" s="37">
        <f>IFERROR(IF(Y568=0,"",ROUNDUP(Y568/H568,0)*0.01196),"")</f>
        <v>0.14352000000000001</v>
      </c>
      <c r="AA568" s="56"/>
      <c r="AB568" s="57"/>
      <c r="AC568" s="665" t="s">
        <v>901</v>
      </c>
      <c r="AG568" s="64"/>
      <c r="AJ568" s="68"/>
      <c r="AK568" s="68">
        <v>0</v>
      </c>
      <c r="BB568" s="666" t="s">
        <v>1</v>
      </c>
      <c r="BM568" s="64">
        <f t="shared" si="110"/>
        <v>64.090909090909079</v>
      </c>
      <c r="BN568" s="64">
        <f t="shared" si="111"/>
        <v>67.679999999999993</v>
      </c>
      <c r="BO568" s="64">
        <f t="shared" si="112"/>
        <v>0.10926573426573427</v>
      </c>
      <c r="BP568" s="64">
        <f t="shared" si="113"/>
        <v>0.11538461538461539</v>
      </c>
    </row>
    <row r="569" spans="1:68" ht="27" hidden="1" customHeight="1" x14ac:dyDescent="0.25">
      <c r="A569" s="54" t="s">
        <v>898</v>
      </c>
      <c r="B569" s="54" t="s">
        <v>902</v>
      </c>
      <c r="C569" s="32">
        <v>4301031250</v>
      </c>
      <c r="D569" s="783">
        <v>4680115883109</v>
      </c>
      <c r="E569" s="784"/>
      <c r="F569" s="778">
        <v>0.88</v>
      </c>
      <c r="G569" s="33">
        <v>6</v>
      </c>
      <c r="H569" s="778">
        <v>5.28</v>
      </c>
      <c r="I569" s="778">
        <v>5.64</v>
      </c>
      <c r="J569" s="33">
        <v>104</v>
      </c>
      <c r="K569" s="33" t="s">
        <v>116</v>
      </c>
      <c r="L569" s="33"/>
      <c r="M569" s="34" t="s">
        <v>68</v>
      </c>
      <c r="N569" s="34"/>
      <c r="O569" s="33">
        <v>60</v>
      </c>
      <c r="P569" s="109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89"/>
      <c r="R569" s="789"/>
      <c r="S569" s="789"/>
      <c r="T569" s="790"/>
      <c r="U569" s="35"/>
      <c r="V569" s="35"/>
      <c r="W569" s="36" t="s">
        <v>69</v>
      </c>
      <c r="X569" s="779">
        <v>0</v>
      </c>
      <c r="Y569" s="780">
        <f t="shared" si="109"/>
        <v>0</v>
      </c>
      <c r="Z569" s="37" t="str">
        <f>IFERROR(IF(Y569=0,"",ROUNDUP(Y569/H569,0)*0.01196),"")</f>
        <v/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904</v>
      </c>
      <c r="B570" s="54" t="s">
        <v>905</v>
      </c>
      <c r="C570" s="32">
        <v>4301031351</v>
      </c>
      <c r="D570" s="783">
        <v>4680115882072</v>
      </c>
      <c r="E570" s="784"/>
      <c r="F570" s="778">
        <v>0.6</v>
      </c>
      <c r="G570" s="33">
        <v>6</v>
      </c>
      <c r="H570" s="778">
        <v>3.6</v>
      </c>
      <c r="I570" s="778">
        <v>3.81</v>
      </c>
      <c r="J570" s="33">
        <v>132</v>
      </c>
      <c r="K570" s="33" t="s">
        <v>126</v>
      </c>
      <c r="L570" s="33"/>
      <c r="M570" s="34" t="s">
        <v>119</v>
      </c>
      <c r="N570" s="34"/>
      <c r="O570" s="33">
        <v>70</v>
      </c>
      <c r="P570" s="848" t="s">
        <v>906</v>
      </c>
      <c r="Q570" s="789"/>
      <c r="R570" s="789"/>
      <c r="S570" s="789"/>
      <c r="T570" s="790"/>
      <c r="U570" s="35"/>
      <c r="V570" s="35"/>
      <c r="W570" s="36" t="s">
        <v>69</v>
      </c>
      <c r="X570" s="779">
        <v>0</v>
      </c>
      <c r="Y570" s="780">
        <f t="shared" si="109"/>
        <v>0</v>
      </c>
      <c r="Z570" s="37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904</v>
      </c>
      <c r="B571" s="54" t="s">
        <v>907</v>
      </c>
      <c r="C571" s="32">
        <v>4301031419</v>
      </c>
      <c r="D571" s="783">
        <v>4680115882072</v>
      </c>
      <c r="E571" s="784"/>
      <c r="F571" s="778">
        <v>0.6</v>
      </c>
      <c r="G571" s="33">
        <v>8</v>
      </c>
      <c r="H571" s="778">
        <v>4.8</v>
      </c>
      <c r="I571" s="778">
        <v>6.93</v>
      </c>
      <c r="J571" s="33">
        <v>132</v>
      </c>
      <c r="K571" s="33" t="s">
        <v>126</v>
      </c>
      <c r="L571" s="33"/>
      <c r="M571" s="34" t="s">
        <v>119</v>
      </c>
      <c r="N571" s="34"/>
      <c r="O571" s="33">
        <v>70</v>
      </c>
      <c r="P571" s="911" t="s">
        <v>908</v>
      </c>
      <c r="Q571" s="789"/>
      <c r="R571" s="789"/>
      <c r="S571" s="789"/>
      <c r="T571" s="790"/>
      <c r="U571" s="35"/>
      <c r="V571" s="35"/>
      <c r="W571" s="36" t="s">
        <v>69</v>
      </c>
      <c r="X571" s="779">
        <v>0</v>
      </c>
      <c r="Y571" s="780">
        <f t="shared" si="109"/>
        <v>0</v>
      </c>
      <c r="Z571" s="37" t="str">
        <f>IFERROR(IF(Y571=0,"",ROUNDUP(Y571/H571,0)*0.00902),"")</f>
        <v/>
      </c>
      <c r="AA571" s="56"/>
      <c r="AB571" s="57"/>
      <c r="AC571" s="671" t="s">
        <v>891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904</v>
      </c>
      <c r="B572" s="54" t="s">
        <v>909</v>
      </c>
      <c r="C572" s="32">
        <v>4301031383</v>
      </c>
      <c r="D572" s="783">
        <v>4680115882072</v>
      </c>
      <c r="E572" s="784"/>
      <c r="F572" s="778">
        <v>0.6</v>
      </c>
      <c r="G572" s="33">
        <v>8</v>
      </c>
      <c r="H572" s="778">
        <v>4.8</v>
      </c>
      <c r="I572" s="778">
        <v>6.96</v>
      </c>
      <c r="J572" s="33">
        <v>120</v>
      </c>
      <c r="K572" s="33" t="s">
        <v>126</v>
      </c>
      <c r="L572" s="33"/>
      <c r="M572" s="34" t="s">
        <v>119</v>
      </c>
      <c r="N572" s="34"/>
      <c r="O572" s="33">
        <v>60</v>
      </c>
      <c r="P572" s="114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89"/>
      <c r="R572" s="789"/>
      <c r="S572" s="789"/>
      <c r="T572" s="790"/>
      <c r="U572" s="35"/>
      <c r="V572" s="35"/>
      <c r="W572" s="36" t="s">
        <v>69</v>
      </c>
      <c r="X572" s="779">
        <v>0</v>
      </c>
      <c r="Y572" s="780">
        <f t="shared" si="109"/>
        <v>0</v>
      </c>
      <c r="Z572" s="37" t="str">
        <f>IFERROR(IF(Y572=0,"",ROUNDUP(Y572/H572,0)*0.00937),"")</f>
        <v/>
      </c>
      <c r="AA572" s="56"/>
      <c r="AB572" s="57"/>
      <c r="AC572" s="673" t="s">
        <v>910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911</v>
      </c>
      <c r="B573" s="54" t="s">
        <v>912</v>
      </c>
      <c r="C573" s="32">
        <v>4301031251</v>
      </c>
      <c r="D573" s="783">
        <v>4680115882102</v>
      </c>
      <c r="E573" s="784"/>
      <c r="F573" s="778">
        <v>0.6</v>
      </c>
      <c r="G573" s="33">
        <v>6</v>
      </c>
      <c r="H573" s="778">
        <v>3.6</v>
      </c>
      <c r="I573" s="778">
        <v>3.81</v>
      </c>
      <c r="J573" s="33">
        <v>132</v>
      </c>
      <c r="K573" s="33" t="s">
        <v>126</v>
      </c>
      <c r="L573" s="33"/>
      <c r="M573" s="34" t="s">
        <v>68</v>
      </c>
      <c r="N573" s="34"/>
      <c r="O573" s="33">
        <v>60</v>
      </c>
      <c r="P573" s="8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89"/>
      <c r="R573" s="789"/>
      <c r="S573" s="789"/>
      <c r="T573" s="790"/>
      <c r="U573" s="35"/>
      <c r="V573" s="35"/>
      <c r="W573" s="36" t="s">
        <v>69</v>
      </c>
      <c r="X573" s="779">
        <v>0</v>
      </c>
      <c r="Y573" s="780">
        <f t="shared" si="109"/>
        <v>0</v>
      </c>
      <c r="Z573" s="37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911</v>
      </c>
      <c r="B574" s="54" t="s">
        <v>913</v>
      </c>
      <c r="C574" s="32">
        <v>4301031418</v>
      </c>
      <c r="D574" s="783">
        <v>4680115882102</v>
      </c>
      <c r="E574" s="784"/>
      <c r="F574" s="778">
        <v>0.6</v>
      </c>
      <c r="G574" s="33">
        <v>8</v>
      </c>
      <c r="H574" s="778">
        <v>4.8</v>
      </c>
      <c r="I574" s="778">
        <v>6.69</v>
      </c>
      <c r="J574" s="33">
        <v>132</v>
      </c>
      <c r="K574" s="33" t="s">
        <v>126</v>
      </c>
      <c r="L574" s="33"/>
      <c r="M574" s="34" t="s">
        <v>68</v>
      </c>
      <c r="N574" s="34"/>
      <c r="O574" s="33">
        <v>70</v>
      </c>
      <c r="P574" s="915" t="s">
        <v>914</v>
      </c>
      <c r="Q574" s="789"/>
      <c r="R574" s="789"/>
      <c r="S574" s="789"/>
      <c r="T574" s="790"/>
      <c r="U574" s="35"/>
      <c r="V574" s="35"/>
      <c r="W574" s="36" t="s">
        <v>69</v>
      </c>
      <c r="X574" s="779">
        <v>0</v>
      </c>
      <c r="Y574" s="780">
        <f t="shared" si="109"/>
        <v>0</v>
      </c>
      <c r="Z574" s="37" t="str">
        <f>IFERROR(IF(Y574=0,"",ROUNDUP(Y574/H574,0)*0.00902),"")</f>
        <v/>
      </c>
      <c r="AA574" s="56"/>
      <c r="AB574" s="57"/>
      <c r="AC574" s="677" t="s">
        <v>895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911</v>
      </c>
      <c r="B575" s="54" t="s">
        <v>915</v>
      </c>
      <c r="C575" s="32">
        <v>4301031385</v>
      </c>
      <c r="D575" s="783">
        <v>4680115882102</v>
      </c>
      <c r="E575" s="784"/>
      <c r="F575" s="778">
        <v>0.6</v>
      </c>
      <c r="G575" s="33">
        <v>8</v>
      </c>
      <c r="H575" s="778">
        <v>4.8</v>
      </c>
      <c r="I575" s="778">
        <v>6.69</v>
      </c>
      <c r="J575" s="33">
        <v>120</v>
      </c>
      <c r="K575" s="33" t="s">
        <v>126</v>
      </c>
      <c r="L575" s="33"/>
      <c r="M575" s="34" t="s">
        <v>68</v>
      </c>
      <c r="N575" s="34"/>
      <c r="O575" s="33">
        <v>60</v>
      </c>
      <c r="P575" s="1130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89"/>
      <c r="R575" s="789"/>
      <c r="S575" s="789"/>
      <c r="T575" s="790"/>
      <c r="U575" s="35"/>
      <c r="V575" s="35"/>
      <c r="W575" s="36" t="s">
        <v>69</v>
      </c>
      <c r="X575" s="779">
        <v>0</v>
      </c>
      <c r="Y575" s="780">
        <f t="shared" si="109"/>
        <v>0</v>
      </c>
      <c r="Z575" s="37" t="str">
        <f>IFERROR(IF(Y575=0,"",ROUNDUP(Y575/H575,0)*0.00937),"")</f>
        <v/>
      </c>
      <c r="AA575" s="56"/>
      <c r="AB575" s="57"/>
      <c r="AC575" s="679" t="s">
        <v>895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916</v>
      </c>
      <c r="B576" s="54" t="s">
        <v>917</v>
      </c>
      <c r="C576" s="32">
        <v>4301031253</v>
      </c>
      <c r="D576" s="783">
        <v>4680115882096</v>
      </c>
      <c r="E576" s="784"/>
      <c r="F576" s="778">
        <v>0.6</v>
      </c>
      <c r="G576" s="33">
        <v>6</v>
      </c>
      <c r="H576" s="778">
        <v>3.6</v>
      </c>
      <c r="I576" s="778">
        <v>3.81</v>
      </c>
      <c r="J576" s="33">
        <v>132</v>
      </c>
      <c r="K576" s="33" t="s">
        <v>126</v>
      </c>
      <c r="L576" s="33"/>
      <c r="M576" s="34" t="s">
        <v>68</v>
      </c>
      <c r="N576" s="34"/>
      <c r="O576" s="33">
        <v>60</v>
      </c>
      <c r="P576" s="10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89"/>
      <c r="R576" s="789"/>
      <c r="S576" s="789"/>
      <c r="T576" s="790"/>
      <c r="U576" s="35"/>
      <c r="V576" s="35"/>
      <c r="W576" s="36" t="s">
        <v>69</v>
      </c>
      <c r="X576" s="779">
        <v>0</v>
      </c>
      <c r="Y576" s="780">
        <f t="shared" si="109"/>
        <v>0</v>
      </c>
      <c r="Z576" s="37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hidden="1" customHeight="1" x14ac:dyDescent="0.25">
      <c r="A577" s="54" t="s">
        <v>916</v>
      </c>
      <c r="B577" s="54" t="s">
        <v>918</v>
      </c>
      <c r="C577" s="32">
        <v>4301031417</v>
      </c>
      <c r="D577" s="783">
        <v>4680115882096</v>
      </c>
      <c r="E577" s="784"/>
      <c r="F577" s="778">
        <v>0.6</v>
      </c>
      <c r="G577" s="33">
        <v>8</v>
      </c>
      <c r="H577" s="778">
        <v>4.8</v>
      </c>
      <c r="I577" s="778">
        <v>6.69</v>
      </c>
      <c r="J577" s="33">
        <v>132</v>
      </c>
      <c r="K577" s="33" t="s">
        <v>126</v>
      </c>
      <c r="L577" s="33"/>
      <c r="M577" s="34" t="s">
        <v>68</v>
      </c>
      <c r="N577" s="34"/>
      <c r="O577" s="33">
        <v>70</v>
      </c>
      <c r="P577" s="1137" t="s">
        <v>919</v>
      </c>
      <c r="Q577" s="789"/>
      <c r="R577" s="789"/>
      <c r="S577" s="789"/>
      <c r="T577" s="790"/>
      <c r="U577" s="35"/>
      <c r="V577" s="35"/>
      <c r="W577" s="36" t="s">
        <v>69</v>
      </c>
      <c r="X577" s="779">
        <v>0</v>
      </c>
      <c r="Y577" s="780">
        <f t="shared" si="109"/>
        <v>0</v>
      </c>
      <c r="Z577" s="37" t="str">
        <f>IFERROR(IF(Y577=0,"",ROUNDUP(Y577/H577,0)*0.00902),"")</f>
        <v/>
      </c>
      <c r="AA577" s="56"/>
      <c r="AB577" s="57"/>
      <c r="AC577" s="683" t="s">
        <v>901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916</v>
      </c>
      <c r="B578" s="54" t="s">
        <v>920</v>
      </c>
      <c r="C578" s="32">
        <v>4301031384</v>
      </c>
      <c r="D578" s="783">
        <v>4680115882096</v>
      </c>
      <c r="E578" s="784"/>
      <c r="F578" s="778">
        <v>0.6</v>
      </c>
      <c r="G578" s="33">
        <v>8</v>
      </c>
      <c r="H578" s="778">
        <v>4.8</v>
      </c>
      <c r="I578" s="778">
        <v>6.69</v>
      </c>
      <c r="J578" s="33">
        <v>120</v>
      </c>
      <c r="K578" s="33" t="s">
        <v>126</v>
      </c>
      <c r="L578" s="33"/>
      <c r="M578" s="34" t="s">
        <v>68</v>
      </c>
      <c r="N578" s="34"/>
      <c r="O578" s="33">
        <v>60</v>
      </c>
      <c r="P578" s="117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89"/>
      <c r="R578" s="789"/>
      <c r="S578" s="789"/>
      <c r="T578" s="790"/>
      <c r="U578" s="35"/>
      <c r="V578" s="35"/>
      <c r="W578" s="36" t="s">
        <v>69</v>
      </c>
      <c r="X578" s="779">
        <v>0</v>
      </c>
      <c r="Y578" s="780">
        <f t="shared" si="109"/>
        <v>0</v>
      </c>
      <c r="Z578" s="37" t="str">
        <f>IFERROR(IF(Y578=0,"",ROUNDUP(Y578/H578,0)*0.00937),"")</f>
        <v/>
      </c>
      <c r="AA578" s="56"/>
      <c r="AB578" s="57"/>
      <c r="AC578" s="685" t="s">
        <v>901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x14ac:dyDescent="0.2">
      <c r="A579" s="785"/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7"/>
      <c r="P579" s="791" t="s">
        <v>71</v>
      </c>
      <c r="Q579" s="792"/>
      <c r="R579" s="792"/>
      <c r="S579" s="792"/>
      <c r="T579" s="792"/>
      <c r="U579" s="792"/>
      <c r="V579" s="793"/>
      <c r="W579" s="38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15.15151515151515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16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0.19136</v>
      </c>
      <c r="AA579" s="782"/>
      <c r="AB579" s="782"/>
      <c r="AC579" s="782"/>
    </row>
    <row r="580" spans="1:68" x14ac:dyDescent="0.2">
      <c r="A580" s="786"/>
      <c r="B580" s="786"/>
      <c r="C580" s="786"/>
      <c r="D580" s="786"/>
      <c r="E580" s="786"/>
      <c r="F580" s="786"/>
      <c r="G580" s="786"/>
      <c r="H580" s="786"/>
      <c r="I580" s="786"/>
      <c r="J580" s="786"/>
      <c r="K580" s="786"/>
      <c r="L580" s="786"/>
      <c r="M580" s="786"/>
      <c r="N580" s="786"/>
      <c r="O580" s="787"/>
      <c r="P580" s="791" t="s">
        <v>71</v>
      </c>
      <c r="Q580" s="792"/>
      <c r="R580" s="792"/>
      <c r="S580" s="792"/>
      <c r="T580" s="792"/>
      <c r="U580" s="792"/>
      <c r="V580" s="793"/>
      <c r="W580" s="38" t="s">
        <v>69</v>
      </c>
      <c r="X580" s="781">
        <f>IFERROR(SUM(X565:X578),"0")</f>
        <v>80</v>
      </c>
      <c r="Y580" s="781">
        <f>IFERROR(SUM(Y565:Y578),"0")</f>
        <v>84.48</v>
      </c>
      <c r="Z580" s="38"/>
      <c r="AA580" s="782"/>
      <c r="AB580" s="782"/>
      <c r="AC580" s="782"/>
    </row>
    <row r="581" spans="1:68" ht="14.25" hidden="1" customHeight="1" x14ac:dyDescent="0.25">
      <c r="A581" s="796" t="s">
        <v>73</v>
      </c>
      <c r="B581" s="786"/>
      <c r="C581" s="786"/>
      <c r="D581" s="786"/>
      <c r="E581" s="786"/>
      <c r="F581" s="786"/>
      <c r="G581" s="786"/>
      <c r="H581" s="786"/>
      <c r="I581" s="786"/>
      <c r="J581" s="786"/>
      <c r="K581" s="786"/>
      <c r="L581" s="786"/>
      <c r="M581" s="786"/>
      <c r="N581" s="786"/>
      <c r="O581" s="786"/>
      <c r="P581" s="786"/>
      <c r="Q581" s="786"/>
      <c r="R581" s="786"/>
      <c r="S581" s="786"/>
      <c r="T581" s="786"/>
      <c r="U581" s="786"/>
      <c r="V581" s="786"/>
      <c r="W581" s="786"/>
      <c r="X581" s="786"/>
      <c r="Y581" s="786"/>
      <c r="Z581" s="786"/>
      <c r="AA581" s="773"/>
      <c r="AB581" s="773"/>
      <c r="AC581" s="773"/>
    </row>
    <row r="582" spans="1:68" ht="27" hidden="1" customHeight="1" x14ac:dyDescent="0.25">
      <c r="A582" s="54" t="s">
        <v>921</v>
      </c>
      <c r="B582" s="54" t="s">
        <v>922</v>
      </c>
      <c r="C582" s="32">
        <v>4301051230</v>
      </c>
      <c r="D582" s="783">
        <v>4607091383409</v>
      </c>
      <c r="E582" s="784"/>
      <c r="F582" s="778">
        <v>1.3</v>
      </c>
      <c r="G582" s="33">
        <v>6</v>
      </c>
      <c r="H582" s="778">
        <v>7.8</v>
      </c>
      <c r="I582" s="778">
        <v>8.3460000000000001</v>
      </c>
      <c r="J582" s="33">
        <v>56</v>
      </c>
      <c r="K582" s="33" t="s">
        <v>116</v>
      </c>
      <c r="L582" s="33"/>
      <c r="M582" s="34" t="s">
        <v>68</v>
      </c>
      <c r="N582" s="34"/>
      <c r="O582" s="33">
        <v>45</v>
      </c>
      <c r="P582" s="110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89"/>
      <c r="R582" s="789"/>
      <c r="S582" s="789"/>
      <c r="T582" s="790"/>
      <c r="U582" s="35"/>
      <c r="V582" s="35"/>
      <c r="W582" s="36" t="s">
        <v>69</v>
      </c>
      <c r="X582" s="779">
        <v>0</v>
      </c>
      <c r="Y582" s="780">
        <f>IFERROR(IF(X582="",0,CEILING((X582/$H582),1)*$H582),"")</f>
        <v>0</v>
      </c>
      <c r="Z582" s="37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924</v>
      </c>
      <c r="B583" s="54" t="s">
        <v>925</v>
      </c>
      <c r="C583" s="32">
        <v>4301051231</v>
      </c>
      <c r="D583" s="783">
        <v>4607091383416</v>
      </c>
      <c r="E583" s="784"/>
      <c r="F583" s="778">
        <v>1.3</v>
      </c>
      <c r="G583" s="33">
        <v>6</v>
      </c>
      <c r="H583" s="778">
        <v>7.8</v>
      </c>
      <c r="I583" s="778">
        <v>8.3460000000000001</v>
      </c>
      <c r="J583" s="33">
        <v>56</v>
      </c>
      <c r="K583" s="33" t="s">
        <v>116</v>
      </c>
      <c r="L583" s="33"/>
      <c r="M583" s="34" t="s">
        <v>68</v>
      </c>
      <c r="N583" s="34"/>
      <c r="O583" s="33">
        <v>45</v>
      </c>
      <c r="P583" s="115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89"/>
      <c r="R583" s="789"/>
      <c r="S583" s="789"/>
      <c r="T583" s="790"/>
      <c r="U583" s="35"/>
      <c r="V583" s="35"/>
      <c r="W583" s="36" t="s">
        <v>69</v>
      </c>
      <c r="X583" s="779">
        <v>0</v>
      </c>
      <c r="Y583" s="780">
        <f>IFERROR(IF(X583="",0,CEILING((X583/$H583),1)*$H583),"")</f>
        <v>0</v>
      </c>
      <c r="Z583" s="37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hidden="1" customHeight="1" x14ac:dyDescent="0.25">
      <c r="A584" s="54" t="s">
        <v>927</v>
      </c>
      <c r="B584" s="54" t="s">
        <v>928</v>
      </c>
      <c r="C584" s="32">
        <v>4301051058</v>
      </c>
      <c r="D584" s="783">
        <v>4680115883536</v>
      </c>
      <c r="E584" s="784"/>
      <c r="F584" s="778">
        <v>0.3</v>
      </c>
      <c r="G584" s="33">
        <v>6</v>
      </c>
      <c r="H584" s="778">
        <v>1.8</v>
      </c>
      <c r="I584" s="778">
        <v>2.0459999999999998</v>
      </c>
      <c r="J584" s="33">
        <v>182</v>
      </c>
      <c r="K584" s="33" t="s">
        <v>76</v>
      </c>
      <c r="L584" s="33"/>
      <c r="M584" s="34" t="s">
        <v>68</v>
      </c>
      <c r="N584" s="34"/>
      <c r="O584" s="33">
        <v>45</v>
      </c>
      <c r="P584" s="8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89"/>
      <c r="R584" s="789"/>
      <c r="S584" s="789"/>
      <c r="T584" s="790"/>
      <c r="U584" s="35"/>
      <c r="V584" s="35"/>
      <c r="W584" s="36" t="s">
        <v>69</v>
      </c>
      <c r="X584" s="779">
        <v>0</v>
      </c>
      <c r="Y584" s="780">
        <f>IFERROR(IF(X584="",0,CEILING((X584/$H584),1)*$H584),"")</f>
        <v>0</v>
      </c>
      <c r="Z584" s="37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85"/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7"/>
      <c r="P585" s="791" t="s">
        <v>71</v>
      </c>
      <c r="Q585" s="792"/>
      <c r="R585" s="792"/>
      <c r="S585" s="792"/>
      <c r="T585" s="792"/>
      <c r="U585" s="792"/>
      <c r="V585" s="793"/>
      <c r="W585" s="38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hidden="1" x14ac:dyDescent="0.2">
      <c r="A586" s="786"/>
      <c r="B586" s="786"/>
      <c r="C586" s="786"/>
      <c r="D586" s="786"/>
      <c r="E586" s="786"/>
      <c r="F586" s="786"/>
      <c r="G586" s="786"/>
      <c r="H586" s="786"/>
      <c r="I586" s="786"/>
      <c r="J586" s="786"/>
      <c r="K586" s="786"/>
      <c r="L586" s="786"/>
      <c r="M586" s="786"/>
      <c r="N586" s="786"/>
      <c r="O586" s="787"/>
      <c r="P586" s="791" t="s">
        <v>71</v>
      </c>
      <c r="Q586" s="792"/>
      <c r="R586" s="792"/>
      <c r="S586" s="792"/>
      <c r="T586" s="792"/>
      <c r="U586" s="792"/>
      <c r="V586" s="793"/>
      <c r="W586" s="38" t="s">
        <v>69</v>
      </c>
      <c r="X586" s="781">
        <f>IFERROR(SUM(X582:X584),"0")</f>
        <v>0</v>
      </c>
      <c r="Y586" s="781">
        <f>IFERROR(SUM(Y582:Y584),"0")</f>
        <v>0</v>
      </c>
      <c r="Z586" s="38"/>
      <c r="AA586" s="782"/>
      <c r="AB586" s="782"/>
      <c r="AC586" s="782"/>
    </row>
    <row r="587" spans="1:68" ht="14.25" hidden="1" customHeight="1" x14ac:dyDescent="0.25">
      <c r="A587" s="796" t="s">
        <v>207</v>
      </c>
      <c r="B587" s="786"/>
      <c r="C587" s="786"/>
      <c r="D587" s="786"/>
      <c r="E587" s="786"/>
      <c r="F587" s="786"/>
      <c r="G587" s="786"/>
      <c r="H587" s="786"/>
      <c r="I587" s="786"/>
      <c r="J587" s="786"/>
      <c r="K587" s="786"/>
      <c r="L587" s="786"/>
      <c r="M587" s="786"/>
      <c r="N587" s="786"/>
      <c r="O587" s="786"/>
      <c r="P587" s="786"/>
      <c r="Q587" s="786"/>
      <c r="R587" s="786"/>
      <c r="S587" s="786"/>
      <c r="T587" s="786"/>
      <c r="U587" s="786"/>
      <c r="V587" s="786"/>
      <c r="W587" s="786"/>
      <c r="X587" s="786"/>
      <c r="Y587" s="786"/>
      <c r="Z587" s="786"/>
      <c r="AA587" s="773"/>
      <c r="AB587" s="773"/>
      <c r="AC587" s="773"/>
    </row>
    <row r="588" spans="1:68" ht="27" hidden="1" customHeight="1" x14ac:dyDescent="0.25">
      <c r="A588" s="54" t="s">
        <v>930</v>
      </c>
      <c r="B588" s="54" t="s">
        <v>931</v>
      </c>
      <c r="C588" s="32">
        <v>4301060363</v>
      </c>
      <c r="D588" s="783">
        <v>4680115885035</v>
      </c>
      <c r="E588" s="784"/>
      <c r="F588" s="778">
        <v>1</v>
      </c>
      <c r="G588" s="33">
        <v>4</v>
      </c>
      <c r="H588" s="778">
        <v>4</v>
      </c>
      <c r="I588" s="778">
        <v>4.4160000000000004</v>
      </c>
      <c r="J588" s="33">
        <v>104</v>
      </c>
      <c r="K588" s="33" t="s">
        <v>116</v>
      </c>
      <c r="L588" s="33"/>
      <c r="M588" s="34" t="s">
        <v>68</v>
      </c>
      <c r="N588" s="34"/>
      <c r="O588" s="33">
        <v>35</v>
      </c>
      <c r="P588" s="11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89"/>
      <c r="R588" s="789"/>
      <c r="S588" s="789"/>
      <c r="T588" s="790"/>
      <c r="U588" s="35"/>
      <c r="V588" s="35"/>
      <c r="W588" s="36" t="s">
        <v>69</v>
      </c>
      <c r="X588" s="779">
        <v>0</v>
      </c>
      <c r="Y588" s="780">
        <f>IFERROR(IF(X588="",0,CEILING((X588/$H588),1)*$H588),"")</f>
        <v>0</v>
      </c>
      <c r="Z588" s="37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933</v>
      </c>
      <c r="B589" s="54" t="s">
        <v>934</v>
      </c>
      <c r="C589" s="32">
        <v>4301060436</v>
      </c>
      <c r="D589" s="783">
        <v>4680115885936</v>
      </c>
      <c r="E589" s="784"/>
      <c r="F589" s="778">
        <v>1.3</v>
      </c>
      <c r="G589" s="33">
        <v>6</v>
      </c>
      <c r="H589" s="778">
        <v>7.8</v>
      </c>
      <c r="I589" s="778">
        <v>8.2799999999999994</v>
      </c>
      <c r="J589" s="33">
        <v>56</v>
      </c>
      <c r="K589" s="33" t="s">
        <v>116</v>
      </c>
      <c r="L589" s="33"/>
      <c r="M589" s="34" t="s">
        <v>68</v>
      </c>
      <c r="N589" s="34"/>
      <c r="O589" s="33">
        <v>35</v>
      </c>
      <c r="P589" s="1189" t="s">
        <v>935</v>
      </c>
      <c r="Q589" s="789"/>
      <c r="R589" s="789"/>
      <c r="S589" s="789"/>
      <c r="T589" s="790"/>
      <c r="U589" s="35"/>
      <c r="V589" s="35"/>
      <c r="W589" s="36" t="s">
        <v>69</v>
      </c>
      <c r="X589" s="779">
        <v>0</v>
      </c>
      <c r="Y589" s="780">
        <f>IFERROR(IF(X589="",0,CEILING((X589/$H589),1)*$H589),"")</f>
        <v>0</v>
      </c>
      <c r="Z589" s="37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85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7"/>
      <c r="P590" s="791" t="s">
        <v>71</v>
      </c>
      <c r="Q590" s="792"/>
      <c r="R590" s="792"/>
      <c r="S590" s="792"/>
      <c r="T590" s="792"/>
      <c r="U590" s="792"/>
      <c r="V590" s="793"/>
      <c r="W590" s="38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hidden="1" x14ac:dyDescent="0.2">
      <c r="A591" s="786"/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7"/>
      <c r="P591" s="791" t="s">
        <v>71</v>
      </c>
      <c r="Q591" s="792"/>
      <c r="R591" s="792"/>
      <c r="S591" s="792"/>
      <c r="T591" s="792"/>
      <c r="U591" s="792"/>
      <c r="V591" s="793"/>
      <c r="W591" s="38" t="s">
        <v>69</v>
      </c>
      <c r="X591" s="781">
        <f>IFERROR(SUM(X588:X589),"0")</f>
        <v>0</v>
      </c>
      <c r="Y591" s="781">
        <f>IFERROR(SUM(Y588:Y589),"0")</f>
        <v>0</v>
      </c>
      <c r="Z591" s="38"/>
      <c r="AA591" s="782"/>
      <c r="AB591" s="782"/>
      <c r="AC591" s="782"/>
    </row>
    <row r="592" spans="1:68" ht="27.75" hidden="1" customHeight="1" x14ac:dyDescent="0.2">
      <c r="A592" s="955" t="s">
        <v>936</v>
      </c>
      <c r="B592" s="956"/>
      <c r="C592" s="956"/>
      <c r="D592" s="956"/>
      <c r="E592" s="956"/>
      <c r="F592" s="956"/>
      <c r="G592" s="956"/>
      <c r="H592" s="956"/>
      <c r="I592" s="956"/>
      <c r="J592" s="956"/>
      <c r="K592" s="956"/>
      <c r="L592" s="956"/>
      <c r="M592" s="956"/>
      <c r="N592" s="956"/>
      <c r="O592" s="956"/>
      <c r="P592" s="956"/>
      <c r="Q592" s="956"/>
      <c r="R592" s="956"/>
      <c r="S592" s="956"/>
      <c r="T592" s="956"/>
      <c r="U592" s="956"/>
      <c r="V592" s="956"/>
      <c r="W592" s="956"/>
      <c r="X592" s="956"/>
      <c r="Y592" s="956"/>
      <c r="Z592" s="956"/>
      <c r="AA592" s="49"/>
      <c r="AB592" s="49"/>
      <c r="AC592" s="49"/>
    </row>
    <row r="593" spans="1:68" ht="16.5" hidden="1" customHeight="1" x14ac:dyDescent="0.25">
      <c r="A593" s="799" t="s">
        <v>936</v>
      </c>
      <c r="B593" s="786"/>
      <c r="C593" s="786"/>
      <c r="D593" s="786"/>
      <c r="E593" s="786"/>
      <c r="F593" s="786"/>
      <c r="G593" s="786"/>
      <c r="H593" s="786"/>
      <c r="I593" s="786"/>
      <c r="J593" s="786"/>
      <c r="K593" s="786"/>
      <c r="L593" s="786"/>
      <c r="M593" s="786"/>
      <c r="N593" s="786"/>
      <c r="O593" s="786"/>
      <c r="P593" s="786"/>
      <c r="Q593" s="786"/>
      <c r="R593" s="786"/>
      <c r="S593" s="786"/>
      <c r="T593" s="786"/>
      <c r="U593" s="786"/>
      <c r="V593" s="786"/>
      <c r="W593" s="786"/>
      <c r="X593" s="786"/>
      <c r="Y593" s="786"/>
      <c r="Z593" s="786"/>
      <c r="AA593" s="774"/>
      <c r="AB593" s="774"/>
      <c r="AC593" s="774"/>
    </row>
    <row r="594" spans="1:68" ht="14.25" hidden="1" customHeight="1" x14ac:dyDescent="0.25">
      <c r="A594" s="796" t="s">
        <v>113</v>
      </c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6"/>
      <c r="P594" s="786"/>
      <c r="Q594" s="786"/>
      <c r="R594" s="786"/>
      <c r="S594" s="786"/>
      <c r="T594" s="786"/>
      <c r="U594" s="786"/>
      <c r="V594" s="786"/>
      <c r="W594" s="786"/>
      <c r="X594" s="786"/>
      <c r="Y594" s="786"/>
      <c r="Z594" s="786"/>
      <c r="AA594" s="773"/>
      <c r="AB594" s="773"/>
      <c r="AC594" s="773"/>
    </row>
    <row r="595" spans="1:68" ht="27" hidden="1" customHeight="1" x14ac:dyDescent="0.25">
      <c r="A595" s="54" t="s">
        <v>937</v>
      </c>
      <c r="B595" s="54" t="s">
        <v>938</v>
      </c>
      <c r="C595" s="32">
        <v>4301011862</v>
      </c>
      <c r="D595" s="783">
        <v>4680115885523</v>
      </c>
      <c r="E595" s="784"/>
      <c r="F595" s="778">
        <v>1</v>
      </c>
      <c r="G595" s="33">
        <v>6</v>
      </c>
      <c r="H595" s="778">
        <v>6</v>
      </c>
      <c r="I595" s="778">
        <v>6.36</v>
      </c>
      <c r="J595" s="33">
        <v>104</v>
      </c>
      <c r="K595" s="33" t="s">
        <v>116</v>
      </c>
      <c r="L595" s="33"/>
      <c r="M595" s="34" t="s">
        <v>284</v>
      </c>
      <c r="N595" s="34"/>
      <c r="O595" s="33">
        <v>90</v>
      </c>
      <c r="P595" s="986" t="s">
        <v>939</v>
      </c>
      <c r="Q595" s="789"/>
      <c r="R595" s="789"/>
      <c r="S595" s="789"/>
      <c r="T595" s="790"/>
      <c r="U595" s="35"/>
      <c r="V595" s="35"/>
      <c r="W595" s="36" t="s">
        <v>69</v>
      </c>
      <c r="X595" s="779">
        <v>0</v>
      </c>
      <c r="Y595" s="780">
        <f>IFERROR(IF(X595="",0,CEILING((X595/$H595),1)*$H595),"")</f>
        <v>0</v>
      </c>
      <c r="Z595" s="37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5"/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7"/>
      <c r="P596" s="791" t="s">
        <v>71</v>
      </c>
      <c r="Q596" s="792"/>
      <c r="R596" s="792"/>
      <c r="S596" s="792"/>
      <c r="T596" s="792"/>
      <c r="U596" s="792"/>
      <c r="V596" s="793"/>
      <c r="W596" s="38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hidden="1" x14ac:dyDescent="0.2">
      <c r="A597" s="786"/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7"/>
      <c r="P597" s="791" t="s">
        <v>71</v>
      </c>
      <c r="Q597" s="792"/>
      <c r="R597" s="792"/>
      <c r="S597" s="792"/>
      <c r="T597" s="792"/>
      <c r="U597" s="792"/>
      <c r="V597" s="793"/>
      <c r="W597" s="38" t="s">
        <v>69</v>
      </c>
      <c r="X597" s="781">
        <f>IFERROR(SUM(X595:X595),"0")</f>
        <v>0</v>
      </c>
      <c r="Y597" s="781">
        <f>IFERROR(SUM(Y595:Y595),"0")</f>
        <v>0</v>
      </c>
      <c r="Z597" s="38"/>
      <c r="AA597" s="782"/>
      <c r="AB597" s="782"/>
      <c r="AC597" s="782"/>
    </row>
    <row r="598" spans="1:68" ht="14.25" hidden="1" customHeight="1" x14ac:dyDescent="0.25">
      <c r="A598" s="796" t="s">
        <v>64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73"/>
      <c r="AB598" s="773"/>
      <c r="AC598" s="773"/>
    </row>
    <row r="599" spans="1:68" ht="27" hidden="1" customHeight="1" x14ac:dyDescent="0.25">
      <c r="A599" s="54" t="s">
        <v>940</v>
      </c>
      <c r="B599" s="54" t="s">
        <v>941</v>
      </c>
      <c r="C599" s="32">
        <v>4301031309</v>
      </c>
      <c r="D599" s="783">
        <v>4680115885530</v>
      </c>
      <c r="E599" s="784"/>
      <c r="F599" s="778">
        <v>0.7</v>
      </c>
      <c r="G599" s="33">
        <v>6</v>
      </c>
      <c r="H599" s="778">
        <v>4.2</v>
      </c>
      <c r="I599" s="778">
        <v>4.41</v>
      </c>
      <c r="J599" s="33">
        <v>120</v>
      </c>
      <c r="K599" s="33" t="s">
        <v>126</v>
      </c>
      <c r="L599" s="33"/>
      <c r="M599" s="34" t="s">
        <v>284</v>
      </c>
      <c r="N599" s="34"/>
      <c r="O599" s="33">
        <v>90</v>
      </c>
      <c r="P599" s="1219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89"/>
      <c r="R599" s="789"/>
      <c r="S599" s="789"/>
      <c r="T599" s="790"/>
      <c r="U599" s="35"/>
      <c r="V599" s="35"/>
      <c r="W599" s="36" t="s">
        <v>69</v>
      </c>
      <c r="X599" s="779">
        <v>0</v>
      </c>
      <c r="Y599" s="780">
        <f>IFERROR(IF(X599="",0,CEILING((X599/$H599),1)*$H599),"")</f>
        <v>0</v>
      </c>
      <c r="Z599" s="37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785"/>
      <c r="B600" s="786"/>
      <c r="C600" s="786"/>
      <c r="D600" s="786"/>
      <c r="E600" s="786"/>
      <c r="F600" s="786"/>
      <c r="G600" s="786"/>
      <c r="H600" s="786"/>
      <c r="I600" s="786"/>
      <c r="J600" s="786"/>
      <c r="K600" s="786"/>
      <c r="L600" s="786"/>
      <c r="M600" s="786"/>
      <c r="N600" s="786"/>
      <c r="O600" s="787"/>
      <c r="P600" s="791" t="s">
        <v>71</v>
      </c>
      <c r="Q600" s="792"/>
      <c r="R600" s="792"/>
      <c r="S600" s="792"/>
      <c r="T600" s="792"/>
      <c r="U600" s="792"/>
      <c r="V600" s="793"/>
      <c r="W600" s="38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hidden="1" x14ac:dyDescent="0.2">
      <c r="A601" s="786"/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7"/>
      <c r="P601" s="791" t="s">
        <v>71</v>
      </c>
      <c r="Q601" s="792"/>
      <c r="R601" s="792"/>
      <c r="S601" s="792"/>
      <c r="T601" s="792"/>
      <c r="U601" s="792"/>
      <c r="V601" s="793"/>
      <c r="W601" s="38" t="s">
        <v>69</v>
      </c>
      <c r="X601" s="781">
        <f>IFERROR(SUM(X599:X599),"0")</f>
        <v>0</v>
      </c>
      <c r="Y601" s="781">
        <f>IFERROR(SUM(Y599:Y599),"0")</f>
        <v>0</v>
      </c>
      <c r="Z601" s="38"/>
      <c r="AA601" s="782"/>
      <c r="AB601" s="782"/>
      <c r="AC601" s="782"/>
    </row>
    <row r="602" spans="1:68" ht="27.75" hidden="1" customHeight="1" x14ac:dyDescent="0.2">
      <c r="A602" s="955" t="s">
        <v>943</v>
      </c>
      <c r="B602" s="956"/>
      <c r="C602" s="956"/>
      <c r="D602" s="956"/>
      <c r="E602" s="956"/>
      <c r="F602" s="956"/>
      <c r="G602" s="956"/>
      <c r="H602" s="956"/>
      <c r="I602" s="956"/>
      <c r="J602" s="956"/>
      <c r="K602" s="956"/>
      <c r="L602" s="956"/>
      <c r="M602" s="956"/>
      <c r="N602" s="956"/>
      <c r="O602" s="956"/>
      <c r="P602" s="956"/>
      <c r="Q602" s="956"/>
      <c r="R602" s="956"/>
      <c r="S602" s="956"/>
      <c r="T602" s="956"/>
      <c r="U602" s="956"/>
      <c r="V602" s="956"/>
      <c r="W602" s="956"/>
      <c r="X602" s="956"/>
      <c r="Y602" s="956"/>
      <c r="Z602" s="956"/>
      <c r="AA602" s="49"/>
      <c r="AB602" s="49"/>
      <c r="AC602" s="49"/>
    </row>
    <row r="603" spans="1:68" ht="16.5" hidden="1" customHeight="1" x14ac:dyDescent="0.25">
      <c r="A603" s="799" t="s">
        <v>943</v>
      </c>
      <c r="B603" s="786"/>
      <c r="C603" s="786"/>
      <c r="D603" s="786"/>
      <c r="E603" s="786"/>
      <c r="F603" s="786"/>
      <c r="G603" s="786"/>
      <c r="H603" s="786"/>
      <c r="I603" s="786"/>
      <c r="J603" s="786"/>
      <c r="K603" s="786"/>
      <c r="L603" s="786"/>
      <c r="M603" s="786"/>
      <c r="N603" s="786"/>
      <c r="O603" s="786"/>
      <c r="P603" s="786"/>
      <c r="Q603" s="786"/>
      <c r="R603" s="786"/>
      <c r="S603" s="786"/>
      <c r="T603" s="786"/>
      <c r="U603" s="786"/>
      <c r="V603" s="786"/>
      <c r="W603" s="786"/>
      <c r="X603" s="786"/>
      <c r="Y603" s="786"/>
      <c r="Z603" s="786"/>
      <c r="AA603" s="774"/>
      <c r="AB603" s="774"/>
      <c r="AC603" s="774"/>
    </row>
    <row r="604" spans="1:68" ht="14.25" hidden="1" customHeight="1" x14ac:dyDescent="0.25">
      <c r="A604" s="796" t="s">
        <v>113</v>
      </c>
      <c r="B604" s="786"/>
      <c r="C604" s="786"/>
      <c r="D604" s="786"/>
      <c r="E604" s="786"/>
      <c r="F604" s="786"/>
      <c r="G604" s="786"/>
      <c r="H604" s="786"/>
      <c r="I604" s="786"/>
      <c r="J604" s="786"/>
      <c r="K604" s="786"/>
      <c r="L604" s="786"/>
      <c r="M604" s="786"/>
      <c r="N604" s="786"/>
      <c r="O604" s="786"/>
      <c r="P604" s="786"/>
      <c r="Q604" s="786"/>
      <c r="R604" s="786"/>
      <c r="S604" s="786"/>
      <c r="T604" s="786"/>
      <c r="U604" s="786"/>
      <c r="V604" s="786"/>
      <c r="W604" s="786"/>
      <c r="X604" s="786"/>
      <c r="Y604" s="786"/>
      <c r="Z604" s="786"/>
      <c r="AA604" s="773"/>
      <c r="AB604" s="773"/>
      <c r="AC604" s="773"/>
    </row>
    <row r="605" spans="1:68" ht="27" hidden="1" customHeight="1" x14ac:dyDescent="0.25">
      <c r="A605" s="54" t="s">
        <v>944</v>
      </c>
      <c r="B605" s="54" t="s">
        <v>945</v>
      </c>
      <c r="C605" s="32">
        <v>4301011763</v>
      </c>
      <c r="D605" s="783">
        <v>4640242181011</v>
      </c>
      <c r="E605" s="784"/>
      <c r="F605" s="778">
        <v>1.35</v>
      </c>
      <c r="G605" s="33">
        <v>8</v>
      </c>
      <c r="H605" s="778">
        <v>10.8</v>
      </c>
      <c r="I605" s="778">
        <v>11.234999999999999</v>
      </c>
      <c r="J605" s="33">
        <v>64</v>
      </c>
      <c r="K605" s="33" t="s">
        <v>116</v>
      </c>
      <c r="L605" s="33"/>
      <c r="M605" s="34" t="s">
        <v>77</v>
      </c>
      <c r="N605" s="34"/>
      <c r="O605" s="33">
        <v>55</v>
      </c>
      <c r="P605" s="1204" t="s">
        <v>946</v>
      </c>
      <c r="Q605" s="789"/>
      <c r="R605" s="789"/>
      <c r="S605" s="789"/>
      <c r="T605" s="790"/>
      <c r="U605" s="35"/>
      <c r="V605" s="35"/>
      <c r="W605" s="36" t="s">
        <v>69</v>
      </c>
      <c r="X605" s="779">
        <v>0</v>
      </c>
      <c r="Y605" s="780">
        <f t="shared" ref="Y605:Y611" si="114">IFERROR(IF(X605="",0,CEILING((X605/$H605),1)*$H605),"")</f>
        <v>0</v>
      </c>
      <c r="Z605" s="37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hidden="1" customHeight="1" x14ac:dyDescent="0.25">
      <c r="A606" s="54" t="s">
        <v>948</v>
      </c>
      <c r="B606" s="54" t="s">
        <v>949</v>
      </c>
      <c r="C606" s="32">
        <v>4301011585</v>
      </c>
      <c r="D606" s="783">
        <v>4640242180441</v>
      </c>
      <c r="E606" s="784"/>
      <c r="F606" s="778">
        <v>1.5</v>
      </c>
      <c r="G606" s="33">
        <v>8</v>
      </c>
      <c r="H606" s="778">
        <v>12</v>
      </c>
      <c r="I606" s="778">
        <v>12.435</v>
      </c>
      <c r="J606" s="33">
        <v>64</v>
      </c>
      <c r="K606" s="33" t="s">
        <v>116</v>
      </c>
      <c r="L606" s="33"/>
      <c r="M606" s="34" t="s">
        <v>119</v>
      </c>
      <c r="N606" s="34"/>
      <c r="O606" s="33">
        <v>50</v>
      </c>
      <c r="P606" s="969" t="s">
        <v>950</v>
      </c>
      <c r="Q606" s="789"/>
      <c r="R606" s="789"/>
      <c r="S606" s="789"/>
      <c r="T606" s="790"/>
      <c r="U606" s="35"/>
      <c r="V606" s="35"/>
      <c r="W606" s="36" t="s">
        <v>69</v>
      </c>
      <c r="X606" s="779">
        <v>0</v>
      </c>
      <c r="Y606" s="780">
        <f t="shared" si="114"/>
        <v>0</v>
      </c>
      <c r="Z606" s="37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952</v>
      </c>
      <c r="B607" s="54" t="s">
        <v>953</v>
      </c>
      <c r="C607" s="32">
        <v>4301011584</v>
      </c>
      <c r="D607" s="783">
        <v>4640242180564</v>
      </c>
      <c r="E607" s="784"/>
      <c r="F607" s="778">
        <v>1.5</v>
      </c>
      <c r="G607" s="33">
        <v>8</v>
      </c>
      <c r="H607" s="778">
        <v>12</v>
      </c>
      <c r="I607" s="778">
        <v>12.435</v>
      </c>
      <c r="J607" s="33">
        <v>64</v>
      </c>
      <c r="K607" s="33" t="s">
        <v>116</v>
      </c>
      <c r="L607" s="33"/>
      <c r="M607" s="34" t="s">
        <v>119</v>
      </c>
      <c r="N607" s="34"/>
      <c r="O607" s="33">
        <v>50</v>
      </c>
      <c r="P607" s="1075" t="s">
        <v>954</v>
      </c>
      <c r="Q607" s="789"/>
      <c r="R607" s="789"/>
      <c r="S607" s="789"/>
      <c r="T607" s="790"/>
      <c r="U607" s="35"/>
      <c r="V607" s="35"/>
      <c r="W607" s="36" t="s">
        <v>69</v>
      </c>
      <c r="X607" s="779">
        <v>60</v>
      </c>
      <c r="Y607" s="780">
        <f t="shared" si="114"/>
        <v>60</v>
      </c>
      <c r="Z607" s="37">
        <f>IFERROR(IF(Y607=0,"",ROUNDUP(Y607/H607,0)*0.01898),"")</f>
        <v>9.4899999999999998E-2</v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62.175000000000004</v>
      </c>
      <c r="BN607" s="64">
        <f t="shared" si="116"/>
        <v>62.175000000000004</v>
      </c>
      <c r="BO607" s="64">
        <f t="shared" si="117"/>
        <v>7.8125E-2</v>
      </c>
      <c r="BP607" s="64">
        <f t="shared" si="118"/>
        <v>7.8125E-2</v>
      </c>
    </row>
    <row r="608" spans="1:68" ht="27" customHeight="1" x14ac:dyDescent="0.25">
      <c r="A608" s="54" t="s">
        <v>956</v>
      </c>
      <c r="B608" s="54" t="s">
        <v>957</v>
      </c>
      <c r="C608" s="32">
        <v>4301011762</v>
      </c>
      <c r="D608" s="783">
        <v>4640242180922</v>
      </c>
      <c r="E608" s="784"/>
      <c r="F608" s="778">
        <v>1.35</v>
      </c>
      <c r="G608" s="33">
        <v>8</v>
      </c>
      <c r="H608" s="778">
        <v>10.8</v>
      </c>
      <c r="I608" s="778">
        <v>11.234999999999999</v>
      </c>
      <c r="J608" s="33">
        <v>64</v>
      </c>
      <c r="K608" s="33" t="s">
        <v>116</v>
      </c>
      <c r="L608" s="33"/>
      <c r="M608" s="34" t="s">
        <v>119</v>
      </c>
      <c r="N608" s="34"/>
      <c r="O608" s="33">
        <v>55</v>
      </c>
      <c r="P608" s="984" t="s">
        <v>958</v>
      </c>
      <c r="Q608" s="789"/>
      <c r="R608" s="789"/>
      <c r="S608" s="789"/>
      <c r="T608" s="790"/>
      <c r="U608" s="35"/>
      <c r="V608" s="35"/>
      <c r="W608" s="36" t="s">
        <v>69</v>
      </c>
      <c r="X608" s="779">
        <v>12</v>
      </c>
      <c r="Y608" s="780">
        <f t="shared" si="114"/>
        <v>21.6</v>
      </c>
      <c r="Z608" s="37">
        <f>IFERROR(IF(Y608=0,"",ROUNDUP(Y608/H608,0)*0.01898),"")</f>
        <v>3.7960000000000001E-2</v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12.483333333333333</v>
      </c>
      <c r="BN608" s="64">
        <f t="shared" si="116"/>
        <v>22.47</v>
      </c>
      <c r="BO608" s="64">
        <f t="shared" si="117"/>
        <v>1.7361111111111108E-2</v>
      </c>
      <c r="BP608" s="64">
        <f t="shared" si="118"/>
        <v>3.125E-2</v>
      </c>
    </row>
    <row r="609" spans="1:68" ht="27" hidden="1" customHeight="1" x14ac:dyDescent="0.25">
      <c r="A609" s="54" t="s">
        <v>960</v>
      </c>
      <c r="B609" s="54" t="s">
        <v>961</v>
      </c>
      <c r="C609" s="32">
        <v>4301011764</v>
      </c>
      <c r="D609" s="783">
        <v>4640242181189</v>
      </c>
      <c r="E609" s="784"/>
      <c r="F609" s="778">
        <v>0.4</v>
      </c>
      <c r="G609" s="33">
        <v>10</v>
      </c>
      <c r="H609" s="778">
        <v>4</v>
      </c>
      <c r="I609" s="778">
        <v>4.21</v>
      </c>
      <c r="J609" s="33">
        <v>132</v>
      </c>
      <c r="K609" s="33" t="s">
        <v>126</v>
      </c>
      <c r="L609" s="33"/>
      <c r="M609" s="34" t="s">
        <v>77</v>
      </c>
      <c r="N609" s="34"/>
      <c r="O609" s="33">
        <v>55</v>
      </c>
      <c r="P609" s="1018" t="s">
        <v>962</v>
      </c>
      <c r="Q609" s="789"/>
      <c r="R609" s="789"/>
      <c r="S609" s="789"/>
      <c r="T609" s="790"/>
      <c r="U609" s="35"/>
      <c r="V609" s="35"/>
      <c r="W609" s="36" t="s">
        <v>69</v>
      </c>
      <c r="X609" s="779">
        <v>0</v>
      </c>
      <c r="Y609" s="780">
        <f t="shared" si="114"/>
        <v>0</v>
      </c>
      <c r="Z609" s="37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hidden="1" customHeight="1" x14ac:dyDescent="0.25">
      <c r="A610" s="54" t="s">
        <v>963</v>
      </c>
      <c r="B610" s="54" t="s">
        <v>964</v>
      </c>
      <c r="C610" s="32">
        <v>4301011551</v>
      </c>
      <c r="D610" s="783">
        <v>4640242180038</v>
      </c>
      <c r="E610" s="784"/>
      <c r="F610" s="778">
        <v>0.4</v>
      </c>
      <c r="G610" s="33">
        <v>10</v>
      </c>
      <c r="H610" s="778">
        <v>4</v>
      </c>
      <c r="I610" s="778">
        <v>4.21</v>
      </c>
      <c r="J610" s="33">
        <v>132</v>
      </c>
      <c r="K610" s="33" t="s">
        <v>126</v>
      </c>
      <c r="L610" s="33"/>
      <c r="M610" s="34" t="s">
        <v>119</v>
      </c>
      <c r="N610" s="34"/>
      <c r="O610" s="33">
        <v>50</v>
      </c>
      <c r="P610" s="925" t="s">
        <v>965</v>
      </c>
      <c r="Q610" s="789"/>
      <c r="R610" s="789"/>
      <c r="S610" s="789"/>
      <c r="T610" s="790"/>
      <c r="U610" s="35"/>
      <c r="V610" s="35"/>
      <c r="W610" s="36" t="s">
        <v>69</v>
      </c>
      <c r="X610" s="779">
        <v>0</v>
      </c>
      <c r="Y610" s="780">
        <f t="shared" si="114"/>
        <v>0</v>
      </c>
      <c r="Z610" s="37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hidden="1" customHeight="1" x14ac:dyDescent="0.25">
      <c r="A611" s="54" t="s">
        <v>966</v>
      </c>
      <c r="B611" s="54" t="s">
        <v>967</v>
      </c>
      <c r="C611" s="32">
        <v>4301011765</v>
      </c>
      <c r="D611" s="783">
        <v>4640242181172</v>
      </c>
      <c r="E611" s="784"/>
      <c r="F611" s="778">
        <v>0.4</v>
      </c>
      <c r="G611" s="33">
        <v>10</v>
      </c>
      <c r="H611" s="778">
        <v>4</v>
      </c>
      <c r="I611" s="778">
        <v>4.21</v>
      </c>
      <c r="J611" s="33">
        <v>132</v>
      </c>
      <c r="K611" s="33" t="s">
        <v>126</v>
      </c>
      <c r="L611" s="33"/>
      <c r="M611" s="34" t="s">
        <v>119</v>
      </c>
      <c r="N611" s="34"/>
      <c r="O611" s="33">
        <v>55</v>
      </c>
      <c r="P611" s="1032" t="s">
        <v>968</v>
      </c>
      <c r="Q611" s="789"/>
      <c r="R611" s="789"/>
      <c r="S611" s="789"/>
      <c r="T611" s="790"/>
      <c r="U611" s="35"/>
      <c r="V611" s="35"/>
      <c r="W611" s="36" t="s">
        <v>69</v>
      </c>
      <c r="X611" s="779">
        <v>0</v>
      </c>
      <c r="Y611" s="780">
        <f t="shared" si="114"/>
        <v>0</v>
      </c>
      <c r="Z611" s="37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x14ac:dyDescent="0.2">
      <c r="A612" s="785"/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7"/>
      <c r="P612" s="791" t="s">
        <v>71</v>
      </c>
      <c r="Q612" s="792"/>
      <c r="R612" s="792"/>
      <c r="S612" s="792"/>
      <c r="T612" s="792"/>
      <c r="U612" s="792"/>
      <c r="V612" s="793"/>
      <c r="W612" s="38" t="s">
        <v>72</v>
      </c>
      <c r="X612" s="781">
        <f>IFERROR(X605/H605,"0")+IFERROR(X606/H606,"0")+IFERROR(X607/H607,"0")+IFERROR(X608/H608,"0")+IFERROR(X609/H609,"0")+IFERROR(X610/H610,"0")+IFERROR(X611/H611,"0")</f>
        <v>6.1111111111111107</v>
      </c>
      <c r="Y612" s="781">
        <f>IFERROR(Y605/H605,"0")+IFERROR(Y606/H606,"0")+IFERROR(Y607/H607,"0")+IFERROR(Y608/H608,"0")+IFERROR(Y609/H609,"0")+IFERROR(Y610/H610,"0")+IFERROR(Y611/H611,"0")</f>
        <v>7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0.13286000000000001</v>
      </c>
      <c r="AA612" s="782"/>
      <c r="AB612" s="782"/>
      <c r="AC612" s="782"/>
    </row>
    <row r="613" spans="1:68" x14ac:dyDescent="0.2">
      <c r="A613" s="786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7"/>
      <c r="P613" s="791" t="s">
        <v>71</v>
      </c>
      <c r="Q613" s="792"/>
      <c r="R613" s="792"/>
      <c r="S613" s="792"/>
      <c r="T613" s="792"/>
      <c r="U613" s="792"/>
      <c r="V613" s="793"/>
      <c r="W613" s="38" t="s">
        <v>69</v>
      </c>
      <c r="X613" s="781">
        <f>IFERROR(SUM(X605:X611),"0")</f>
        <v>72</v>
      </c>
      <c r="Y613" s="781">
        <f>IFERROR(SUM(Y605:Y611),"0")</f>
        <v>81.599999999999994</v>
      </c>
      <c r="Z613" s="38"/>
      <c r="AA613" s="782"/>
      <c r="AB613" s="782"/>
      <c r="AC613" s="782"/>
    </row>
    <row r="614" spans="1:68" ht="14.25" hidden="1" customHeight="1" x14ac:dyDescent="0.25">
      <c r="A614" s="796" t="s">
        <v>165</v>
      </c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6"/>
      <c r="P614" s="786"/>
      <c r="Q614" s="786"/>
      <c r="R614" s="786"/>
      <c r="S614" s="786"/>
      <c r="T614" s="786"/>
      <c r="U614" s="786"/>
      <c r="V614" s="786"/>
      <c r="W614" s="786"/>
      <c r="X614" s="786"/>
      <c r="Y614" s="786"/>
      <c r="Z614" s="786"/>
      <c r="AA614" s="773"/>
      <c r="AB614" s="773"/>
      <c r="AC614" s="773"/>
    </row>
    <row r="615" spans="1:68" ht="16.5" hidden="1" customHeight="1" x14ac:dyDescent="0.25">
      <c r="A615" s="54" t="s">
        <v>969</v>
      </c>
      <c r="B615" s="54" t="s">
        <v>970</v>
      </c>
      <c r="C615" s="32">
        <v>4301020269</v>
      </c>
      <c r="D615" s="783">
        <v>4640242180519</v>
      </c>
      <c r="E615" s="784"/>
      <c r="F615" s="778">
        <v>1.35</v>
      </c>
      <c r="G615" s="33">
        <v>8</v>
      </c>
      <c r="H615" s="778">
        <v>10.8</v>
      </c>
      <c r="I615" s="778">
        <v>11.234999999999999</v>
      </c>
      <c r="J615" s="33">
        <v>64</v>
      </c>
      <c r="K615" s="33" t="s">
        <v>116</v>
      </c>
      <c r="L615" s="33"/>
      <c r="M615" s="34" t="s">
        <v>77</v>
      </c>
      <c r="N615" s="34"/>
      <c r="O615" s="33">
        <v>50</v>
      </c>
      <c r="P615" s="826" t="s">
        <v>971</v>
      </c>
      <c r="Q615" s="789"/>
      <c r="R615" s="789"/>
      <c r="S615" s="789"/>
      <c r="T615" s="790"/>
      <c r="U615" s="35"/>
      <c r="V615" s="35"/>
      <c r="W615" s="36" t="s">
        <v>69</v>
      </c>
      <c r="X615" s="779">
        <v>0</v>
      </c>
      <c r="Y615" s="780">
        <f>IFERROR(IF(X615="",0,CEILING((X615/$H615),1)*$H615),"")</f>
        <v>0</v>
      </c>
      <c r="Z615" s="37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973</v>
      </c>
      <c r="B616" s="54" t="s">
        <v>974</v>
      </c>
      <c r="C616" s="32">
        <v>4301020260</v>
      </c>
      <c r="D616" s="783">
        <v>4640242180526</v>
      </c>
      <c r="E616" s="784"/>
      <c r="F616" s="778">
        <v>1.8</v>
      </c>
      <c r="G616" s="33">
        <v>6</v>
      </c>
      <c r="H616" s="778">
        <v>10.8</v>
      </c>
      <c r="I616" s="778">
        <v>11.234999999999999</v>
      </c>
      <c r="J616" s="33">
        <v>64</v>
      </c>
      <c r="K616" s="33" t="s">
        <v>116</v>
      </c>
      <c r="L616" s="33"/>
      <c r="M616" s="34" t="s">
        <v>119</v>
      </c>
      <c r="N616" s="34"/>
      <c r="O616" s="33">
        <v>50</v>
      </c>
      <c r="P616" s="861" t="s">
        <v>975</v>
      </c>
      <c r="Q616" s="789"/>
      <c r="R616" s="789"/>
      <c r="S616" s="789"/>
      <c r="T616" s="790"/>
      <c r="U616" s="35"/>
      <c r="V616" s="35"/>
      <c r="W616" s="36" t="s">
        <v>69</v>
      </c>
      <c r="X616" s="779">
        <v>0</v>
      </c>
      <c r="Y616" s="780">
        <f>IFERROR(IF(X616="",0,CEILING((X616/$H616),1)*$H616),"")</f>
        <v>0</v>
      </c>
      <c r="Z616" s="37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hidden="1" customHeight="1" x14ac:dyDescent="0.25">
      <c r="A617" s="54" t="s">
        <v>976</v>
      </c>
      <c r="B617" s="54" t="s">
        <v>977</v>
      </c>
      <c r="C617" s="32">
        <v>4301020309</v>
      </c>
      <c r="D617" s="783">
        <v>4640242180090</v>
      </c>
      <c r="E617" s="784"/>
      <c r="F617" s="778">
        <v>1.35</v>
      </c>
      <c r="G617" s="33">
        <v>8</v>
      </c>
      <c r="H617" s="778">
        <v>10.8</v>
      </c>
      <c r="I617" s="778">
        <v>11.234999999999999</v>
      </c>
      <c r="J617" s="33">
        <v>64</v>
      </c>
      <c r="K617" s="33" t="s">
        <v>116</v>
      </c>
      <c r="L617" s="33"/>
      <c r="M617" s="34" t="s">
        <v>119</v>
      </c>
      <c r="N617" s="34"/>
      <c r="O617" s="33">
        <v>50</v>
      </c>
      <c r="P617" s="1050" t="s">
        <v>978</v>
      </c>
      <c r="Q617" s="789"/>
      <c r="R617" s="789"/>
      <c r="S617" s="789"/>
      <c r="T617" s="790"/>
      <c r="U617" s="35"/>
      <c r="V617" s="35"/>
      <c r="W617" s="36" t="s">
        <v>69</v>
      </c>
      <c r="X617" s="779">
        <v>0</v>
      </c>
      <c r="Y617" s="780">
        <f>IFERROR(IF(X617="",0,CEILING((X617/$H617),1)*$H617),"")</f>
        <v>0</v>
      </c>
      <c r="Z617" s="37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980</v>
      </c>
      <c r="B618" s="54" t="s">
        <v>981</v>
      </c>
      <c r="C618" s="32">
        <v>4301020295</v>
      </c>
      <c r="D618" s="783">
        <v>4640242181363</v>
      </c>
      <c r="E618" s="784"/>
      <c r="F618" s="778">
        <v>0.4</v>
      </c>
      <c r="G618" s="33">
        <v>10</v>
      </c>
      <c r="H618" s="778">
        <v>4</v>
      </c>
      <c r="I618" s="778">
        <v>4.21</v>
      </c>
      <c r="J618" s="33">
        <v>132</v>
      </c>
      <c r="K618" s="33" t="s">
        <v>126</v>
      </c>
      <c r="L618" s="33"/>
      <c r="M618" s="34" t="s">
        <v>119</v>
      </c>
      <c r="N618" s="34"/>
      <c r="O618" s="33">
        <v>50</v>
      </c>
      <c r="P618" s="1203" t="s">
        <v>982</v>
      </c>
      <c r="Q618" s="789"/>
      <c r="R618" s="789"/>
      <c r="S618" s="789"/>
      <c r="T618" s="790"/>
      <c r="U618" s="35"/>
      <c r="V618" s="35"/>
      <c r="W618" s="36" t="s">
        <v>69</v>
      </c>
      <c r="X618" s="779">
        <v>0</v>
      </c>
      <c r="Y618" s="780">
        <f>IFERROR(IF(X618="",0,CEILING((X618/$H618),1)*$H618),"")</f>
        <v>0</v>
      </c>
      <c r="Z618" s="37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85"/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7"/>
      <c r="P619" s="791" t="s">
        <v>71</v>
      </c>
      <c r="Q619" s="792"/>
      <c r="R619" s="792"/>
      <c r="S619" s="792"/>
      <c r="T619" s="792"/>
      <c r="U619" s="792"/>
      <c r="V619" s="793"/>
      <c r="W619" s="38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hidden="1" x14ac:dyDescent="0.2">
      <c r="A620" s="786"/>
      <c r="B620" s="786"/>
      <c r="C620" s="786"/>
      <c r="D620" s="786"/>
      <c r="E620" s="786"/>
      <c r="F620" s="786"/>
      <c r="G620" s="786"/>
      <c r="H620" s="786"/>
      <c r="I620" s="786"/>
      <c r="J620" s="786"/>
      <c r="K620" s="786"/>
      <c r="L620" s="786"/>
      <c r="M620" s="786"/>
      <c r="N620" s="786"/>
      <c r="O620" s="787"/>
      <c r="P620" s="791" t="s">
        <v>71</v>
      </c>
      <c r="Q620" s="792"/>
      <c r="R620" s="792"/>
      <c r="S620" s="792"/>
      <c r="T620" s="792"/>
      <c r="U620" s="792"/>
      <c r="V620" s="793"/>
      <c r="W620" s="38" t="s">
        <v>69</v>
      </c>
      <c r="X620" s="781">
        <f>IFERROR(SUM(X615:X618),"0")</f>
        <v>0</v>
      </c>
      <c r="Y620" s="781">
        <f>IFERROR(SUM(Y615:Y618),"0")</f>
        <v>0</v>
      </c>
      <c r="Z620" s="38"/>
      <c r="AA620" s="782"/>
      <c r="AB620" s="782"/>
      <c r="AC620" s="782"/>
    </row>
    <row r="621" spans="1:68" ht="14.25" hidden="1" customHeight="1" x14ac:dyDescent="0.25">
      <c r="A621" s="796" t="s">
        <v>64</v>
      </c>
      <c r="B621" s="786"/>
      <c r="C621" s="786"/>
      <c r="D621" s="786"/>
      <c r="E621" s="786"/>
      <c r="F621" s="786"/>
      <c r="G621" s="786"/>
      <c r="H621" s="786"/>
      <c r="I621" s="786"/>
      <c r="J621" s="786"/>
      <c r="K621" s="786"/>
      <c r="L621" s="786"/>
      <c r="M621" s="786"/>
      <c r="N621" s="786"/>
      <c r="O621" s="786"/>
      <c r="P621" s="786"/>
      <c r="Q621" s="786"/>
      <c r="R621" s="786"/>
      <c r="S621" s="786"/>
      <c r="T621" s="786"/>
      <c r="U621" s="786"/>
      <c r="V621" s="786"/>
      <c r="W621" s="786"/>
      <c r="X621" s="786"/>
      <c r="Y621" s="786"/>
      <c r="Z621" s="786"/>
      <c r="AA621" s="773"/>
      <c r="AB621" s="773"/>
      <c r="AC621" s="773"/>
    </row>
    <row r="622" spans="1:68" ht="27" customHeight="1" x14ac:dyDescent="0.25">
      <c r="A622" s="54" t="s">
        <v>983</v>
      </c>
      <c r="B622" s="54" t="s">
        <v>984</v>
      </c>
      <c r="C622" s="32">
        <v>4301031280</v>
      </c>
      <c r="D622" s="783">
        <v>4640242180816</v>
      </c>
      <c r="E622" s="784"/>
      <c r="F622" s="778">
        <v>0.7</v>
      </c>
      <c r="G622" s="33">
        <v>6</v>
      </c>
      <c r="H622" s="778">
        <v>4.2</v>
      </c>
      <c r="I622" s="778">
        <v>4.47</v>
      </c>
      <c r="J622" s="33">
        <v>132</v>
      </c>
      <c r="K622" s="33" t="s">
        <v>126</v>
      </c>
      <c r="L622" s="33"/>
      <c r="M622" s="34" t="s">
        <v>68</v>
      </c>
      <c r="N622" s="34"/>
      <c r="O622" s="33">
        <v>40</v>
      </c>
      <c r="P622" s="1017" t="s">
        <v>985</v>
      </c>
      <c r="Q622" s="789"/>
      <c r="R622" s="789"/>
      <c r="S622" s="789"/>
      <c r="T622" s="790"/>
      <c r="U622" s="35"/>
      <c r="V622" s="35"/>
      <c r="W622" s="36" t="s">
        <v>69</v>
      </c>
      <c r="X622" s="779">
        <v>60</v>
      </c>
      <c r="Y622" s="780">
        <f t="shared" ref="Y622:Y628" si="119">IFERROR(IF(X622="",0,CEILING((X622/$H622),1)*$H622),"")</f>
        <v>63</v>
      </c>
      <c r="Z622" s="37">
        <f>IFERROR(IF(Y622=0,"",ROUNDUP(Y622/H622,0)*0.00902),"")</f>
        <v>0.1353</v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63.857142857142854</v>
      </c>
      <c r="BN622" s="64">
        <f t="shared" ref="BN622:BN628" si="121">IFERROR(Y622*I622/H622,"0")</f>
        <v>67.049999999999983</v>
      </c>
      <c r="BO622" s="64">
        <f t="shared" ref="BO622:BO628" si="122">IFERROR(1/J622*(X622/H622),"0")</f>
        <v>0.10822510822510822</v>
      </c>
      <c r="BP622" s="64">
        <f t="shared" ref="BP622:BP628" si="123">IFERROR(1/J622*(Y622/H622),"0")</f>
        <v>0.11363636363636365</v>
      </c>
    </row>
    <row r="623" spans="1:68" ht="27" customHeight="1" x14ac:dyDescent="0.25">
      <c r="A623" s="54" t="s">
        <v>987</v>
      </c>
      <c r="B623" s="54" t="s">
        <v>988</v>
      </c>
      <c r="C623" s="32">
        <v>4301031244</v>
      </c>
      <c r="D623" s="783">
        <v>4640242180595</v>
      </c>
      <c r="E623" s="784"/>
      <c r="F623" s="778">
        <v>0.7</v>
      </c>
      <c r="G623" s="33">
        <v>6</v>
      </c>
      <c r="H623" s="778">
        <v>4.2</v>
      </c>
      <c r="I623" s="778">
        <v>4.47</v>
      </c>
      <c r="J623" s="33">
        <v>132</v>
      </c>
      <c r="K623" s="33" t="s">
        <v>126</v>
      </c>
      <c r="L623" s="33"/>
      <c r="M623" s="34" t="s">
        <v>68</v>
      </c>
      <c r="N623" s="34"/>
      <c r="O623" s="33">
        <v>40</v>
      </c>
      <c r="P623" s="1005" t="s">
        <v>989</v>
      </c>
      <c r="Q623" s="789"/>
      <c r="R623" s="789"/>
      <c r="S623" s="789"/>
      <c r="T623" s="790"/>
      <c r="U623" s="35"/>
      <c r="V623" s="35"/>
      <c r="W623" s="36" t="s">
        <v>69</v>
      </c>
      <c r="X623" s="779">
        <v>30</v>
      </c>
      <c r="Y623" s="780">
        <f t="shared" si="119"/>
        <v>33.6</v>
      </c>
      <c r="Z623" s="37">
        <f>IFERROR(IF(Y623=0,"",ROUNDUP(Y623/H623,0)*0.00902),"")</f>
        <v>7.2160000000000002E-2</v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31.928571428571427</v>
      </c>
      <c r="BN623" s="64">
        <f t="shared" si="121"/>
        <v>35.76</v>
      </c>
      <c r="BO623" s="64">
        <f t="shared" si="122"/>
        <v>5.4112554112554112E-2</v>
      </c>
      <c r="BP623" s="64">
        <f t="shared" si="123"/>
        <v>6.0606060606060608E-2</v>
      </c>
    </row>
    <row r="624" spans="1:68" ht="27" hidden="1" customHeight="1" x14ac:dyDescent="0.25">
      <c r="A624" s="54" t="s">
        <v>991</v>
      </c>
      <c r="B624" s="54" t="s">
        <v>992</v>
      </c>
      <c r="C624" s="32">
        <v>4301031289</v>
      </c>
      <c r="D624" s="783">
        <v>4640242181615</v>
      </c>
      <c r="E624" s="784"/>
      <c r="F624" s="778">
        <v>0.7</v>
      </c>
      <c r="G624" s="33">
        <v>6</v>
      </c>
      <c r="H624" s="778">
        <v>4.2</v>
      </c>
      <c r="I624" s="778">
        <v>4.41</v>
      </c>
      <c r="J624" s="33">
        <v>132</v>
      </c>
      <c r="K624" s="33" t="s">
        <v>126</v>
      </c>
      <c r="L624" s="33"/>
      <c r="M624" s="34" t="s">
        <v>68</v>
      </c>
      <c r="N624" s="34"/>
      <c r="O624" s="33">
        <v>45</v>
      </c>
      <c r="P624" s="843" t="s">
        <v>993</v>
      </c>
      <c r="Q624" s="789"/>
      <c r="R624" s="789"/>
      <c r="S624" s="789"/>
      <c r="T624" s="790"/>
      <c r="U624" s="35"/>
      <c r="V624" s="35"/>
      <c r="W624" s="36" t="s">
        <v>69</v>
      </c>
      <c r="X624" s="779">
        <v>0</v>
      </c>
      <c r="Y624" s="780">
        <f t="shared" si="119"/>
        <v>0</v>
      </c>
      <c r="Z624" s="37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995</v>
      </c>
      <c r="B625" s="54" t="s">
        <v>996</v>
      </c>
      <c r="C625" s="32">
        <v>4301031285</v>
      </c>
      <c r="D625" s="783">
        <v>4640242181639</v>
      </c>
      <c r="E625" s="784"/>
      <c r="F625" s="778">
        <v>0.7</v>
      </c>
      <c r="G625" s="33">
        <v>6</v>
      </c>
      <c r="H625" s="778">
        <v>4.2</v>
      </c>
      <c r="I625" s="778">
        <v>4.41</v>
      </c>
      <c r="J625" s="33">
        <v>132</v>
      </c>
      <c r="K625" s="33" t="s">
        <v>126</v>
      </c>
      <c r="L625" s="33"/>
      <c r="M625" s="34" t="s">
        <v>68</v>
      </c>
      <c r="N625" s="34"/>
      <c r="O625" s="33">
        <v>45</v>
      </c>
      <c r="P625" s="1224" t="s">
        <v>997</v>
      </c>
      <c r="Q625" s="789"/>
      <c r="R625" s="789"/>
      <c r="S625" s="789"/>
      <c r="T625" s="790"/>
      <c r="U625" s="35"/>
      <c r="V625" s="35"/>
      <c r="W625" s="36" t="s">
        <v>69</v>
      </c>
      <c r="X625" s="779">
        <v>0</v>
      </c>
      <c r="Y625" s="780">
        <f t="shared" si="119"/>
        <v>0</v>
      </c>
      <c r="Z625" s="37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999</v>
      </c>
      <c r="B626" s="54" t="s">
        <v>1000</v>
      </c>
      <c r="C626" s="32">
        <v>4301031287</v>
      </c>
      <c r="D626" s="783">
        <v>4640242181622</v>
      </c>
      <c r="E626" s="784"/>
      <c r="F626" s="778">
        <v>0.7</v>
      </c>
      <c r="G626" s="33">
        <v>6</v>
      </c>
      <c r="H626" s="778">
        <v>4.2</v>
      </c>
      <c r="I626" s="778">
        <v>4.41</v>
      </c>
      <c r="J626" s="33">
        <v>132</v>
      </c>
      <c r="K626" s="33" t="s">
        <v>126</v>
      </c>
      <c r="L626" s="33"/>
      <c r="M626" s="34" t="s">
        <v>68</v>
      </c>
      <c r="N626" s="34"/>
      <c r="O626" s="33">
        <v>45</v>
      </c>
      <c r="P626" s="803" t="s">
        <v>1001</v>
      </c>
      <c r="Q626" s="789"/>
      <c r="R626" s="789"/>
      <c r="S626" s="789"/>
      <c r="T626" s="790"/>
      <c r="U626" s="35"/>
      <c r="V626" s="35"/>
      <c r="W626" s="36" t="s">
        <v>69</v>
      </c>
      <c r="X626" s="779">
        <v>0</v>
      </c>
      <c r="Y626" s="780">
        <f t="shared" si="119"/>
        <v>0</v>
      </c>
      <c r="Z626" s="37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hidden="1" customHeight="1" x14ac:dyDescent="0.25">
      <c r="A627" s="54" t="s">
        <v>1003</v>
      </c>
      <c r="B627" s="54" t="s">
        <v>1004</v>
      </c>
      <c r="C627" s="32">
        <v>4301031203</v>
      </c>
      <c r="D627" s="783">
        <v>4640242180908</v>
      </c>
      <c r="E627" s="784"/>
      <c r="F627" s="778">
        <v>0.28000000000000003</v>
      </c>
      <c r="G627" s="33">
        <v>6</v>
      </c>
      <c r="H627" s="778">
        <v>1.68</v>
      </c>
      <c r="I627" s="778">
        <v>1.81</v>
      </c>
      <c r="J627" s="33">
        <v>234</v>
      </c>
      <c r="K627" s="33" t="s">
        <v>67</v>
      </c>
      <c r="L627" s="33"/>
      <c r="M627" s="34" t="s">
        <v>68</v>
      </c>
      <c r="N627" s="34"/>
      <c r="O627" s="33">
        <v>40</v>
      </c>
      <c r="P627" s="1010" t="s">
        <v>1005</v>
      </c>
      <c r="Q627" s="789"/>
      <c r="R627" s="789"/>
      <c r="S627" s="789"/>
      <c r="T627" s="790"/>
      <c r="U627" s="35"/>
      <c r="V627" s="35"/>
      <c r="W627" s="36" t="s">
        <v>69</v>
      </c>
      <c r="X627" s="779">
        <v>0</v>
      </c>
      <c r="Y627" s="780">
        <f t="shared" si="119"/>
        <v>0</v>
      </c>
      <c r="Z627" s="37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hidden="1" customHeight="1" x14ac:dyDescent="0.25">
      <c r="A628" s="54" t="s">
        <v>1006</v>
      </c>
      <c r="B628" s="54" t="s">
        <v>1007</v>
      </c>
      <c r="C628" s="32">
        <v>4301031200</v>
      </c>
      <c r="D628" s="783">
        <v>4640242180489</v>
      </c>
      <c r="E628" s="784"/>
      <c r="F628" s="778">
        <v>0.28000000000000003</v>
      </c>
      <c r="G628" s="33">
        <v>6</v>
      </c>
      <c r="H628" s="778">
        <v>1.68</v>
      </c>
      <c r="I628" s="778">
        <v>1.84</v>
      </c>
      <c r="J628" s="33">
        <v>234</v>
      </c>
      <c r="K628" s="33" t="s">
        <v>67</v>
      </c>
      <c r="L628" s="33"/>
      <c r="M628" s="34" t="s">
        <v>68</v>
      </c>
      <c r="N628" s="34"/>
      <c r="O628" s="33">
        <v>40</v>
      </c>
      <c r="P628" s="813" t="s">
        <v>1008</v>
      </c>
      <c r="Q628" s="789"/>
      <c r="R628" s="789"/>
      <c r="S628" s="789"/>
      <c r="T628" s="790"/>
      <c r="U628" s="35"/>
      <c r="V628" s="35"/>
      <c r="W628" s="36" t="s">
        <v>69</v>
      </c>
      <c r="X628" s="779">
        <v>0</v>
      </c>
      <c r="Y628" s="780">
        <f t="shared" si="119"/>
        <v>0</v>
      </c>
      <c r="Z628" s="37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x14ac:dyDescent="0.2">
      <c r="A629" s="785"/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7"/>
      <c r="P629" s="791" t="s">
        <v>71</v>
      </c>
      <c r="Q629" s="792"/>
      <c r="R629" s="792"/>
      <c r="S629" s="792"/>
      <c r="T629" s="792"/>
      <c r="U629" s="792"/>
      <c r="V629" s="793"/>
      <c r="W629" s="38" t="s">
        <v>72</v>
      </c>
      <c r="X629" s="781">
        <f>IFERROR(X622/H622,"0")+IFERROR(X623/H623,"0")+IFERROR(X624/H624,"0")+IFERROR(X625/H625,"0")+IFERROR(X626/H626,"0")+IFERROR(X627/H627,"0")+IFERROR(X628/H628,"0")</f>
        <v>21.428571428571427</v>
      </c>
      <c r="Y629" s="781">
        <f>IFERROR(Y622/H622,"0")+IFERROR(Y623/H623,"0")+IFERROR(Y624/H624,"0")+IFERROR(Y625/H625,"0")+IFERROR(Y626/H626,"0")+IFERROR(Y627/H627,"0")+IFERROR(Y628/H628,"0")</f>
        <v>23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0.20746000000000001</v>
      </c>
      <c r="AA629" s="782"/>
      <c r="AB629" s="782"/>
      <c r="AC629" s="782"/>
    </row>
    <row r="630" spans="1:68" x14ac:dyDescent="0.2">
      <c r="A630" s="786"/>
      <c r="B630" s="786"/>
      <c r="C630" s="786"/>
      <c r="D630" s="786"/>
      <c r="E630" s="786"/>
      <c r="F630" s="786"/>
      <c r="G630" s="786"/>
      <c r="H630" s="786"/>
      <c r="I630" s="786"/>
      <c r="J630" s="786"/>
      <c r="K630" s="786"/>
      <c r="L630" s="786"/>
      <c r="M630" s="786"/>
      <c r="N630" s="786"/>
      <c r="O630" s="787"/>
      <c r="P630" s="791" t="s">
        <v>71</v>
      </c>
      <c r="Q630" s="792"/>
      <c r="R630" s="792"/>
      <c r="S630" s="792"/>
      <c r="T630" s="792"/>
      <c r="U630" s="792"/>
      <c r="V630" s="793"/>
      <c r="W630" s="38" t="s">
        <v>69</v>
      </c>
      <c r="X630" s="781">
        <f>IFERROR(SUM(X622:X628),"0")</f>
        <v>90</v>
      </c>
      <c r="Y630" s="781">
        <f>IFERROR(SUM(Y622:Y628),"0")</f>
        <v>96.6</v>
      </c>
      <c r="Z630" s="38"/>
      <c r="AA630" s="782"/>
      <c r="AB630" s="782"/>
      <c r="AC630" s="782"/>
    </row>
    <row r="631" spans="1:68" ht="14.25" hidden="1" customHeight="1" x14ac:dyDescent="0.25">
      <c r="A631" s="796" t="s">
        <v>73</v>
      </c>
      <c r="B631" s="786"/>
      <c r="C631" s="786"/>
      <c r="D631" s="786"/>
      <c r="E631" s="786"/>
      <c r="F631" s="786"/>
      <c r="G631" s="786"/>
      <c r="H631" s="786"/>
      <c r="I631" s="786"/>
      <c r="J631" s="786"/>
      <c r="K631" s="786"/>
      <c r="L631" s="786"/>
      <c r="M631" s="786"/>
      <c r="N631" s="786"/>
      <c r="O631" s="786"/>
      <c r="P631" s="786"/>
      <c r="Q631" s="786"/>
      <c r="R631" s="786"/>
      <c r="S631" s="786"/>
      <c r="T631" s="786"/>
      <c r="U631" s="786"/>
      <c r="V631" s="786"/>
      <c r="W631" s="786"/>
      <c r="X631" s="786"/>
      <c r="Y631" s="786"/>
      <c r="Z631" s="786"/>
      <c r="AA631" s="773"/>
      <c r="AB631" s="773"/>
      <c r="AC631" s="773"/>
    </row>
    <row r="632" spans="1:68" ht="27" hidden="1" customHeight="1" x14ac:dyDescent="0.25">
      <c r="A632" s="54" t="s">
        <v>1009</v>
      </c>
      <c r="B632" s="54" t="s">
        <v>1010</v>
      </c>
      <c r="C632" s="32">
        <v>4301051746</v>
      </c>
      <c r="D632" s="783">
        <v>4640242180533</v>
      </c>
      <c r="E632" s="784"/>
      <c r="F632" s="778">
        <v>1.3</v>
      </c>
      <c r="G632" s="33">
        <v>6</v>
      </c>
      <c r="H632" s="778">
        <v>7.8</v>
      </c>
      <c r="I632" s="778">
        <v>8.3190000000000008</v>
      </c>
      <c r="J632" s="33">
        <v>64</v>
      </c>
      <c r="K632" s="33" t="s">
        <v>116</v>
      </c>
      <c r="L632" s="33"/>
      <c r="M632" s="34" t="s">
        <v>77</v>
      </c>
      <c r="N632" s="34"/>
      <c r="O632" s="33">
        <v>40</v>
      </c>
      <c r="P632" s="1023" t="s">
        <v>1011</v>
      </c>
      <c r="Q632" s="789"/>
      <c r="R632" s="789"/>
      <c r="S632" s="789"/>
      <c r="T632" s="790"/>
      <c r="U632" s="35"/>
      <c r="V632" s="35"/>
      <c r="W632" s="36" t="s">
        <v>69</v>
      </c>
      <c r="X632" s="779">
        <v>0</v>
      </c>
      <c r="Y632" s="780">
        <f t="shared" ref="Y632:Y639" si="124">IFERROR(IF(X632="",0,CEILING((X632/$H632),1)*$H632),"")</f>
        <v>0</v>
      </c>
      <c r="Z632" s="37" t="str">
        <f>IFERROR(IF(Y632=0,"",ROUNDUP(Y632/H632,0)*0.01898),"")</f>
        <v/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0</v>
      </c>
      <c r="BN632" s="64">
        <f t="shared" ref="BN632:BN639" si="126">IFERROR(Y632*I632/H632,"0")</f>
        <v>0</v>
      </c>
      <c r="BO632" s="64">
        <f t="shared" ref="BO632:BO639" si="127">IFERROR(1/J632*(X632/H632),"0")</f>
        <v>0</v>
      </c>
      <c r="BP632" s="64">
        <f t="shared" ref="BP632:BP639" si="128">IFERROR(1/J632*(Y632/H632),"0")</f>
        <v>0</v>
      </c>
    </row>
    <row r="633" spans="1:68" ht="27" hidden="1" customHeight="1" x14ac:dyDescent="0.25">
      <c r="A633" s="54" t="s">
        <v>1009</v>
      </c>
      <c r="B633" s="54" t="s">
        <v>1013</v>
      </c>
      <c r="C633" s="32">
        <v>4301051887</v>
      </c>
      <c r="D633" s="783">
        <v>4640242180533</v>
      </c>
      <c r="E633" s="784"/>
      <c r="F633" s="778">
        <v>1.3</v>
      </c>
      <c r="G633" s="33">
        <v>6</v>
      </c>
      <c r="H633" s="778">
        <v>7.8</v>
      </c>
      <c r="I633" s="778">
        <v>8.3190000000000008</v>
      </c>
      <c r="J633" s="33">
        <v>64</v>
      </c>
      <c r="K633" s="33" t="s">
        <v>116</v>
      </c>
      <c r="L633" s="33"/>
      <c r="M633" s="34" t="s">
        <v>77</v>
      </c>
      <c r="N633" s="34"/>
      <c r="O633" s="33">
        <v>45</v>
      </c>
      <c r="P633" s="1102" t="s">
        <v>1014</v>
      </c>
      <c r="Q633" s="789"/>
      <c r="R633" s="789"/>
      <c r="S633" s="789"/>
      <c r="T633" s="790"/>
      <c r="U633" s="35"/>
      <c r="V633" s="35"/>
      <c r="W633" s="36" t="s">
        <v>69</v>
      </c>
      <c r="X633" s="779">
        <v>0</v>
      </c>
      <c r="Y633" s="780">
        <f t="shared" si="124"/>
        <v>0</v>
      </c>
      <c r="Z633" s="37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1015</v>
      </c>
      <c r="B634" s="54" t="s">
        <v>1016</v>
      </c>
      <c r="C634" s="32">
        <v>4301051510</v>
      </c>
      <c r="D634" s="783">
        <v>4640242180540</v>
      </c>
      <c r="E634" s="784"/>
      <c r="F634" s="778">
        <v>1.3</v>
      </c>
      <c r="G634" s="33">
        <v>6</v>
      </c>
      <c r="H634" s="778">
        <v>7.8</v>
      </c>
      <c r="I634" s="778">
        <v>8.3640000000000008</v>
      </c>
      <c r="J634" s="33">
        <v>56</v>
      </c>
      <c r="K634" s="33" t="s">
        <v>116</v>
      </c>
      <c r="L634" s="33"/>
      <c r="M634" s="34" t="s">
        <v>68</v>
      </c>
      <c r="N634" s="34"/>
      <c r="O634" s="33">
        <v>30</v>
      </c>
      <c r="P634" s="830" t="s">
        <v>1017</v>
      </c>
      <c r="Q634" s="789"/>
      <c r="R634" s="789"/>
      <c r="S634" s="789"/>
      <c r="T634" s="790"/>
      <c r="U634" s="35"/>
      <c r="V634" s="35"/>
      <c r="W634" s="36" t="s">
        <v>69</v>
      </c>
      <c r="X634" s="779">
        <v>0</v>
      </c>
      <c r="Y634" s="780">
        <f t="shared" si="124"/>
        <v>0</v>
      </c>
      <c r="Z634" s="37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1015</v>
      </c>
      <c r="B635" s="54" t="s">
        <v>1019</v>
      </c>
      <c r="C635" s="32">
        <v>4301051933</v>
      </c>
      <c r="D635" s="783">
        <v>4640242180540</v>
      </c>
      <c r="E635" s="784"/>
      <c r="F635" s="778">
        <v>1.3</v>
      </c>
      <c r="G635" s="33">
        <v>6</v>
      </c>
      <c r="H635" s="778">
        <v>7.8</v>
      </c>
      <c r="I635" s="778">
        <v>8.3190000000000008</v>
      </c>
      <c r="J635" s="33">
        <v>64</v>
      </c>
      <c r="K635" s="33" t="s">
        <v>116</v>
      </c>
      <c r="L635" s="33"/>
      <c r="M635" s="34" t="s">
        <v>77</v>
      </c>
      <c r="N635" s="34"/>
      <c r="O635" s="33">
        <v>45</v>
      </c>
      <c r="P635" s="879" t="s">
        <v>1020</v>
      </c>
      <c r="Q635" s="789"/>
      <c r="R635" s="789"/>
      <c r="S635" s="789"/>
      <c r="T635" s="790"/>
      <c r="U635" s="35"/>
      <c r="V635" s="35"/>
      <c r="W635" s="36" t="s">
        <v>69</v>
      </c>
      <c r="X635" s="779">
        <v>0</v>
      </c>
      <c r="Y635" s="780">
        <f t="shared" si="124"/>
        <v>0</v>
      </c>
      <c r="Z635" s="37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1021</v>
      </c>
      <c r="B636" s="54" t="s">
        <v>1022</v>
      </c>
      <c r="C636" s="32">
        <v>4301051390</v>
      </c>
      <c r="D636" s="783">
        <v>4640242181233</v>
      </c>
      <c r="E636" s="784"/>
      <c r="F636" s="778">
        <v>0.3</v>
      </c>
      <c r="G636" s="33">
        <v>6</v>
      </c>
      <c r="H636" s="778">
        <v>1.8</v>
      </c>
      <c r="I636" s="778">
        <v>1.984</v>
      </c>
      <c r="J636" s="33">
        <v>234</v>
      </c>
      <c r="K636" s="33" t="s">
        <v>67</v>
      </c>
      <c r="L636" s="33"/>
      <c r="M636" s="34" t="s">
        <v>68</v>
      </c>
      <c r="N636" s="34"/>
      <c r="O636" s="33">
        <v>40</v>
      </c>
      <c r="P636" s="1139" t="s">
        <v>1023</v>
      </c>
      <c r="Q636" s="789"/>
      <c r="R636" s="789"/>
      <c r="S636" s="789"/>
      <c r="T636" s="790"/>
      <c r="U636" s="35"/>
      <c r="V636" s="35"/>
      <c r="W636" s="36" t="s">
        <v>69</v>
      </c>
      <c r="X636" s="779">
        <v>0</v>
      </c>
      <c r="Y636" s="780">
        <f t="shared" si="124"/>
        <v>0</v>
      </c>
      <c r="Z636" s="37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1021</v>
      </c>
      <c r="B637" s="54" t="s">
        <v>1024</v>
      </c>
      <c r="C637" s="32">
        <v>4301051920</v>
      </c>
      <c r="D637" s="783">
        <v>4640242181233</v>
      </c>
      <c r="E637" s="784"/>
      <c r="F637" s="778">
        <v>0.3</v>
      </c>
      <c r="G637" s="33">
        <v>6</v>
      </c>
      <c r="H637" s="778">
        <v>1.8</v>
      </c>
      <c r="I637" s="778">
        <v>2.0640000000000001</v>
      </c>
      <c r="J637" s="33">
        <v>182</v>
      </c>
      <c r="K637" s="33" t="s">
        <v>76</v>
      </c>
      <c r="L637" s="33"/>
      <c r="M637" s="34" t="s">
        <v>161</v>
      </c>
      <c r="N637" s="34"/>
      <c r="O637" s="33">
        <v>45</v>
      </c>
      <c r="P637" s="886" t="s">
        <v>1025</v>
      </c>
      <c r="Q637" s="789"/>
      <c r="R637" s="789"/>
      <c r="S637" s="789"/>
      <c r="T637" s="790"/>
      <c r="U637" s="35"/>
      <c r="V637" s="35"/>
      <c r="W637" s="36" t="s">
        <v>69</v>
      </c>
      <c r="X637" s="779">
        <v>0</v>
      </c>
      <c r="Y637" s="780">
        <f t="shared" si="124"/>
        <v>0</v>
      </c>
      <c r="Z637" s="37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hidden="1" customHeight="1" x14ac:dyDescent="0.25">
      <c r="A638" s="54" t="s">
        <v>1026</v>
      </c>
      <c r="B638" s="54" t="s">
        <v>1027</v>
      </c>
      <c r="C638" s="32">
        <v>4301051448</v>
      </c>
      <c r="D638" s="783">
        <v>4640242181226</v>
      </c>
      <c r="E638" s="784"/>
      <c r="F638" s="778">
        <v>0.3</v>
      </c>
      <c r="G638" s="33">
        <v>6</v>
      </c>
      <c r="H638" s="778">
        <v>1.8</v>
      </c>
      <c r="I638" s="778">
        <v>1.972</v>
      </c>
      <c r="J638" s="33">
        <v>234</v>
      </c>
      <c r="K638" s="33" t="s">
        <v>67</v>
      </c>
      <c r="L638" s="33"/>
      <c r="M638" s="34" t="s">
        <v>68</v>
      </c>
      <c r="N638" s="34"/>
      <c r="O638" s="33">
        <v>30</v>
      </c>
      <c r="P638" s="959" t="s">
        <v>1028</v>
      </c>
      <c r="Q638" s="789"/>
      <c r="R638" s="789"/>
      <c r="S638" s="789"/>
      <c r="T638" s="790"/>
      <c r="U638" s="35"/>
      <c r="V638" s="35"/>
      <c r="W638" s="36" t="s">
        <v>69</v>
      </c>
      <c r="X638" s="779">
        <v>0</v>
      </c>
      <c r="Y638" s="780">
        <f t="shared" si="124"/>
        <v>0</v>
      </c>
      <c r="Z638" s="37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hidden="1" customHeight="1" x14ac:dyDescent="0.25">
      <c r="A639" s="54" t="s">
        <v>1026</v>
      </c>
      <c r="B639" s="54" t="s">
        <v>1029</v>
      </c>
      <c r="C639" s="32">
        <v>4301051921</v>
      </c>
      <c r="D639" s="783">
        <v>4640242181226</v>
      </c>
      <c r="E639" s="784"/>
      <c r="F639" s="778">
        <v>0.3</v>
      </c>
      <c r="G639" s="33">
        <v>6</v>
      </c>
      <c r="H639" s="778">
        <v>1.8</v>
      </c>
      <c r="I639" s="778">
        <v>2.052</v>
      </c>
      <c r="J639" s="33">
        <v>182</v>
      </c>
      <c r="K639" s="33" t="s">
        <v>76</v>
      </c>
      <c r="L639" s="33"/>
      <c r="M639" s="34" t="s">
        <v>161</v>
      </c>
      <c r="N639" s="34"/>
      <c r="O639" s="33">
        <v>45</v>
      </c>
      <c r="P639" s="1136" t="s">
        <v>1030</v>
      </c>
      <c r="Q639" s="789"/>
      <c r="R639" s="789"/>
      <c r="S639" s="789"/>
      <c r="T639" s="790"/>
      <c r="U639" s="35"/>
      <c r="V639" s="35"/>
      <c r="W639" s="36" t="s">
        <v>69</v>
      </c>
      <c r="X639" s="779">
        <v>0</v>
      </c>
      <c r="Y639" s="780">
        <f t="shared" si="124"/>
        <v>0</v>
      </c>
      <c r="Z639" s="37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hidden="1" x14ac:dyDescent="0.2">
      <c r="A640" s="785"/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7"/>
      <c r="P640" s="791" t="s">
        <v>71</v>
      </c>
      <c r="Q640" s="792"/>
      <c r="R640" s="792"/>
      <c r="S640" s="792"/>
      <c r="T640" s="792"/>
      <c r="U640" s="792"/>
      <c r="V640" s="793"/>
      <c r="W640" s="38" t="s">
        <v>72</v>
      </c>
      <c r="X640" s="781">
        <f>IFERROR(X632/H632,"0")+IFERROR(X633/H633,"0")+IFERROR(X634/H634,"0")+IFERROR(X635/H635,"0")+IFERROR(X636/H636,"0")+IFERROR(X637/H637,"0")+IFERROR(X638/H638,"0")+IFERROR(X639/H639,"0")</f>
        <v>0</v>
      </c>
      <c r="Y640" s="781">
        <f>IFERROR(Y632/H632,"0")+IFERROR(Y633/H633,"0")+IFERROR(Y634/H634,"0")+IFERROR(Y635/H635,"0")+IFERROR(Y636/H636,"0")+IFERROR(Y637/H637,"0")+IFERROR(Y638/H638,"0")+IFERROR(Y639/H639,"0")</f>
        <v>0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782"/>
      <c r="AB640" s="782"/>
      <c r="AC640" s="782"/>
    </row>
    <row r="641" spans="1:68" hidden="1" x14ac:dyDescent="0.2">
      <c r="A641" s="786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7"/>
      <c r="P641" s="791" t="s">
        <v>71</v>
      </c>
      <c r="Q641" s="792"/>
      <c r="R641" s="792"/>
      <c r="S641" s="792"/>
      <c r="T641" s="792"/>
      <c r="U641" s="792"/>
      <c r="V641" s="793"/>
      <c r="W641" s="38" t="s">
        <v>69</v>
      </c>
      <c r="X641" s="781">
        <f>IFERROR(SUM(X632:X639),"0")</f>
        <v>0</v>
      </c>
      <c r="Y641" s="781">
        <f>IFERROR(SUM(Y632:Y639),"0")</f>
        <v>0</v>
      </c>
      <c r="Z641" s="38"/>
      <c r="AA641" s="782"/>
      <c r="AB641" s="782"/>
      <c r="AC641" s="782"/>
    </row>
    <row r="642" spans="1:68" ht="14.25" hidden="1" customHeight="1" x14ac:dyDescent="0.25">
      <c r="A642" s="796" t="s">
        <v>207</v>
      </c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6"/>
      <c r="P642" s="786"/>
      <c r="Q642" s="786"/>
      <c r="R642" s="786"/>
      <c r="S642" s="786"/>
      <c r="T642" s="786"/>
      <c r="U642" s="786"/>
      <c r="V642" s="786"/>
      <c r="W642" s="786"/>
      <c r="X642" s="786"/>
      <c r="Y642" s="786"/>
      <c r="Z642" s="786"/>
      <c r="AA642" s="773"/>
      <c r="AB642" s="773"/>
      <c r="AC642" s="773"/>
    </row>
    <row r="643" spans="1:68" ht="27" hidden="1" customHeight="1" x14ac:dyDescent="0.25">
      <c r="A643" s="54" t="s">
        <v>1031</v>
      </c>
      <c r="B643" s="54" t="s">
        <v>1032</v>
      </c>
      <c r="C643" s="32">
        <v>4301060408</v>
      </c>
      <c r="D643" s="783">
        <v>4640242180120</v>
      </c>
      <c r="E643" s="784"/>
      <c r="F643" s="778">
        <v>1.3</v>
      </c>
      <c r="G643" s="33">
        <v>6</v>
      </c>
      <c r="H643" s="778">
        <v>7.8</v>
      </c>
      <c r="I643" s="778">
        <v>8.2799999999999994</v>
      </c>
      <c r="J643" s="33">
        <v>56</v>
      </c>
      <c r="K643" s="33" t="s">
        <v>116</v>
      </c>
      <c r="L643" s="33"/>
      <c r="M643" s="34" t="s">
        <v>68</v>
      </c>
      <c r="N643" s="34"/>
      <c r="O643" s="33">
        <v>40</v>
      </c>
      <c r="P643" s="912" t="s">
        <v>1033</v>
      </c>
      <c r="Q643" s="789"/>
      <c r="R643" s="789"/>
      <c r="S643" s="789"/>
      <c r="T643" s="790"/>
      <c r="U643" s="35"/>
      <c r="V643" s="35"/>
      <c r="W643" s="36" t="s">
        <v>69</v>
      </c>
      <c r="X643" s="779">
        <v>0</v>
      </c>
      <c r="Y643" s="780">
        <f>IFERROR(IF(X643="",0,CEILING((X643/$H643),1)*$H643),"")</f>
        <v>0</v>
      </c>
      <c r="Z643" s="37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1031</v>
      </c>
      <c r="B644" s="54" t="s">
        <v>1035</v>
      </c>
      <c r="C644" s="32">
        <v>4301060354</v>
      </c>
      <c r="D644" s="783">
        <v>4640242180120</v>
      </c>
      <c r="E644" s="784"/>
      <c r="F644" s="778">
        <v>1.3</v>
      </c>
      <c r="G644" s="33">
        <v>6</v>
      </c>
      <c r="H644" s="778">
        <v>7.8</v>
      </c>
      <c r="I644" s="778">
        <v>8.2799999999999994</v>
      </c>
      <c r="J644" s="33">
        <v>56</v>
      </c>
      <c r="K644" s="33" t="s">
        <v>116</v>
      </c>
      <c r="L644" s="33"/>
      <c r="M644" s="34" t="s">
        <v>68</v>
      </c>
      <c r="N644" s="34"/>
      <c r="O644" s="33">
        <v>40</v>
      </c>
      <c r="P644" s="1180" t="s">
        <v>1036</v>
      </c>
      <c r="Q644" s="789"/>
      <c r="R644" s="789"/>
      <c r="S644" s="789"/>
      <c r="T644" s="790"/>
      <c r="U644" s="35"/>
      <c r="V644" s="35"/>
      <c r="W644" s="36" t="s">
        <v>69</v>
      </c>
      <c r="X644" s="779">
        <v>0</v>
      </c>
      <c r="Y644" s="780">
        <f>IFERROR(IF(X644="",0,CEILING((X644/$H644),1)*$H644),"")</f>
        <v>0</v>
      </c>
      <c r="Z644" s="37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1037</v>
      </c>
      <c r="B645" s="54" t="s">
        <v>1038</v>
      </c>
      <c r="C645" s="32">
        <v>4301060407</v>
      </c>
      <c r="D645" s="783">
        <v>4640242180137</v>
      </c>
      <c r="E645" s="784"/>
      <c r="F645" s="778">
        <v>1.3</v>
      </c>
      <c r="G645" s="33">
        <v>6</v>
      </c>
      <c r="H645" s="778">
        <v>7.8</v>
      </c>
      <c r="I645" s="778">
        <v>8.2799999999999994</v>
      </c>
      <c r="J645" s="33">
        <v>56</v>
      </c>
      <c r="K645" s="33" t="s">
        <v>116</v>
      </c>
      <c r="L645" s="33"/>
      <c r="M645" s="34" t="s">
        <v>68</v>
      </c>
      <c r="N645" s="34"/>
      <c r="O645" s="33">
        <v>40</v>
      </c>
      <c r="P645" s="916" t="s">
        <v>1039</v>
      </c>
      <c r="Q645" s="789"/>
      <c r="R645" s="789"/>
      <c r="S645" s="789"/>
      <c r="T645" s="790"/>
      <c r="U645" s="35"/>
      <c r="V645" s="35"/>
      <c r="W645" s="36" t="s">
        <v>69</v>
      </c>
      <c r="X645" s="779">
        <v>0</v>
      </c>
      <c r="Y645" s="780">
        <f>IFERROR(IF(X645="",0,CEILING((X645/$H645),1)*$H645),"")</f>
        <v>0</v>
      </c>
      <c r="Z645" s="37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1037</v>
      </c>
      <c r="B646" s="54" t="s">
        <v>1041</v>
      </c>
      <c r="C646" s="32">
        <v>4301060355</v>
      </c>
      <c r="D646" s="783">
        <v>4640242180137</v>
      </c>
      <c r="E646" s="784"/>
      <c r="F646" s="778">
        <v>1.3</v>
      </c>
      <c r="G646" s="33">
        <v>6</v>
      </c>
      <c r="H646" s="778">
        <v>7.8</v>
      </c>
      <c r="I646" s="778">
        <v>8.2799999999999994</v>
      </c>
      <c r="J646" s="33">
        <v>56</v>
      </c>
      <c r="K646" s="33" t="s">
        <v>116</v>
      </c>
      <c r="L646" s="33"/>
      <c r="M646" s="34" t="s">
        <v>68</v>
      </c>
      <c r="N646" s="34"/>
      <c r="O646" s="33">
        <v>40</v>
      </c>
      <c r="P646" s="1110" t="s">
        <v>1042</v>
      </c>
      <c r="Q646" s="789"/>
      <c r="R646" s="789"/>
      <c r="S646" s="789"/>
      <c r="T646" s="790"/>
      <c r="U646" s="35"/>
      <c r="V646" s="35"/>
      <c r="W646" s="36" t="s">
        <v>69</v>
      </c>
      <c r="X646" s="779">
        <v>0</v>
      </c>
      <c r="Y646" s="780">
        <f>IFERROR(IF(X646="",0,CEILING((X646/$H646),1)*$H646),"")</f>
        <v>0</v>
      </c>
      <c r="Z646" s="37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5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7"/>
      <c r="P647" s="791" t="s">
        <v>71</v>
      </c>
      <c r="Q647" s="792"/>
      <c r="R647" s="792"/>
      <c r="S647" s="792"/>
      <c r="T647" s="792"/>
      <c r="U647" s="792"/>
      <c r="V647" s="793"/>
      <c r="W647" s="38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hidden="1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7"/>
      <c r="P648" s="791" t="s">
        <v>71</v>
      </c>
      <c r="Q648" s="792"/>
      <c r="R648" s="792"/>
      <c r="S648" s="792"/>
      <c r="T648" s="792"/>
      <c r="U648" s="792"/>
      <c r="V648" s="793"/>
      <c r="W648" s="38" t="s">
        <v>69</v>
      </c>
      <c r="X648" s="781">
        <f>IFERROR(SUM(X643:X646),"0")</f>
        <v>0</v>
      </c>
      <c r="Y648" s="781">
        <f>IFERROR(SUM(Y643:Y646),"0")</f>
        <v>0</v>
      </c>
      <c r="Z648" s="38"/>
      <c r="AA648" s="782"/>
      <c r="AB648" s="782"/>
      <c r="AC648" s="782"/>
    </row>
    <row r="649" spans="1:68" ht="16.5" hidden="1" customHeight="1" x14ac:dyDescent="0.25">
      <c r="A649" s="799" t="s">
        <v>1043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74"/>
      <c r="AB649" s="774"/>
      <c r="AC649" s="774"/>
    </row>
    <row r="650" spans="1:68" ht="14.25" hidden="1" customHeight="1" x14ac:dyDescent="0.25">
      <c r="A650" s="796" t="s">
        <v>113</v>
      </c>
      <c r="B650" s="786"/>
      <c r="C650" s="786"/>
      <c r="D650" s="786"/>
      <c r="E650" s="786"/>
      <c r="F650" s="786"/>
      <c r="G650" s="786"/>
      <c r="H650" s="786"/>
      <c r="I650" s="786"/>
      <c r="J650" s="786"/>
      <c r="K650" s="786"/>
      <c r="L650" s="786"/>
      <c r="M650" s="786"/>
      <c r="N650" s="786"/>
      <c r="O650" s="786"/>
      <c r="P650" s="786"/>
      <c r="Q650" s="786"/>
      <c r="R650" s="786"/>
      <c r="S650" s="786"/>
      <c r="T650" s="786"/>
      <c r="U650" s="786"/>
      <c r="V650" s="786"/>
      <c r="W650" s="786"/>
      <c r="X650" s="786"/>
      <c r="Y650" s="786"/>
      <c r="Z650" s="786"/>
      <c r="AA650" s="773"/>
      <c r="AB650" s="773"/>
      <c r="AC650" s="773"/>
    </row>
    <row r="651" spans="1:68" ht="27" hidden="1" customHeight="1" x14ac:dyDescent="0.25">
      <c r="A651" s="54" t="s">
        <v>1044</v>
      </c>
      <c r="B651" s="54" t="s">
        <v>1045</v>
      </c>
      <c r="C651" s="32">
        <v>4301011951</v>
      </c>
      <c r="D651" s="783">
        <v>4640242180045</v>
      </c>
      <c r="E651" s="784"/>
      <c r="F651" s="778">
        <v>1.5</v>
      </c>
      <c r="G651" s="33">
        <v>8</v>
      </c>
      <c r="H651" s="778">
        <v>12</v>
      </c>
      <c r="I651" s="778">
        <v>12.435</v>
      </c>
      <c r="J651" s="33">
        <v>64</v>
      </c>
      <c r="K651" s="33" t="s">
        <v>116</v>
      </c>
      <c r="L651" s="33"/>
      <c r="M651" s="34" t="s">
        <v>119</v>
      </c>
      <c r="N651" s="34"/>
      <c r="O651" s="33">
        <v>55</v>
      </c>
      <c r="P651" s="1117" t="s">
        <v>1046</v>
      </c>
      <c r="Q651" s="789"/>
      <c r="R651" s="789"/>
      <c r="S651" s="789"/>
      <c r="T651" s="790"/>
      <c r="U651" s="35"/>
      <c r="V651" s="35"/>
      <c r="W651" s="36" t="s">
        <v>69</v>
      </c>
      <c r="X651" s="779">
        <v>0</v>
      </c>
      <c r="Y651" s="780">
        <f>IFERROR(IF(X651="",0,CEILING((X651/$H651),1)*$H651),"")</f>
        <v>0</v>
      </c>
      <c r="Z651" s="37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hidden="1" customHeight="1" x14ac:dyDescent="0.25">
      <c r="A652" s="54" t="s">
        <v>1048</v>
      </c>
      <c r="B652" s="54" t="s">
        <v>1049</v>
      </c>
      <c r="C652" s="32">
        <v>4301011950</v>
      </c>
      <c r="D652" s="783">
        <v>4640242180601</v>
      </c>
      <c r="E652" s="784"/>
      <c r="F652" s="778">
        <v>1.5</v>
      </c>
      <c r="G652" s="33">
        <v>8</v>
      </c>
      <c r="H652" s="778">
        <v>12</v>
      </c>
      <c r="I652" s="778">
        <v>12.435</v>
      </c>
      <c r="J652" s="33">
        <v>64</v>
      </c>
      <c r="K652" s="33" t="s">
        <v>116</v>
      </c>
      <c r="L652" s="33"/>
      <c r="M652" s="34" t="s">
        <v>119</v>
      </c>
      <c r="N652" s="34"/>
      <c r="O652" s="33">
        <v>55</v>
      </c>
      <c r="P652" s="1147" t="s">
        <v>1050</v>
      </c>
      <c r="Q652" s="789"/>
      <c r="R652" s="789"/>
      <c r="S652" s="789"/>
      <c r="T652" s="790"/>
      <c r="U652" s="35"/>
      <c r="V652" s="35"/>
      <c r="W652" s="36" t="s">
        <v>69</v>
      </c>
      <c r="X652" s="779">
        <v>0</v>
      </c>
      <c r="Y652" s="780">
        <f>IFERROR(IF(X652="",0,CEILING((X652/$H652),1)*$H652),"")</f>
        <v>0</v>
      </c>
      <c r="Z652" s="37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5"/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7"/>
      <c r="P653" s="791" t="s">
        <v>71</v>
      </c>
      <c r="Q653" s="792"/>
      <c r="R653" s="792"/>
      <c r="S653" s="792"/>
      <c r="T653" s="792"/>
      <c r="U653" s="792"/>
      <c r="V653" s="793"/>
      <c r="W653" s="38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hidden="1" x14ac:dyDescent="0.2">
      <c r="A654" s="786"/>
      <c r="B654" s="786"/>
      <c r="C654" s="786"/>
      <c r="D654" s="786"/>
      <c r="E654" s="786"/>
      <c r="F654" s="786"/>
      <c r="G654" s="786"/>
      <c r="H654" s="786"/>
      <c r="I654" s="786"/>
      <c r="J654" s="786"/>
      <c r="K654" s="786"/>
      <c r="L654" s="786"/>
      <c r="M654" s="786"/>
      <c r="N654" s="786"/>
      <c r="O654" s="787"/>
      <c r="P654" s="791" t="s">
        <v>71</v>
      </c>
      <c r="Q654" s="792"/>
      <c r="R654" s="792"/>
      <c r="S654" s="792"/>
      <c r="T654" s="792"/>
      <c r="U654" s="792"/>
      <c r="V654" s="793"/>
      <c r="W654" s="38" t="s">
        <v>69</v>
      </c>
      <c r="X654" s="781">
        <f>IFERROR(SUM(X651:X652),"0")</f>
        <v>0</v>
      </c>
      <c r="Y654" s="781">
        <f>IFERROR(SUM(Y651:Y652),"0")</f>
        <v>0</v>
      </c>
      <c r="Z654" s="38"/>
      <c r="AA654" s="782"/>
      <c r="AB654" s="782"/>
      <c r="AC654" s="782"/>
    </row>
    <row r="655" spans="1:68" ht="14.25" hidden="1" customHeight="1" x14ac:dyDescent="0.25">
      <c r="A655" s="796" t="s">
        <v>165</v>
      </c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6"/>
      <c r="P655" s="786"/>
      <c r="Q655" s="786"/>
      <c r="R655" s="786"/>
      <c r="S655" s="786"/>
      <c r="T655" s="786"/>
      <c r="U655" s="786"/>
      <c r="V655" s="786"/>
      <c r="W655" s="786"/>
      <c r="X655" s="786"/>
      <c r="Y655" s="786"/>
      <c r="Z655" s="786"/>
      <c r="AA655" s="773"/>
      <c r="AB655" s="773"/>
      <c r="AC655" s="773"/>
    </row>
    <row r="656" spans="1:68" ht="27" hidden="1" customHeight="1" x14ac:dyDescent="0.25">
      <c r="A656" s="54" t="s">
        <v>1052</v>
      </c>
      <c r="B656" s="54" t="s">
        <v>1053</v>
      </c>
      <c r="C656" s="32">
        <v>4301020314</v>
      </c>
      <c r="D656" s="783">
        <v>4640242180090</v>
      </c>
      <c r="E656" s="784"/>
      <c r="F656" s="778">
        <v>1.5</v>
      </c>
      <c r="G656" s="33">
        <v>8</v>
      </c>
      <c r="H656" s="778">
        <v>12</v>
      </c>
      <c r="I656" s="778">
        <v>12.435</v>
      </c>
      <c r="J656" s="33">
        <v>64</v>
      </c>
      <c r="K656" s="33" t="s">
        <v>116</v>
      </c>
      <c r="L656" s="33"/>
      <c r="M656" s="34" t="s">
        <v>119</v>
      </c>
      <c r="N656" s="34"/>
      <c r="O656" s="33">
        <v>50</v>
      </c>
      <c r="P656" s="967" t="s">
        <v>1054</v>
      </c>
      <c r="Q656" s="789"/>
      <c r="R656" s="789"/>
      <c r="S656" s="789"/>
      <c r="T656" s="790"/>
      <c r="U656" s="35"/>
      <c r="V656" s="35"/>
      <c r="W656" s="36" t="s">
        <v>69</v>
      </c>
      <c r="X656" s="779">
        <v>0</v>
      </c>
      <c r="Y656" s="780">
        <f>IFERROR(IF(X656="",0,CEILING((X656/$H656),1)*$H656),"")</f>
        <v>0</v>
      </c>
      <c r="Z656" s="37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5"/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7"/>
      <c r="P657" s="791" t="s">
        <v>71</v>
      </c>
      <c r="Q657" s="792"/>
      <c r="R657" s="792"/>
      <c r="S657" s="792"/>
      <c r="T657" s="792"/>
      <c r="U657" s="792"/>
      <c r="V657" s="793"/>
      <c r="W657" s="38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hidden="1" x14ac:dyDescent="0.2">
      <c r="A658" s="786"/>
      <c r="B658" s="786"/>
      <c r="C658" s="786"/>
      <c r="D658" s="786"/>
      <c r="E658" s="786"/>
      <c r="F658" s="786"/>
      <c r="G658" s="786"/>
      <c r="H658" s="786"/>
      <c r="I658" s="786"/>
      <c r="J658" s="786"/>
      <c r="K658" s="786"/>
      <c r="L658" s="786"/>
      <c r="M658" s="786"/>
      <c r="N658" s="786"/>
      <c r="O658" s="787"/>
      <c r="P658" s="791" t="s">
        <v>71</v>
      </c>
      <c r="Q658" s="792"/>
      <c r="R658" s="792"/>
      <c r="S658" s="792"/>
      <c r="T658" s="792"/>
      <c r="U658" s="792"/>
      <c r="V658" s="793"/>
      <c r="W658" s="38" t="s">
        <v>69</v>
      </c>
      <c r="X658" s="781">
        <f>IFERROR(SUM(X656:X656),"0")</f>
        <v>0</v>
      </c>
      <c r="Y658" s="781">
        <f>IFERROR(SUM(Y656:Y656),"0")</f>
        <v>0</v>
      </c>
      <c r="Z658" s="38"/>
      <c r="AA658" s="782"/>
      <c r="AB658" s="782"/>
      <c r="AC658" s="782"/>
    </row>
    <row r="659" spans="1:68" ht="14.25" hidden="1" customHeight="1" x14ac:dyDescent="0.25">
      <c r="A659" s="796" t="s">
        <v>64</v>
      </c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6"/>
      <c r="P659" s="786"/>
      <c r="Q659" s="786"/>
      <c r="R659" s="786"/>
      <c r="S659" s="786"/>
      <c r="T659" s="786"/>
      <c r="U659" s="786"/>
      <c r="V659" s="786"/>
      <c r="W659" s="786"/>
      <c r="X659" s="786"/>
      <c r="Y659" s="786"/>
      <c r="Z659" s="786"/>
      <c r="AA659" s="773"/>
      <c r="AB659" s="773"/>
      <c r="AC659" s="773"/>
    </row>
    <row r="660" spans="1:68" ht="27" hidden="1" customHeight="1" x14ac:dyDescent="0.25">
      <c r="A660" s="54" t="s">
        <v>1056</v>
      </c>
      <c r="B660" s="54" t="s">
        <v>1057</v>
      </c>
      <c r="C660" s="32">
        <v>4301031321</v>
      </c>
      <c r="D660" s="783">
        <v>4640242180076</v>
      </c>
      <c r="E660" s="784"/>
      <c r="F660" s="778">
        <v>0.7</v>
      </c>
      <c r="G660" s="33">
        <v>6</v>
      </c>
      <c r="H660" s="778">
        <v>4.2</v>
      </c>
      <c r="I660" s="778">
        <v>4.41</v>
      </c>
      <c r="J660" s="33">
        <v>132</v>
      </c>
      <c r="K660" s="33" t="s">
        <v>126</v>
      </c>
      <c r="L660" s="33"/>
      <c r="M660" s="34" t="s">
        <v>68</v>
      </c>
      <c r="N660" s="34"/>
      <c r="O660" s="33">
        <v>40</v>
      </c>
      <c r="P660" s="922" t="s">
        <v>1058</v>
      </c>
      <c r="Q660" s="789"/>
      <c r="R660" s="789"/>
      <c r="S660" s="789"/>
      <c r="T660" s="790"/>
      <c r="U660" s="35"/>
      <c r="V660" s="35"/>
      <c r="W660" s="36" t="s">
        <v>69</v>
      </c>
      <c r="X660" s="779">
        <v>0</v>
      </c>
      <c r="Y660" s="780">
        <f>IFERROR(IF(X660="",0,CEILING((X660/$H660),1)*$H660),"")</f>
        <v>0</v>
      </c>
      <c r="Z660" s="37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5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7"/>
      <c r="P661" s="791" t="s">
        <v>71</v>
      </c>
      <c r="Q661" s="792"/>
      <c r="R661" s="792"/>
      <c r="S661" s="792"/>
      <c r="T661" s="792"/>
      <c r="U661" s="792"/>
      <c r="V661" s="793"/>
      <c r="W661" s="38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hidden="1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787"/>
      <c r="P662" s="791" t="s">
        <v>71</v>
      </c>
      <c r="Q662" s="792"/>
      <c r="R662" s="792"/>
      <c r="S662" s="792"/>
      <c r="T662" s="792"/>
      <c r="U662" s="792"/>
      <c r="V662" s="793"/>
      <c r="W662" s="38" t="s">
        <v>69</v>
      </c>
      <c r="X662" s="781">
        <f>IFERROR(SUM(X660:X660),"0")</f>
        <v>0</v>
      </c>
      <c r="Y662" s="781">
        <f>IFERROR(SUM(Y660:Y660),"0")</f>
        <v>0</v>
      </c>
      <c r="Z662" s="38"/>
      <c r="AA662" s="782"/>
      <c r="AB662" s="782"/>
      <c r="AC662" s="782"/>
    </row>
    <row r="663" spans="1:68" ht="14.25" hidden="1" customHeight="1" x14ac:dyDescent="0.25">
      <c r="A663" s="796" t="s">
        <v>73</v>
      </c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786"/>
      <c r="P663" s="786"/>
      <c r="Q663" s="786"/>
      <c r="R663" s="786"/>
      <c r="S663" s="786"/>
      <c r="T663" s="786"/>
      <c r="U663" s="786"/>
      <c r="V663" s="786"/>
      <c r="W663" s="786"/>
      <c r="X663" s="786"/>
      <c r="Y663" s="786"/>
      <c r="Z663" s="786"/>
      <c r="AA663" s="773"/>
      <c r="AB663" s="773"/>
      <c r="AC663" s="773"/>
    </row>
    <row r="664" spans="1:68" ht="27" hidden="1" customHeight="1" x14ac:dyDescent="0.25">
      <c r="A664" s="54" t="s">
        <v>1060</v>
      </c>
      <c r="B664" s="54" t="s">
        <v>1061</v>
      </c>
      <c r="C664" s="32">
        <v>4301051780</v>
      </c>
      <c r="D664" s="783">
        <v>4640242180106</v>
      </c>
      <c r="E664" s="784"/>
      <c r="F664" s="778">
        <v>1.3</v>
      </c>
      <c r="G664" s="33">
        <v>6</v>
      </c>
      <c r="H664" s="778">
        <v>7.8</v>
      </c>
      <c r="I664" s="778">
        <v>8.2799999999999994</v>
      </c>
      <c r="J664" s="33">
        <v>56</v>
      </c>
      <c r="K664" s="33" t="s">
        <v>116</v>
      </c>
      <c r="L664" s="33"/>
      <c r="M664" s="34" t="s">
        <v>68</v>
      </c>
      <c r="N664" s="34"/>
      <c r="O664" s="33">
        <v>45</v>
      </c>
      <c r="P664" s="827" t="s">
        <v>1062</v>
      </c>
      <c r="Q664" s="789"/>
      <c r="R664" s="789"/>
      <c r="S664" s="789"/>
      <c r="T664" s="790"/>
      <c r="U664" s="35"/>
      <c r="V664" s="35"/>
      <c r="W664" s="36" t="s">
        <v>69</v>
      </c>
      <c r="X664" s="779">
        <v>0</v>
      </c>
      <c r="Y664" s="780">
        <f>IFERROR(IF(X664="",0,CEILING((X664/$H664),1)*$H664),"")</f>
        <v>0</v>
      </c>
      <c r="Z664" s="37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85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87"/>
      <c r="P665" s="791" t="s">
        <v>71</v>
      </c>
      <c r="Q665" s="792"/>
      <c r="R665" s="792"/>
      <c r="S665" s="792"/>
      <c r="T665" s="792"/>
      <c r="U665" s="792"/>
      <c r="V665" s="793"/>
      <c r="W665" s="38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hidden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87"/>
      <c r="P666" s="791" t="s">
        <v>71</v>
      </c>
      <c r="Q666" s="792"/>
      <c r="R666" s="792"/>
      <c r="S666" s="792"/>
      <c r="T666" s="792"/>
      <c r="U666" s="792"/>
      <c r="V666" s="793"/>
      <c r="W666" s="38" t="s">
        <v>69</v>
      </c>
      <c r="X666" s="781">
        <f>IFERROR(SUM(X664:X664),"0")</f>
        <v>0</v>
      </c>
      <c r="Y666" s="781">
        <f>IFERROR(SUM(Y664:Y664),"0")</f>
        <v>0</v>
      </c>
      <c r="Z666" s="38"/>
      <c r="AA666" s="782"/>
      <c r="AB666" s="782"/>
      <c r="AC666" s="782"/>
    </row>
    <row r="667" spans="1:68" ht="15" customHeight="1" x14ac:dyDescent="0.2">
      <c r="A667" s="1179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989"/>
      <c r="P667" s="936" t="s">
        <v>1064</v>
      </c>
      <c r="Q667" s="890"/>
      <c r="R667" s="890"/>
      <c r="S667" s="890"/>
      <c r="T667" s="890"/>
      <c r="U667" s="890"/>
      <c r="V667" s="891"/>
      <c r="W667" s="38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16582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16709.439999999999</v>
      </c>
      <c r="Z667" s="38"/>
      <c r="AA667" s="782"/>
      <c r="AB667" s="782"/>
      <c r="AC667" s="78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989"/>
      <c r="P668" s="936" t="s">
        <v>1065</v>
      </c>
      <c r="Q668" s="890"/>
      <c r="R668" s="890"/>
      <c r="S668" s="890"/>
      <c r="T668" s="890"/>
      <c r="U668" s="890"/>
      <c r="V668" s="891"/>
      <c r="W668" s="38" t="s">
        <v>69</v>
      </c>
      <c r="X668" s="781">
        <f>IFERROR(SUM(BM22:BM664),"0")</f>
        <v>17408.673170586957</v>
      </c>
      <c r="Y668" s="781">
        <f>IFERROR(SUM(BN22:BN664),"0")</f>
        <v>17543.332000000002</v>
      </c>
      <c r="Z668" s="38"/>
      <c r="AA668" s="782"/>
      <c r="AB668" s="782"/>
      <c r="AC668" s="78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989"/>
      <c r="P669" s="936" t="s">
        <v>1066</v>
      </c>
      <c r="Q669" s="890"/>
      <c r="R669" s="890"/>
      <c r="S669" s="890"/>
      <c r="T669" s="890"/>
      <c r="U669" s="890"/>
      <c r="V669" s="891"/>
      <c r="W669" s="38" t="s">
        <v>1067</v>
      </c>
      <c r="X669" s="39">
        <f>ROUNDUP(SUM(BO22:BO664),0)</f>
        <v>28</v>
      </c>
      <c r="Y669" s="39">
        <f>ROUNDUP(SUM(BP22:BP664),0)</f>
        <v>29</v>
      </c>
      <c r="Z669" s="38"/>
      <c r="AA669" s="782"/>
      <c r="AB669" s="782"/>
      <c r="AC669" s="782"/>
    </row>
    <row r="670" spans="1:68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989"/>
      <c r="P670" s="936" t="s">
        <v>1068</v>
      </c>
      <c r="Q670" s="890"/>
      <c r="R670" s="890"/>
      <c r="S670" s="890"/>
      <c r="T670" s="890"/>
      <c r="U670" s="890"/>
      <c r="V670" s="891"/>
      <c r="W670" s="38" t="s">
        <v>69</v>
      </c>
      <c r="X670" s="781">
        <f>GrossWeightTotal+PalletQtyTotal*25</f>
        <v>18108.673170586957</v>
      </c>
      <c r="Y670" s="781">
        <f>GrossWeightTotalR+PalletQtyTotalR*25</f>
        <v>18268.332000000002</v>
      </c>
      <c r="Z670" s="38"/>
      <c r="AA670" s="782"/>
      <c r="AB670" s="782"/>
      <c r="AC670" s="782"/>
    </row>
    <row r="671" spans="1:68" x14ac:dyDescent="0.2">
      <c r="A671" s="786"/>
      <c r="B671" s="786"/>
      <c r="C671" s="786"/>
      <c r="D671" s="786"/>
      <c r="E671" s="786"/>
      <c r="F671" s="786"/>
      <c r="G671" s="786"/>
      <c r="H671" s="786"/>
      <c r="I671" s="786"/>
      <c r="J671" s="786"/>
      <c r="K671" s="786"/>
      <c r="L671" s="786"/>
      <c r="M671" s="786"/>
      <c r="N671" s="786"/>
      <c r="O671" s="989"/>
      <c r="P671" s="936" t="s">
        <v>1069</v>
      </c>
      <c r="Q671" s="890"/>
      <c r="R671" s="890"/>
      <c r="S671" s="890"/>
      <c r="T671" s="890"/>
      <c r="U671" s="890"/>
      <c r="V671" s="891"/>
      <c r="W671" s="38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1893.3886640813305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1912</v>
      </c>
      <c r="Z671" s="38"/>
      <c r="AA671" s="782"/>
      <c r="AB671" s="782"/>
      <c r="AC671" s="782"/>
    </row>
    <row r="672" spans="1:68" ht="14.25" hidden="1" customHeight="1" x14ac:dyDescent="0.2">
      <c r="A672" s="786"/>
      <c r="B672" s="786"/>
      <c r="C672" s="786"/>
      <c r="D672" s="786"/>
      <c r="E672" s="786"/>
      <c r="F672" s="786"/>
      <c r="G672" s="786"/>
      <c r="H672" s="786"/>
      <c r="I672" s="786"/>
      <c r="J672" s="786"/>
      <c r="K672" s="786"/>
      <c r="L672" s="786"/>
      <c r="M672" s="786"/>
      <c r="N672" s="786"/>
      <c r="O672" s="989"/>
      <c r="P672" s="936" t="s">
        <v>1070</v>
      </c>
      <c r="Q672" s="890"/>
      <c r="R672" s="890"/>
      <c r="S672" s="890"/>
      <c r="T672" s="890"/>
      <c r="U672" s="890"/>
      <c r="V672" s="891"/>
      <c r="W672" s="40" t="s">
        <v>1071</v>
      </c>
      <c r="X672" s="38"/>
      <c r="Y672" s="38"/>
      <c r="Z672" s="38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32.598620000000004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1" t="s">
        <v>1072</v>
      </c>
      <c r="B674" s="771" t="s">
        <v>63</v>
      </c>
      <c r="C674" s="814" t="s">
        <v>111</v>
      </c>
      <c r="D674" s="833"/>
      <c r="E674" s="833"/>
      <c r="F674" s="833"/>
      <c r="G674" s="833"/>
      <c r="H674" s="831"/>
      <c r="I674" s="814" t="s">
        <v>322</v>
      </c>
      <c r="J674" s="833"/>
      <c r="K674" s="833"/>
      <c r="L674" s="833"/>
      <c r="M674" s="833"/>
      <c r="N674" s="833"/>
      <c r="O674" s="833"/>
      <c r="P674" s="833"/>
      <c r="Q674" s="833"/>
      <c r="R674" s="833"/>
      <c r="S674" s="833"/>
      <c r="T674" s="833"/>
      <c r="U674" s="833"/>
      <c r="V674" s="833"/>
      <c r="W674" s="831"/>
      <c r="X674" s="814" t="s">
        <v>661</v>
      </c>
      <c r="Y674" s="831"/>
      <c r="Z674" s="814" t="s">
        <v>747</v>
      </c>
      <c r="AA674" s="833"/>
      <c r="AB674" s="833"/>
      <c r="AC674" s="831"/>
      <c r="AD674" s="771" t="s">
        <v>840</v>
      </c>
      <c r="AE674" s="771" t="s">
        <v>936</v>
      </c>
      <c r="AF674" s="814" t="s">
        <v>943</v>
      </c>
      <c r="AG674" s="831"/>
    </row>
    <row r="675" spans="1:33" ht="14.25" customHeight="1" thickTop="1" x14ac:dyDescent="0.2">
      <c r="A675" s="1105" t="s">
        <v>1073</v>
      </c>
      <c r="B675" s="814" t="s">
        <v>63</v>
      </c>
      <c r="C675" s="814" t="s">
        <v>112</v>
      </c>
      <c r="D675" s="814" t="s">
        <v>139</v>
      </c>
      <c r="E675" s="814" t="s">
        <v>215</v>
      </c>
      <c r="F675" s="814" t="s">
        <v>237</v>
      </c>
      <c r="G675" s="814" t="s">
        <v>281</v>
      </c>
      <c r="H675" s="814" t="s">
        <v>111</v>
      </c>
      <c r="I675" s="814" t="s">
        <v>323</v>
      </c>
      <c r="J675" s="814" t="s">
        <v>347</v>
      </c>
      <c r="K675" s="814" t="s">
        <v>425</v>
      </c>
      <c r="L675" s="814" t="s">
        <v>444</v>
      </c>
      <c r="M675" s="814" t="s">
        <v>468</v>
      </c>
      <c r="N675" s="772"/>
      <c r="O675" s="814" t="s">
        <v>495</v>
      </c>
      <c r="P675" s="814" t="s">
        <v>498</v>
      </c>
      <c r="Q675" s="814" t="s">
        <v>507</v>
      </c>
      <c r="R675" s="814" t="s">
        <v>523</v>
      </c>
      <c r="S675" s="814" t="s">
        <v>533</v>
      </c>
      <c r="T675" s="814" t="s">
        <v>546</v>
      </c>
      <c r="U675" s="814" t="s">
        <v>559</v>
      </c>
      <c r="V675" s="814" t="s">
        <v>563</v>
      </c>
      <c r="W675" s="814" t="s">
        <v>648</v>
      </c>
      <c r="X675" s="814" t="s">
        <v>662</v>
      </c>
      <c r="Y675" s="814" t="s">
        <v>703</v>
      </c>
      <c r="Z675" s="814" t="s">
        <v>748</v>
      </c>
      <c r="AA675" s="814" t="s">
        <v>803</v>
      </c>
      <c r="AB675" s="814" t="s">
        <v>821</v>
      </c>
      <c r="AC675" s="814" t="s">
        <v>836</v>
      </c>
      <c r="AD675" s="814" t="s">
        <v>840</v>
      </c>
      <c r="AE675" s="814" t="s">
        <v>936</v>
      </c>
      <c r="AF675" s="814" t="s">
        <v>943</v>
      </c>
      <c r="AG675" s="814" t="s">
        <v>1043</v>
      </c>
    </row>
    <row r="676" spans="1:33" ht="13.5" customHeight="1" thickBot="1" x14ac:dyDescent="0.25">
      <c r="A676" s="1106"/>
      <c r="B676" s="815"/>
      <c r="C676" s="815"/>
      <c r="D676" s="815"/>
      <c r="E676" s="815"/>
      <c r="F676" s="815"/>
      <c r="G676" s="815"/>
      <c r="H676" s="815"/>
      <c r="I676" s="815"/>
      <c r="J676" s="815"/>
      <c r="K676" s="815"/>
      <c r="L676" s="815"/>
      <c r="M676" s="815"/>
      <c r="N676" s="772"/>
      <c r="O676" s="815"/>
      <c r="P676" s="815"/>
      <c r="Q676" s="815"/>
      <c r="R676" s="815"/>
      <c r="S676" s="815"/>
      <c r="T676" s="815"/>
      <c r="U676" s="815"/>
      <c r="V676" s="815"/>
      <c r="W676" s="815"/>
      <c r="X676" s="815"/>
      <c r="Y676" s="815"/>
      <c r="Z676" s="815"/>
      <c r="AA676" s="815"/>
      <c r="AB676" s="815"/>
      <c r="AC676" s="815"/>
      <c r="AD676" s="815"/>
      <c r="AE676" s="815"/>
      <c r="AF676" s="815"/>
      <c r="AG676" s="815"/>
    </row>
    <row r="677" spans="1:33" ht="18" customHeight="1" thickTop="1" thickBot="1" x14ac:dyDescent="0.25">
      <c r="A677" s="41" t="s">
        <v>1074</v>
      </c>
      <c r="B677" s="47">
        <f>IFERROR(Y22*1,"0")+IFERROR(Y26*1,"0")+IFERROR(Y27*1,"0")+IFERROR(Y28*1,"0")+IFERROR(Y29*1,"0")+IFERROR(Y30*1,"0")+IFERROR(Y31*1,"0")+IFERROR(Y32*1,"0")+IFERROR(Y33*1,"0")+IFERROR(Y37*1,"0")+IFERROR(Y41*1,"0")</f>
        <v>0</v>
      </c>
      <c r="C677" s="47">
        <f>IFERROR(Y47*1,"0")+IFERROR(Y48*1,"0")+IFERROR(Y49*1,"0")+IFERROR(Y50*1,"0")+IFERROR(Y51*1,"0")+IFERROR(Y52*1,"0")+IFERROR(Y56*1,"0")+IFERROR(Y57*1,"0")</f>
        <v>0</v>
      </c>
      <c r="D677" s="47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246</v>
      </c>
      <c r="E677" s="47">
        <f>IFERROR(Y105*1,"0")+IFERROR(Y106*1,"0")+IFERROR(Y107*1,"0")+IFERROR(Y111*1,"0")+IFERROR(Y112*1,"0")+IFERROR(Y113*1,"0")+IFERROR(Y114*1,"0")+IFERROR(Y115*1,"0")+IFERROR(Y116*1,"0")</f>
        <v>0</v>
      </c>
      <c r="F677" s="47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157.20000000000002</v>
      </c>
      <c r="G677" s="47">
        <f>IFERROR(Y152*1,"0")+IFERROR(Y153*1,"0")+IFERROR(Y154*1,"0")+IFERROR(Y158*1,"0")+IFERROR(Y159*1,"0")+IFERROR(Y163*1,"0")+IFERROR(Y164*1,"0")+IFERROR(Y165*1,"0")</f>
        <v>191.68</v>
      </c>
      <c r="H677" s="47">
        <f>IFERROR(Y170*1,"0")+IFERROR(Y174*1,"0")+IFERROR(Y175*1,"0")+IFERROR(Y176*1,"0")+IFERROR(Y177*1,"0")+IFERROR(Y178*1,"0")+IFERROR(Y182*1,"0")+IFERROR(Y183*1,"0")</f>
        <v>0</v>
      </c>
      <c r="I677" s="47">
        <f>IFERROR(Y189*1,"0")+IFERROR(Y193*1,"0")+IFERROR(Y194*1,"0")+IFERROR(Y195*1,"0")+IFERROR(Y196*1,"0")+IFERROR(Y197*1,"0")+IFERROR(Y198*1,"0")+IFERROR(Y199*1,"0")+IFERROR(Y200*1,"0")</f>
        <v>58.800000000000004</v>
      </c>
      <c r="J677" s="47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1630.2000000000005</v>
      </c>
      <c r="K677" s="47">
        <f>IFERROR(Y250*1,"0")+IFERROR(Y251*1,"0")+IFERROR(Y252*1,"0")+IFERROR(Y253*1,"0")+IFERROR(Y254*1,"0")+IFERROR(Y255*1,"0")+IFERROR(Y256*1,"0")+IFERROR(Y257*1,"0")</f>
        <v>0</v>
      </c>
      <c r="L677" s="47">
        <f>IFERROR(Y262*1,"0")+IFERROR(Y263*1,"0")+IFERROR(Y264*1,"0")+IFERROR(Y265*1,"0")+IFERROR(Y266*1,"0")+IFERROR(Y267*1,"0")+IFERROR(Y268*1,"0")+IFERROR(Y269*1,"0")+IFERROR(Y270*1,"0")+IFERROR(Y274*1,"0")</f>
        <v>0</v>
      </c>
      <c r="M677" s="47">
        <f>IFERROR(Y279*1,"0")+IFERROR(Y280*1,"0")+IFERROR(Y281*1,"0")+IFERROR(Y282*1,"0")+IFERROR(Y283*1,"0")+IFERROR(Y284*1,"0")+IFERROR(Y285*1,"0")+IFERROR(Y286*1,"0")+IFERROR(Y287*1,"0")</f>
        <v>0</v>
      </c>
      <c r="N677" s="772"/>
      <c r="O677" s="47">
        <f>IFERROR(Y292*1,"0")</f>
        <v>0</v>
      </c>
      <c r="P677" s="47">
        <f>IFERROR(Y297*1,"0")+IFERROR(Y298*1,"0")+IFERROR(Y299*1,"0")</f>
        <v>0</v>
      </c>
      <c r="Q677" s="47">
        <f>IFERROR(Y304*1,"0")+IFERROR(Y305*1,"0")+IFERROR(Y306*1,"0")+IFERROR(Y307*1,"0")+IFERROR(Y308*1,"0")+IFERROR(Y309*1,"0")</f>
        <v>0</v>
      </c>
      <c r="R677" s="47">
        <f>IFERROR(Y314*1,"0")+IFERROR(Y318*1,"0")+IFERROR(Y322*1,"0")</f>
        <v>0</v>
      </c>
      <c r="S677" s="47">
        <f>IFERROR(Y327*1,"0")+IFERROR(Y331*1,"0")+IFERROR(Y335*1,"0")+IFERROR(Y336*1,"0")</f>
        <v>0</v>
      </c>
      <c r="T677" s="47">
        <f>IFERROR(Y341*1,"0")+IFERROR(Y342*1,"0")+IFERROR(Y346*1,"0")+IFERROR(Y347*1,"0")+IFERROR(Y351*1,"0")</f>
        <v>0</v>
      </c>
      <c r="U677" s="47">
        <f>IFERROR(Y356*1,"0")</f>
        <v>0</v>
      </c>
      <c r="V677" s="47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5889</v>
      </c>
      <c r="W677" s="47">
        <f>IFERROR(Y409*1,"0")+IFERROR(Y413*1,"0")+IFERROR(Y414*1,"0")+IFERROR(Y415*1,"0")</f>
        <v>0</v>
      </c>
      <c r="X677" s="47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7602</v>
      </c>
      <c r="Y677" s="47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133.32</v>
      </c>
      <c r="Z677" s="47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0</v>
      </c>
      <c r="AA677" s="47">
        <f>IFERROR(Y513*1,"0")+IFERROR(Y517*1,"0")+IFERROR(Y518*1,"0")+IFERROR(Y519*1,"0")+IFERROR(Y520*1,"0")+IFERROR(Y521*1,"0")</f>
        <v>0</v>
      </c>
      <c r="AB677" s="47">
        <f>IFERROR(Y526*1,"0")+IFERROR(Y527*1,"0")+IFERROR(Y528*1,"0")+IFERROR(Y529*1,"0")+IFERROR(Y530*1,"0")</f>
        <v>0</v>
      </c>
      <c r="AC677" s="47">
        <f>IFERROR(Y535*1,"0")</f>
        <v>0</v>
      </c>
      <c r="AD677" s="47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623.04000000000008</v>
      </c>
      <c r="AE677" s="47">
        <f>IFERROR(Y595*1,"0")+IFERROR(Y599*1,"0")</f>
        <v>0</v>
      </c>
      <c r="AF677" s="47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178.2</v>
      </c>
      <c r="AG677" s="47">
        <f>IFERROR(Y651*1,"0")+IFERROR(Y652*1,"0")+IFERROR(Y656*1,"0")+IFERROR(Y660*1,"0")+IFERROR(Y664*1,"0")</f>
        <v>0</v>
      </c>
    </row>
  </sheetData>
  <sheetProtection algorithmName="SHA-512" hashValue="f5q7+VUA6gswKtamZCX1DIWIsxJLUZ2+e6nfhFTfZAQcY2+c/upKhKYD2Axj9+87+/5wLTJUjFVw7zRVsVqwOA==" saltValue="SyJgoD7KhkJCtqg4EJg92A==" spinCount="100000" sheet="1" objects="1" scenarios="1" sort="0" autoFilter="0" pivotTables="0"/>
  <autoFilter ref="A18:AF67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90,00"/>
        <filter val="1 440,00"/>
        <filter val="1 460,00"/>
        <filter val="1 893,39"/>
        <filter val="1,85"/>
        <filter val="10,00"/>
        <filter val="10,26"/>
        <filter val="100,00"/>
        <filter val="101,00"/>
        <filter val="11,36"/>
        <filter val="11,90"/>
        <filter val="12,00"/>
        <filter val="13,10"/>
        <filter val="13,70"/>
        <filter val="15,15"/>
        <filter val="150,00"/>
        <filter val="16 582,00"/>
        <filter val="17 408,67"/>
        <filter val="170,00"/>
        <filter val="18 108,67"/>
        <filter val="180,00"/>
        <filter val="2,22"/>
        <filter val="2,78"/>
        <filter val="20,00"/>
        <filter val="200,00"/>
        <filter val="21,43"/>
        <filter val="220,37"/>
        <filter val="23,21"/>
        <filter val="24,00"/>
        <filter val="270,00"/>
        <filter val="28"/>
        <filter val="28,13"/>
        <filter val="3,85"/>
        <filter val="30,00"/>
        <filter val="330,00"/>
        <filter val="35,00"/>
        <filter val="351,33"/>
        <filter val="37,88"/>
        <filter val="4,44"/>
        <filter val="40,00"/>
        <filter val="416,00"/>
        <filter val="48,00"/>
        <filter val="5 240,00"/>
        <filter val="5 250,00"/>
        <filter val="5 800,00"/>
        <filter val="5,56"/>
        <filter val="50,00"/>
        <filter val="55,00"/>
        <filter val="550,00"/>
        <filter val="6,11"/>
        <filter val="60,00"/>
        <filter val="62,50"/>
        <filter val="65,00"/>
        <filter val="72,00"/>
        <filter val="743,59"/>
        <filter val="79,13"/>
        <filter val="80,00"/>
        <filter val="820,00"/>
        <filter val="90,00"/>
        <filter val="91,11"/>
      </filters>
    </filterColumn>
    <filterColumn colId="29" showButton="0"/>
    <filterColumn colId="30" showButton="0"/>
  </autoFilter>
  <mergeCells count="1195">
    <mergeCell ref="P672:V672"/>
    <mergeCell ref="A655:Z655"/>
    <mergeCell ref="P218:T218"/>
    <mergeCell ref="P311:V311"/>
    <mergeCell ref="A21:Z21"/>
    <mergeCell ref="A192:Z192"/>
    <mergeCell ref="M675:M676"/>
    <mergeCell ref="O675:O676"/>
    <mergeCell ref="P590:V590"/>
    <mergeCell ref="P661:V661"/>
    <mergeCell ref="D610:E610"/>
    <mergeCell ref="D121:E121"/>
    <mergeCell ref="P507:T507"/>
    <mergeCell ref="A181:Z181"/>
    <mergeCell ref="P363:T363"/>
    <mergeCell ref="D17:E18"/>
    <mergeCell ref="A650:Z650"/>
    <mergeCell ref="P599:T599"/>
    <mergeCell ref="D542:E542"/>
    <mergeCell ref="X17:X18"/>
    <mergeCell ref="D123:E123"/>
    <mergeCell ref="P307:T307"/>
    <mergeCell ref="D421:E421"/>
    <mergeCell ref="D50:E50"/>
    <mergeCell ref="P373:T373"/>
    <mergeCell ref="P444:T444"/>
    <mergeCell ref="P365:T365"/>
    <mergeCell ref="P625:T625"/>
    <mergeCell ref="D552:E552"/>
    <mergeCell ref="A103:Z103"/>
    <mergeCell ref="P174:T174"/>
    <mergeCell ref="D266:E266"/>
    <mergeCell ref="U17:V17"/>
    <mergeCell ref="Y17:Y18"/>
    <mergeCell ref="D331:E331"/>
    <mergeCell ref="D57:E57"/>
    <mergeCell ref="A8:C8"/>
    <mergeCell ref="P124:T124"/>
    <mergeCell ref="P310:V310"/>
    <mergeCell ref="A629:O630"/>
    <mergeCell ref="D32:E32"/>
    <mergeCell ref="D268:E268"/>
    <mergeCell ref="D395:E395"/>
    <mergeCell ref="A128:Z128"/>
    <mergeCell ref="P449:T449"/>
    <mergeCell ref="D566:E566"/>
    <mergeCell ref="A10:C10"/>
    <mergeCell ref="D553:E553"/>
    <mergeCell ref="P618:T618"/>
    <mergeCell ref="D428:E428"/>
    <mergeCell ref="A61:Z61"/>
    <mergeCell ref="P605:T605"/>
    <mergeCell ref="A88:Z88"/>
    <mergeCell ref="A359:Z359"/>
    <mergeCell ref="D415:E415"/>
    <mergeCell ref="P257:T257"/>
    <mergeCell ref="P54:V54"/>
    <mergeCell ref="P80:T80"/>
    <mergeCell ref="D194:E194"/>
    <mergeCell ref="Z17:Z18"/>
    <mergeCell ref="V6:W9"/>
    <mergeCell ref="P84:T84"/>
    <mergeCell ref="P222:T222"/>
    <mergeCell ref="AG675:AG676"/>
    <mergeCell ref="D242:E242"/>
    <mergeCell ref="P297:T297"/>
    <mergeCell ref="P435:T435"/>
    <mergeCell ref="D107:E107"/>
    <mergeCell ref="D163:E163"/>
    <mergeCell ref="P497:T497"/>
    <mergeCell ref="P653:V653"/>
    <mergeCell ref="A649:Z649"/>
    <mergeCell ref="D234:E234"/>
    <mergeCell ref="P484:T484"/>
    <mergeCell ref="A478:Z478"/>
    <mergeCell ref="D549:E549"/>
    <mergeCell ref="P65:T65"/>
    <mergeCell ref="P136:T136"/>
    <mergeCell ref="D576:E576"/>
    <mergeCell ref="P589:T589"/>
    <mergeCell ref="P263:T263"/>
    <mergeCell ref="P434:T434"/>
    <mergeCell ref="D244:E244"/>
    <mergeCell ref="P228:T228"/>
    <mergeCell ref="P499:T499"/>
    <mergeCell ref="D342:E342"/>
    <mergeCell ref="D336:E336"/>
    <mergeCell ref="P675:P676"/>
    <mergeCell ref="D578:E578"/>
    <mergeCell ref="R675:R676"/>
    <mergeCell ref="P200:T200"/>
    <mergeCell ref="A385:O386"/>
    <mergeCell ref="A438:Z438"/>
    <mergeCell ref="P243:T243"/>
    <mergeCell ref="P292:T292"/>
    <mergeCell ref="A657:O658"/>
    <mergeCell ref="D216:E216"/>
    <mergeCell ref="D265:E265"/>
    <mergeCell ref="A20:Z20"/>
    <mergeCell ref="P300:V300"/>
    <mergeCell ref="D452:E452"/>
    <mergeCell ref="D252:E252"/>
    <mergeCell ref="P431:V431"/>
    <mergeCell ref="D623:E623"/>
    <mergeCell ref="P123:T123"/>
    <mergeCell ref="D550:E550"/>
    <mergeCell ref="P358:V358"/>
    <mergeCell ref="P421:T421"/>
    <mergeCell ref="A667:O672"/>
    <mergeCell ref="D218:E218"/>
    <mergeCell ref="A258:O259"/>
    <mergeCell ref="P644:T644"/>
    <mergeCell ref="P53:V53"/>
    <mergeCell ref="A249:Z249"/>
    <mergeCell ref="P289:V289"/>
    <mergeCell ref="A412:Z412"/>
    <mergeCell ref="A534:Z534"/>
    <mergeCell ref="P658:V658"/>
    <mergeCell ref="A539:Z539"/>
    <mergeCell ref="A101:O102"/>
    <mergeCell ref="P432:V432"/>
    <mergeCell ref="P439:T439"/>
    <mergeCell ref="P262:T262"/>
    <mergeCell ref="D105:E105"/>
    <mergeCell ref="P353:V353"/>
    <mergeCell ref="D547:E547"/>
    <mergeCell ref="D170:E170"/>
    <mergeCell ref="P640:V640"/>
    <mergeCell ref="A592:Z592"/>
    <mergeCell ref="D628:E628"/>
    <mergeCell ref="P57:T57"/>
    <mergeCell ref="P367:T367"/>
    <mergeCell ref="D165:E165"/>
    <mergeCell ref="P486:T486"/>
    <mergeCell ref="P75:T75"/>
    <mergeCell ref="P342:T342"/>
    <mergeCell ref="P146:T146"/>
    <mergeCell ref="D152:E152"/>
    <mergeCell ref="P406:V406"/>
    <mergeCell ref="D279:E279"/>
    <mergeCell ref="D450:E450"/>
    <mergeCell ref="D521:E521"/>
    <mergeCell ref="P578:T578"/>
    <mergeCell ref="P121:T121"/>
    <mergeCell ref="D341:E341"/>
    <mergeCell ref="A476:Z476"/>
    <mergeCell ref="D468:E468"/>
    <mergeCell ref="D639:E639"/>
    <mergeCell ref="D577:E577"/>
    <mergeCell ref="A58:O59"/>
    <mergeCell ref="P199:T199"/>
    <mergeCell ref="P528:T528"/>
    <mergeCell ref="P208:V208"/>
    <mergeCell ref="A204:Z204"/>
    <mergeCell ref="D196:E196"/>
    <mergeCell ref="A126:O127"/>
    <mergeCell ref="P272:V272"/>
    <mergeCell ref="P185:V185"/>
    <mergeCell ref="P160:V160"/>
    <mergeCell ref="AD17:AF18"/>
    <mergeCell ref="P167:V167"/>
    <mergeCell ref="A310:O311"/>
    <mergeCell ref="A337:O338"/>
    <mergeCell ref="D570:E570"/>
    <mergeCell ref="D76:E76"/>
    <mergeCell ref="F5:G5"/>
    <mergeCell ref="P117:V117"/>
    <mergeCell ref="A352:O353"/>
    <mergeCell ref="P144:V144"/>
    <mergeCell ref="P411:V411"/>
    <mergeCell ref="A25:Z25"/>
    <mergeCell ref="P442:V442"/>
    <mergeCell ref="P67:T67"/>
    <mergeCell ref="D430:E430"/>
    <mergeCell ref="D455:E455"/>
    <mergeCell ref="D626:E626"/>
    <mergeCell ref="D175:E175"/>
    <mergeCell ref="P82:T82"/>
    <mergeCell ref="D221:E221"/>
    <mergeCell ref="V11:W11"/>
    <mergeCell ref="P253:T253"/>
    <mergeCell ref="A394:Z394"/>
    <mergeCell ref="D29:E29"/>
    <mergeCell ref="N17:N18"/>
    <mergeCell ref="D49:E49"/>
    <mergeCell ref="Q5:R5"/>
    <mergeCell ref="F17:F18"/>
    <mergeCell ref="Q6:R6"/>
    <mergeCell ref="P23:V23"/>
    <mergeCell ref="D483:E483"/>
    <mergeCell ref="A42:O43"/>
    <mergeCell ref="Y675:Y676"/>
    <mergeCell ref="A312:Z312"/>
    <mergeCell ref="D33:E33"/>
    <mergeCell ref="AA675:AA676"/>
    <mergeCell ref="Q675:Q676"/>
    <mergeCell ref="P585:V585"/>
    <mergeCell ref="P183:T183"/>
    <mergeCell ref="D226:E226"/>
    <mergeCell ref="D164:E164"/>
    <mergeCell ref="P352:V352"/>
    <mergeCell ref="P523:V523"/>
    <mergeCell ref="P652:T652"/>
    <mergeCell ref="P62:T62"/>
    <mergeCell ref="P2:W3"/>
    <mergeCell ref="D560:E560"/>
    <mergeCell ref="D589:E589"/>
    <mergeCell ref="P298:T298"/>
    <mergeCell ref="P198:T198"/>
    <mergeCell ref="D241:E241"/>
    <mergeCell ref="P347:T347"/>
    <mergeCell ref="D508:E508"/>
    <mergeCell ref="D228:E228"/>
    <mergeCell ref="P583:T583"/>
    <mergeCell ref="D404:E404"/>
    <mergeCell ref="D526:E526"/>
    <mergeCell ref="D575:E575"/>
    <mergeCell ref="D10:E10"/>
    <mergeCell ref="A23:O24"/>
    <mergeCell ref="P64:T64"/>
    <mergeCell ref="F10:G10"/>
    <mergeCell ref="P362:T362"/>
    <mergeCell ref="I675:I676"/>
    <mergeCell ref="P636:T636"/>
    <mergeCell ref="D513:E513"/>
    <mergeCell ref="P572:T572"/>
    <mergeCell ref="A317:Z317"/>
    <mergeCell ref="P415:T415"/>
    <mergeCell ref="M17:M18"/>
    <mergeCell ref="O17:O18"/>
    <mergeCell ref="P336:T336"/>
    <mergeCell ref="A602:Z602"/>
    <mergeCell ref="P258:V258"/>
    <mergeCell ref="P556:V556"/>
    <mergeCell ref="P223:V223"/>
    <mergeCell ref="A248:Z248"/>
    <mergeCell ref="A104:Z104"/>
    <mergeCell ref="P430:T430"/>
    <mergeCell ref="P410:V410"/>
    <mergeCell ref="P481:V481"/>
    <mergeCell ref="P588:T588"/>
    <mergeCell ref="A533:Z533"/>
    <mergeCell ref="A604:Z604"/>
    <mergeCell ref="A631:Z631"/>
    <mergeCell ref="P196:T196"/>
    <mergeCell ref="D177:E177"/>
    <mergeCell ref="D305:E305"/>
    <mergeCell ref="D243:E243"/>
    <mergeCell ref="A357:O358"/>
    <mergeCell ref="D99:E99"/>
    <mergeCell ref="D270:E270"/>
    <mergeCell ref="P78:V78"/>
    <mergeCell ref="D397:E397"/>
    <mergeCell ref="D544:E544"/>
    <mergeCell ref="P376:V376"/>
    <mergeCell ref="H675:H676"/>
    <mergeCell ref="P474:V474"/>
    <mergeCell ref="Q13:R13"/>
    <mergeCell ref="P134:V134"/>
    <mergeCell ref="D318:E318"/>
    <mergeCell ref="D389:E389"/>
    <mergeCell ref="P139:T139"/>
    <mergeCell ref="P176:T176"/>
    <mergeCell ref="P560:T560"/>
    <mergeCell ref="P114:T114"/>
    <mergeCell ref="P241:T241"/>
    <mergeCell ref="P41:T41"/>
    <mergeCell ref="D84:E84"/>
    <mergeCell ref="D22:E22"/>
    <mergeCell ref="A157:Z157"/>
    <mergeCell ref="P483:T483"/>
    <mergeCell ref="A600:O601"/>
    <mergeCell ref="P575:T575"/>
    <mergeCell ref="D618:E618"/>
    <mergeCell ref="P178:T178"/>
    <mergeCell ref="D605:E605"/>
    <mergeCell ref="P105:T105"/>
    <mergeCell ref="P547:T547"/>
    <mergeCell ref="D257:E257"/>
    <mergeCell ref="P270:T270"/>
    <mergeCell ref="P341:T341"/>
    <mergeCell ref="D384:E384"/>
    <mergeCell ref="P639:T639"/>
    <mergeCell ref="D449:E449"/>
    <mergeCell ref="P577:T577"/>
    <mergeCell ref="P49:T49"/>
    <mergeCell ref="D607:E607"/>
    <mergeCell ref="AB675:AB676"/>
    <mergeCell ref="D159:E159"/>
    <mergeCell ref="A603:Z603"/>
    <mergeCell ref="D80:E80"/>
    <mergeCell ref="D645:E645"/>
    <mergeCell ref="P357:V357"/>
    <mergeCell ref="P42:V42"/>
    <mergeCell ref="A169:Z169"/>
    <mergeCell ref="A225:Z225"/>
    <mergeCell ref="P471:V471"/>
    <mergeCell ref="A296:Z296"/>
    <mergeCell ref="P551:T551"/>
    <mergeCell ref="K675:K676"/>
    <mergeCell ref="P148:V148"/>
    <mergeCell ref="P130:T130"/>
    <mergeCell ref="D136:E136"/>
    <mergeCell ref="D434:E434"/>
    <mergeCell ref="P488:T488"/>
    <mergeCell ref="P111:T111"/>
    <mergeCell ref="D154:E154"/>
    <mergeCell ref="P282:T282"/>
    <mergeCell ref="P409:T409"/>
    <mergeCell ref="A399:O400"/>
    <mergeCell ref="P651:T651"/>
    <mergeCell ref="D461:E461"/>
    <mergeCell ref="D200:E200"/>
    <mergeCell ref="P555:T555"/>
    <mergeCell ref="A273:Z273"/>
    <mergeCell ref="P48:T48"/>
    <mergeCell ref="P490:T490"/>
    <mergeCell ref="D292:E292"/>
    <mergeCell ref="P346:T346"/>
    <mergeCell ref="P633:T633"/>
    <mergeCell ref="D299:E299"/>
    <mergeCell ref="A579:O580"/>
    <mergeCell ref="D541:E541"/>
    <mergeCell ref="P405:V405"/>
    <mergeCell ref="A401:Z401"/>
    <mergeCell ref="D222:E222"/>
    <mergeCell ref="P647:V647"/>
    <mergeCell ref="G17:G18"/>
    <mergeCell ref="A295:Z295"/>
    <mergeCell ref="P184:V184"/>
    <mergeCell ref="D314:E314"/>
    <mergeCell ref="A323:O324"/>
    <mergeCell ref="P526:T526"/>
    <mergeCell ref="X675:X676"/>
    <mergeCell ref="Z675:Z676"/>
    <mergeCell ref="P171:V171"/>
    <mergeCell ref="D227:E227"/>
    <mergeCell ref="P582:T582"/>
    <mergeCell ref="A675:A676"/>
    <mergeCell ref="P125:T125"/>
    <mergeCell ref="P541:T541"/>
    <mergeCell ref="D373:E373"/>
    <mergeCell ref="P112:T112"/>
    <mergeCell ref="A302:Z302"/>
    <mergeCell ref="D500:E500"/>
    <mergeCell ref="P646:T646"/>
    <mergeCell ref="D231:E231"/>
    <mergeCell ref="P39:V39"/>
    <mergeCell ref="D529:E529"/>
    <mergeCell ref="P70:V70"/>
    <mergeCell ref="P337:V337"/>
    <mergeCell ref="H5:M5"/>
    <mergeCell ref="P669:V669"/>
    <mergeCell ref="P329:V329"/>
    <mergeCell ref="P98:T98"/>
    <mergeCell ref="P522:V522"/>
    <mergeCell ref="A214:Z214"/>
    <mergeCell ref="D146:E146"/>
    <mergeCell ref="P396:T396"/>
    <mergeCell ref="D439:E439"/>
    <mergeCell ref="D6:M6"/>
    <mergeCell ref="A512:Z512"/>
    <mergeCell ref="P461:T461"/>
    <mergeCell ref="D304:E304"/>
    <mergeCell ref="P567:T567"/>
    <mergeCell ref="P175:T175"/>
    <mergeCell ref="P95:V95"/>
    <mergeCell ref="D83:E83"/>
    <mergeCell ref="A278:Z278"/>
    <mergeCell ref="A86:O87"/>
    <mergeCell ref="P460:T460"/>
    <mergeCell ref="P227:T227"/>
    <mergeCell ref="P398:T398"/>
    <mergeCell ref="P569:T569"/>
    <mergeCell ref="D368:E368"/>
    <mergeCell ref="P106:T106"/>
    <mergeCell ref="P177:T177"/>
    <mergeCell ref="P33:T33"/>
    <mergeCell ref="A223:O224"/>
    <mergeCell ref="P93:T93"/>
    <mergeCell ref="P226:T226"/>
    <mergeCell ref="D85:E85"/>
    <mergeCell ref="P164:T164"/>
    <mergeCell ref="AB17:AB18"/>
    <mergeCell ref="P271:V271"/>
    <mergeCell ref="P607:T607"/>
    <mergeCell ref="P458:V458"/>
    <mergeCell ref="P563:V563"/>
    <mergeCell ref="A277:Z277"/>
    <mergeCell ref="A448:Z448"/>
    <mergeCell ref="A581:Z581"/>
    <mergeCell ref="P237:V237"/>
    <mergeCell ref="D367:E367"/>
    <mergeCell ref="D256:E256"/>
    <mergeCell ref="P269:T269"/>
    <mergeCell ref="P335:T335"/>
    <mergeCell ref="D383:E383"/>
    <mergeCell ref="P537:V537"/>
    <mergeCell ref="A166:O167"/>
    <mergeCell ref="P107:T107"/>
    <mergeCell ref="P576:T576"/>
    <mergeCell ref="D215:E215"/>
    <mergeCell ref="P465:T465"/>
    <mergeCell ref="P256:T256"/>
    <mergeCell ref="D199:E199"/>
    <mergeCell ref="P554:T554"/>
    <mergeCell ref="D497:E497"/>
    <mergeCell ref="D364:E364"/>
    <mergeCell ref="A348:O349"/>
    <mergeCell ref="D435:E435"/>
    <mergeCell ref="A155:O156"/>
    <mergeCell ref="P274:T274"/>
    <mergeCell ref="D217:E217"/>
    <mergeCell ref="D413:E413"/>
    <mergeCell ref="D484:E484"/>
    <mergeCell ref="P22:T22"/>
    <mergeCell ref="D65:E65"/>
    <mergeCell ref="P193:T193"/>
    <mergeCell ref="A462:O463"/>
    <mergeCell ref="P314:T314"/>
    <mergeCell ref="A9:C9"/>
    <mergeCell ref="D528:E528"/>
    <mergeCell ref="P364:T364"/>
    <mergeCell ref="D503:E503"/>
    <mergeCell ref="P83:T83"/>
    <mergeCell ref="V12:W12"/>
    <mergeCell ref="D262:E262"/>
    <mergeCell ref="P368:T368"/>
    <mergeCell ref="A436:O437"/>
    <mergeCell ref="A506:Z506"/>
    <mergeCell ref="P43:V43"/>
    <mergeCell ref="P85:T85"/>
    <mergeCell ref="J9:M9"/>
    <mergeCell ref="D112:E112"/>
    <mergeCell ref="D283:E283"/>
    <mergeCell ref="A418:Z418"/>
    <mergeCell ref="P440:T440"/>
    <mergeCell ref="A13:M13"/>
    <mergeCell ref="A12:M12"/>
    <mergeCell ref="P210:T210"/>
    <mergeCell ref="D398:E398"/>
    <mergeCell ref="D454:E454"/>
    <mergeCell ref="D460:E460"/>
    <mergeCell ref="P308:T308"/>
    <mergeCell ref="A38:O39"/>
    <mergeCell ref="D52:E52"/>
    <mergeCell ref="D27:E27"/>
    <mergeCell ref="J675:J676"/>
    <mergeCell ref="P91:T91"/>
    <mergeCell ref="A457:O458"/>
    <mergeCell ref="P327:T327"/>
    <mergeCell ref="P500:T500"/>
    <mergeCell ref="A587:Z587"/>
    <mergeCell ref="S675:S676"/>
    <mergeCell ref="A464:Z464"/>
    <mergeCell ref="A598:Z598"/>
    <mergeCell ref="P535:T535"/>
    <mergeCell ref="P316:V316"/>
    <mergeCell ref="D627:E627"/>
    <mergeCell ref="H10:M10"/>
    <mergeCell ref="AA17:AA18"/>
    <mergeCell ref="A135:Z135"/>
    <mergeCell ref="AC17:AC18"/>
    <mergeCell ref="A433:Z433"/>
    <mergeCell ref="P485:T485"/>
    <mergeCell ref="P101:V101"/>
    <mergeCell ref="P279:T279"/>
    <mergeCell ref="A420:Z420"/>
    <mergeCell ref="D89:E89"/>
    <mergeCell ref="P641:V641"/>
    <mergeCell ref="P666:V666"/>
    <mergeCell ref="A72:Z72"/>
    <mergeCell ref="P254:T254"/>
    <mergeCell ref="P251:T251"/>
    <mergeCell ref="P445:V445"/>
    <mergeCell ref="P487:T487"/>
    <mergeCell ref="D153:E153"/>
    <mergeCell ref="P530:T530"/>
    <mergeCell ref="P318:T318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D267:E267"/>
    <mergeCell ref="P395:T395"/>
    <mergeCell ref="A340:Z340"/>
    <mergeCell ref="A511:Z511"/>
    <mergeCell ref="P517:T517"/>
    <mergeCell ref="P566:T566"/>
    <mergeCell ref="D425:E425"/>
    <mergeCell ref="H17:H18"/>
    <mergeCell ref="P531:V531"/>
    <mergeCell ref="P90:T90"/>
    <mergeCell ref="P503:T503"/>
    <mergeCell ref="P217:T217"/>
    <mergeCell ref="P388:T388"/>
    <mergeCell ref="D198:E198"/>
    <mergeCell ref="D636:E636"/>
    <mergeCell ref="A207:O208"/>
    <mergeCell ref="D269:E269"/>
    <mergeCell ref="D440:E440"/>
    <mergeCell ref="D465:E465"/>
    <mergeCell ref="P559:T559"/>
    <mergeCell ref="P275:V275"/>
    <mergeCell ref="D489:E489"/>
    <mergeCell ref="D427:E427"/>
    <mergeCell ref="P617:T617"/>
    <mergeCell ref="C675:C676"/>
    <mergeCell ref="D554:E554"/>
    <mergeCell ref="D519:E519"/>
    <mergeCell ref="P611:T611"/>
    <mergeCell ref="D652:E652"/>
    <mergeCell ref="D646:E646"/>
    <mergeCell ref="D62:E62"/>
    <mergeCell ref="P141:T141"/>
    <mergeCell ref="D56:E56"/>
    <mergeCell ref="D193:E193"/>
    <mergeCell ref="P206:T206"/>
    <mergeCell ref="P233:T233"/>
    <mergeCell ref="P37:T37"/>
    <mergeCell ref="D176:E176"/>
    <mergeCell ref="P304:T304"/>
    <mergeCell ref="D114:E114"/>
    <mergeCell ref="P155:V155"/>
    <mergeCell ref="D285:E285"/>
    <mergeCell ref="D347:E347"/>
    <mergeCell ref="D491:E491"/>
    <mergeCell ref="P562:V562"/>
    <mergeCell ref="D583:E583"/>
    <mergeCell ref="A596:O597"/>
    <mergeCell ref="D64:E64"/>
    <mergeCell ref="D362:E362"/>
    <mergeCell ref="D51:E51"/>
    <mergeCell ref="P235:T235"/>
    <mergeCell ref="A325:Z325"/>
    <mergeCell ref="P380:T380"/>
    <mergeCell ref="P671:V671"/>
    <mergeCell ref="A119:Z119"/>
    <mergeCell ref="P536:V536"/>
    <mergeCell ref="A659:Z659"/>
    <mergeCell ref="P315:V315"/>
    <mergeCell ref="P437:V437"/>
    <mergeCell ref="P115:T115"/>
    <mergeCell ref="D254:E254"/>
    <mergeCell ref="A15:M15"/>
    <mergeCell ref="P613:V613"/>
    <mergeCell ref="D48:E48"/>
    <mergeCell ref="A354:Z354"/>
    <mergeCell ref="D490:E490"/>
    <mergeCell ref="D346:E346"/>
    <mergeCell ref="P229:T229"/>
    <mergeCell ref="A419:Z419"/>
    <mergeCell ref="P600:V600"/>
    <mergeCell ref="P665:V665"/>
    <mergeCell ref="D125:E125"/>
    <mergeCell ref="P375:T375"/>
    <mergeCell ref="P86:V86"/>
    <mergeCell ref="P306:T306"/>
    <mergeCell ref="P328:V328"/>
    <mergeCell ref="P213:V213"/>
    <mergeCell ref="A209:Z209"/>
    <mergeCell ref="P172:V172"/>
    <mergeCell ref="P299:T299"/>
    <mergeCell ref="P392:V392"/>
    <mergeCell ref="A665:O666"/>
    <mergeCell ref="P501:T501"/>
    <mergeCell ref="D91:E91"/>
    <mergeCell ref="P219:T219"/>
    <mergeCell ref="A275:O276"/>
    <mergeCell ref="A536:O537"/>
    <mergeCell ref="D327:E327"/>
    <mergeCell ref="AF674:AG674"/>
    <mergeCell ref="P51:T51"/>
    <mergeCell ref="P26:T26"/>
    <mergeCell ref="P153:T153"/>
    <mergeCell ref="A143:O144"/>
    <mergeCell ref="P622:T622"/>
    <mergeCell ref="A441:O442"/>
    <mergeCell ref="A612:O613"/>
    <mergeCell ref="A261:Z261"/>
    <mergeCell ref="D555:E555"/>
    <mergeCell ref="P609:T609"/>
    <mergeCell ref="P338:V338"/>
    <mergeCell ref="C674:H674"/>
    <mergeCell ref="P71:V71"/>
    <mergeCell ref="A350:Z350"/>
    <mergeCell ref="P202:V202"/>
    <mergeCell ref="A477:Z477"/>
    <mergeCell ref="P58:V58"/>
    <mergeCell ref="D138:E138"/>
    <mergeCell ref="P386:V386"/>
    <mergeCell ref="A40:Z40"/>
    <mergeCell ref="P457:V457"/>
    <mergeCell ref="P27:T27"/>
    <mergeCell ref="D75:E75"/>
    <mergeCell ref="P154:T154"/>
    <mergeCell ref="D206:E206"/>
    <mergeCell ref="P247:V247"/>
    <mergeCell ref="A271:O272"/>
    <mergeCell ref="P390:T390"/>
    <mergeCell ref="P561:T561"/>
    <mergeCell ref="P632:T632"/>
    <mergeCell ref="D298:E298"/>
    <mergeCell ref="P668:V668"/>
    <mergeCell ref="D485:E485"/>
    <mergeCell ref="D656:E656"/>
    <mergeCell ref="P149:V149"/>
    <mergeCell ref="A145:Z145"/>
    <mergeCell ref="P320:V320"/>
    <mergeCell ref="D137:E137"/>
    <mergeCell ref="P216:T216"/>
    <mergeCell ref="P385:V385"/>
    <mergeCell ref="A443:Z443"/>
    <mergeCell ref="P623:T623"/>
    <mergeCell ref="D422:E422"/>
    <mergeCell ref="P489:T489"/>
    <mergeCell ref="D74:E74"/>
    <mergeCell ref="D130:E130"/>
    <mergeCell ref="D68:E68"/>
    <mergeCell ref="A203:Z203"/>
    <mergeCell ref="D335:E335"/>
    <mergeCell ref="D372:E372"/>
    <mergeCell ref="P245:T245"/>
    <mergeCell ref="P451:T451"/>
    <mergeCell ref="P126:V126"/>
    <mergeCell ref="P543:T543"/>
    <mergeCell ref="P620:V620"/>
    <mergeCell ref="P627:T627"/>
    <mergeCell ref="D633:E633"/>
    <mergeCell ref="D424:E424"/>
    <mergeCell ref="D286:E286"/>
    <mergeCell ref="P491:T491"/>
    <mergeCell ref="P322:T322"/>
    <mergeCell ref="D132:E132"/>
    <mergeCell ref="P89:T89"/>
    <mergeCell ref="T5:U5"/>
    <mergeCell ref="P76:T76"/>
    <mergeCell ref="V5:W5"/>
    <mergeCell ref="P374:T374"/>
    <mergeCell ref="P496:T496"/>
    <mergeCell ref="P294:V294"/>
    <mergeCell ref="D488:E488"/>
    <mergeCell ref="D111:E111"/>
    <mergeCell ref="D233:E233"/>
    <mergeCell ref="P212:V212"/>
    <mergeCell ref="A34:O35"/>
    <mergeCell ref="D282:E282"/>
    <mergeCell ref="P361:T361"/>
    <mergeCell ref="Q8:R8"/>
    <mergeCell ref="P69:T69"/>
    <mergeCell ref="D409:E409"/>
    <mergeCell ref="P140:T140"/>
    <mergeCell ref="D183:E183"/>
    <mergeCell ref="D469:E469"/>
    <mergeCell ref="P267:T267"/>
    <mergeCell ref="D444:E444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P211:T211"/>
    <mergeCell ref="P670:V670"/>
    <mergeCell ref="B675:B676"/>
    <mergeCell ref="P293:V293"/>
    <mergeCell ref="D487:E487"/>
    <mergeCell ref="P597:V597"/>
    <mergeCell ref="P397:T397"/>
    <mergeCell ref="A482:Z482"/>
    <mergeCell ref="A538:Z538"/>
    <mergeCell ref="P657:V657"/>
    <mergeCell ref="P74:T74"/>
    <mergeCell ref="A514:O515"/>
    <mergeCell ref="A19:Z19"/>
    <mergeCell ref="P372:T372"/>
    <mergeCell ref="P436:V436"/>
    <mergeCell ref="D182:E182"/>
    <mergeCell ref="A14:M14"/>
    <mergeCell ref="A160:O161"/>
    <mergeCell ref="P163:T163"/>
    <mergeCell ref="D280:E280"/>
    <mergeCell ref="D551:E551"/>
    <mergeCell ref="P608:T608"/>
    <mergeCell ref="P424:T424"/>
    <mergeCell ref="D467:E467"/>
    <mergeCell ref="P595:T595"/>
    <mergeCell ref="P138:T138"/>
    <mergeCell ref="P510:V510"/>
    <mergeCell ref="U675:U676"/>
    <mergeCell ref="D582:E582"/>
    <mergeCell ref="A647:O648"/>
    <mergeCell ref="W675:W676"/>
    <mergeCell ref="D632:E632"/>
    <mergeCell ref="D414:E414"/>
    <mergeCell ref="P122:T122"/>
    <mergeCell ref="A558:Z558"/>
    <mergeCell ref="P288:V288"/>
    <mergeCell ref="P285:T285"/>
    <mergeCell ref="A188:Z188"/>
    <mergeCell ref="P344:V344"/>
    <mergeCell ref="P515:V515"/>
    <mergeCell ref="A540:Z540"/>
    <mergeCell ref="A201:O202"/>
    <mergeCell ref="P513:T513"/>
    <mergeCell ref="D617:E617"/>
    <mergeCell ref="A162:Z162"/>
    <mergeCell ref="P579:V579"/>
    <mergeCell ref="P456:T456"/>
    <mergeCell ref="A246:O247"/>
    <mergeCell ref="P287:T287"/>
    <mergeCell ref="A95:O96"/>
    <mergeCell ref="A339:Z339"/>
    <mergeCell ref="D178:E178"/>
    <mergeCell ref="A593:Z593"/>
    <mergeCell ref="P383:T383"/>
    <mergeCell ref="D571:E571"/>
    <mergeCell ref="AD675:AD676"/>
    <mergeCell ref="D37:E37"/>
    <mergeCell ref="D230:E230"/>
    <mergeCell ref="P529:T529"/>
    <mergeCell ref="D643:E643"/>
    <mergeCell ref="P656:T656"/>
    <mergeCell ref="P127:V127"/>
    <mergeCell ref="D390:E390"/>
    <mergeCell ref="P369:V369"/>
    <mergeCell ref="P469:T469"/>
    <mergeCell ref="D561:E561"/>
    <mergeCell ref="I674:W674"/>
    <mergeCell ref="D235:E235"/>
    <mergeCell ref="P276:V276"/>
    <mergeCell ref="A239:Z239"/>
    <mergeCell ref="P648:V648"/>
    <mergeCell ref="A319:O320"/>
    <mergeCell ref="D569:E569"/>
    <mergeCell ref="D625:E625"/>
    <mergeCell ref="P606:T606"/>
    <mergeCell ref="D106:E106"/>
    <mergeCell ref="P544:T544"/>
    <mergeCell ref="P427:T427"/>
    <mergeCell ref="P283:T283"/>
    <mergeCell ref="D93:E93"/>
    <mergeCell ref="D264:E264"/>
    <mergeCell ref="A133:O134"/>
    <mergeCell ref="D220:E220"/>
    <mergeCell ref="AF675:AF676"/>
    <mergeCell ref="D466:E466"/>
    <mergeCell ref="D637:E637"/>
    <mergeCell ref="P66:T66"/>
    <mergeCell ref="D9:E9"/>
    <mergeCell ref="P137:T137"/>
    <mergeCell ref="P197:T197"/>
    <mergeCell ref="F9:G9"/>
    <mergeCell ref="P495:T495"/>
    <mergeCell ref="P351:T351"/>
    <mergeCell ref="P422:T422"/>
    <mergeCell ref="D232:E232"/>
    <mergeCell ref="D403:E403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D63:E63"/>
    <mergeCell ref="D492:E492"/>
    <mergeCell ref="P305:T305"/>
    <mergeCell ref="P596:V596"/>
    <mergeCell ref="P467:T467"/>
    <mergeCell ref="P638:T638"/>
    <mergeCell ref="D546:E546"/>
    <mergeCell ref="D611:E611"/>
    <mergeCell ref="P133:V133"/>
    <mergeCell ref="A328:O329"/>
    <mergeCell ref="A5:C5"/>
    <mergeCell ref="D548:E548"/>
    <mergeCell ref="A110:Z110"/>
    <mergeCell ref="A614:Z614"/>
    <mergeCell ref="P667:V667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402:E402"/>
    <mergeCell ref="D573:E573"/>
    <mergeCell ref="A17:A18"/>
    <mergeCell ref="K17:K18"/>
    <mergeCell ref="P195:T195"/>
    <mergeCell ref="C17:C18"/>
    <mergeCell ref="P493:T493"/>
    <mergeCell ref="A663:Z663"/>
    <mergeCell ref="P281:T281"/>
    <mergeCell ref="P414:T414"/>
    <mergeCell ref="P548:T548"/>
    <mergeCell ref="A653:O654"/>
    <mergeCell ref="P470:V470"/>
    <mergeCell ref="A640:O641"/>
    <mergeCell ref="P301:V301"/>
    <mergeCell ref="A326:Z326"/>
    <mergeCell ref="P498:T498"/>
    <mergeCell ref="A120:Z120"/>
    <mergeCell ref="P34:V34"/>
    <mergeCell ref="Q11:R11"/>
    <mergeCell ref="P205:T205"/>
    <mergeCell ref="A290:Z290"/>
    <mergeCell ref="D322:E322"/>
    <mergeCell ref="D453:E453"/>
    <mergeCell ref="D309:E309"/>
    <mergeCell ref="D113:E113"/>
    <mergeCell ref="D624:E624"/>
    <mergeCell ref="P131:T131"/>
    <mergeCell ref="A117:O118"/>
    <mergeCell ref="D375:E375"/>
    <mergeCell ref="P429:T429"/>
    <mergeCell ref="P423:T423"/>
    <mergeCell ref="P52:T52"/>
    <mergeCell ref="P494:T494"/>
    <mergeCell ref="A168:Z168"/>
    <mergeCell ref="A480:O481"/>
    <mergeCell ref="P546:T546"/>
    <mergeCell ref="P201:V201"/>
    <mergeCell ref="I17:I18"/>
    <mergeCell ref="D141:E141"/>
    <mergeCell ref="D306:E306"/>
    <mergeCell ref="P189:T189"/>
    <mergeCell ref="P15:T16"/>
    <mergeCell ref="D396:E396"/>
    <mergeCell ref="P450:T450"/>
    <mergeCell ref="D456:E456"/>
    <mergeCell ref="D567:E567"/>
    <mergeCell ref="D116:E116"/>
    <mergeCell ref="D251:E251"/>
    <mergeCell ref="P309:T309"/>
    <mergeCell ref="P505:V505"/>
    <mergeCell ref="P645:T645"/>
    <mergeCell ref="D115:E115"/>
    <mergeCell ref="P182:T182"/>
    <mergeCell ref="AC675:AC676"/>
    <mergeCell ref="D240:E240"/>
    <mergeCell ref="AE675:AE676"/>
    <mergeCell ref="P255:T255"/>
    <mergeCell ref="P426:T426"/>
    <mergeCell ref="A371:Z371"/>
    <mergeCell ref="A407:Z407"/>
    <mergeCell ref="A293:O294"/>
    <mergeCell ref="A594:Z594"/>
    <mergeCell ref="P557:V557"/>
    <mergeCell ref="P428:T428"/>
    <mergeCell ref="D100:E100"/>
    <mergeCell ref="P113:T113"/>
    <mergeCell ref="A173:Z173"/>
    <mergeCell ref="A345:Z345"/>
    <mergeCell ref="D381:E381"/>
    <mergeCell ref="A516:Z516"/>
    <mergeCell ref="D308:E308"/>
    <mergeCell ref="D606:E606"/>
    <mergeCell ref="P660:T660"/>
    <mergeCell ref="P463:V463"/>
    <mergeCell ref="D451:E451"/>
    <mergeCell ref="D255:E255"/>
    <mergeCell ref="A524:Z524"/>
    <mergeCell ref="P610:T610"/>
    <mergeCell ref="A556:O557"/>
    <mergeCell ref="A303:Z303"/>
    <mergeCell ref="A504:O505"/>
    <mergeCell ref="P545:T545"/>
    <mergeCell ref="A642:Z642"/>
    <mergeCell ref="P348:V348"/>
    <mergeCell ref="L675:L676"/>
    <mergeCell ref="D634:E634"/>
    <mergeCell ref="P129:T129"/>
    <mergeCell ref="P63:T63"/>
    <mergeCell ref="P323:V323"/>
    <mergeCell ref="A53:O54"/>
    <mergeCell ref="P194:T194"/>
    <mergeCell ref="P250:T250"/>
    <mergeCell ref="P50:T50"/>
    <mergeCell ref="P492:T492"/>
    <mergeCell ref="D31:E31"/>
    <mergeCell ref="A416:O417"/>
    <mergeCell ref="D158:E158"/>
    <mergeCell ref="P286:T286"/>
    <mergeCell ref="P32:T32"/>
    <mergeCell ref="D608:E608"/>
    <mergeCell ref="D250:E250"/>
    <mergeCell ref="A531:O532"/>
    <mergeCell ref="P59:V59"/>
    <mergeCell ref="P230:T230"/>
    <mergeCell ref="D211:E211"/>
    <mergeCell ref="P268:T268"/>
    <mergeCell ref="D675:D676"/>
    <mergeCell ref="P35:V35"/>
    <mergeCell ref="P399:V399"/>
    <mergeCell ref="P333:V333"/>
    <mergeCell ref="P571:T571"/>
    <mergeCell ref="D210:E210"/>
    <mergeCell ref="P643:T643"/>
    <mergeCell ref="D545:E545"/>
    <mergeCell ref="P637:T637"/>
    <mergeCell ref="P580:V580"/>
    <mergeCell ref="J17:J18"/>
    <mergeCell ref="D82:E82"/>
    <mergeCell ref="L17:L18"/>
    <mergeCell ref="D229:E229"/>
    <mergeCell ref="P479:T479"/>
    <mergeCell ref="P584:T584"/>
    <mergeCell ref="D565:E565"/>
    <mergeCell ref="A6:C6"/>
    <mergeCell ref="D609:E609"/>
    <mergeCell ref="P102:V102"/>
    <mergeCell ref="P417:V417"/>
    <mergeCell ref="Q12:R12"/>
    <mergeCell ref="P280:T280"/>
    <mergeCell ref="D90:E90"/>
    <mergeCell ref="A470:O471"/>
    <mergeCell ref="D388:E388"/>
    <mergeCell ref="A332:O333"/>
    <mergeCell ref="P475:V475"/>
    <mergeCell ref="D356:E356"/>
    <mergeCell ref="D527:E527"/>
    <mergeCell ref="P542:T542"/>
    <mergeCell ref="A45:Z45"/>
    <mergeCell ref="A387:Z387"/>
    <mergeCell ref="P462:V462"/>
    <mergeCell ref="P17:T18"/>
    <mergeCell ref="P284:T284"/>
    <mergeCell ref="P142:T142"/>
    <mergeCell ref="D26:E26"/>
    <mergeCell ref="P403:T403"/>
    <mergeCell ref="A459:Z459"/>
    <mergeCell ref="P635:T635"/>
    <mergeCell ref="D274:E274"/>
    <mergeCell ref="D245:E245"/>
    <mergeCell ref="P402:T402"/>
    <mergeCell ref="P573:T573"/>
    <mergeCell ref="P116:T116"/>
    <mergeCell ref="D122:E122"/>
    <mergeCell ref="D616:E616"/>
    <mergeCell ref="H1:Q1"/>
    <mergeCell ref="P38:V38"/>
    <mergeCell ref="P109:V109"/>
    <mergeCell ref="A330:Z330"/>
    <mergeCell ref="P480:V480"/>
    <mergeCell ref="A619:O620"/>
    <mergeCell ref="D284:E284"/>
    <mergeCell ref="P246:V246"/>
    <mergeCell ref="D520:E520"/>
    <mergeCell ref="D501:E501"/>
    <mergeCell ref="A237:O238"/>
    <mergeCell ref="D28:E28"/>
    <mergeCell ref="D495:E495"/>
    <mergeCell ref="D584:E584"/>
    <mergeCell ref="A108:O109"/>
    <mergeCell ref="D236:E236"/>
    <mergeCell ref="A179:O180"/>
    <mergeCell ref="D92:E92"/>
    <mergeCell ref="A410:O411"/>
    <mergeCell ref="D30:E30"/>
    <mergeCell ref="D1:F1"/>
    <mergeCell ref="P190:V190"/>
    <mergeCell ref="D382:E382"/>
    <mergeCell ref="P466:T466"/>
    <mergeCell ref="D5:E5"/>
    <mergeCell ref="P382:T382"/>
    <mergeCell ref="P553:T553"/>
    <mergeCell ref="P453:T453"/>
    <mergeCell ref="D496:E496"/>
    <mergeCell ref="A474:O475"/>
    <mergeCell ref="D7:M7"/>
    <mergeCell ref="D129:E129"/>
    <mergeCell ref="D365:E365"/>
    <mergeCell ref="A405:O406"/>
    <mergeCell ref="P236:T236"/>
    <mergeCell ref="P92:T92"/>
    <mergeCell ref="P156:V156"/>
    <mergeCell ref="P96:V96"/>
    <mergeCell ref="A562:O563"/>
    <mergeCell ref="P532:V532"/>
    <mergeCell ref="P161:V161"/>
    <mergeCell ref="P332:V332"/>
    <mergeCell ref="P56:T56"/>
    <mergeCell ref="P99:T99"/>
    <mergeCell ref="A378:Z378"/>
    <mergeCell ref="P455:T455"/>
    <mergeCell ref="P73:T73"/>
    <mergeCell ref="A46:Z46"/>
    <mergeCell ref="D380:E380"/>
    <mergeCell ref="P508:T508"/>
    <mergeCell ref="D147:E147"/>
    <mergeCell ref="A313:Z313"/>
    <mergeCell ref="P47:T47"/>
    <mergeCell ref="D517:E517"/>
    <mergeCell ref="Q9:R9"/>
    <mergeCell ref="A97:Z97"/>
    <mergeCell ref="P29:T29"/>
    <mergeCell ref="P100:T100"/>
    <mergeCell ref="D81:E81"/>
    <mergeCell ref="P94:T94"/>
    <mergeCell ref="P265:T265"/>
    <mergeCell ref="D379:E379"/>
    <mergeCell ref="D8:M8"/>
    <mergeCell ref="D615:E615"/>
    <mergeCell ref="D366:E366"/>
    <mergeCell ref="A509:O510"/>
    <mergeCell ref="P550:T550"/>
    <mergeCell ref="P108:V108"/>
    <mergeCell ref="P31:T31"/>
    <mergeCell ref="P473:T473"/>
    <mergeCell ref="A291:Z291"/>
    <mergeCell ref="P158:T158"/>
    <mergeCell ref="D139:E139"/>
    <mergeCell ref="A148:O149"/>
    <mergeCell ref="P118:V118"/>
    <mergeCell ref="D47:E47"/>
    <mergeCell ref="D351:E351"/>
    <mergeCell ref="A522:O523"/>
    <mergeCell ref="A447:Z447"/>
    <mergeCell ref="P147:T147"/>
    <mergeCell ref="W17:W18"/>
    <mergeCell ref="P242:T242"/>
    <mergeCell ref="P413:T413"/>
    <mergeCell ref="D559:E559"/>
    <mergeCell ref="D595:E595"/>
    <mergeCell ref="D67:E67"/>
    <mergeCell ref="A585:O586"/>
    <mergeCell ref="P574:T574"/>
    <mergeCell ref="P502:T502"/>
    <mergeCell ref="P624:T624"/>
    <mergeCell ref="D195:E195"/>
    <mergeCell ref="D189:E189"/>
    <mergeCell ref="P252:T252"/>
    <mergeCell ref="P379:T379"/>
    <mergeCell ref="D287:E287"/>
    <mergeCell ref="D499:E499"/>
    <mergeCell ref="D426:E426"/>
    <mergeCell ref="D486:E486"/>
    <mergeCell ref="A343:O344"/>
    <mergeCell ref="P384:T384"/>
    <mergeCell ref="D572:E572"/>
    <mergeCell ref="D205:E205"/>
    <mergeCell ref="A621:Z621"/>
    <mergeCell ref="A184:O185"/>
    <mergeCell ref="P521:T521"/>
    <mergeCell ref="P570:T570"/>
    <mergeCell ref="D502:E502"/>
    <mergeCell ref="D429:E429"/>
    <mergeCell ref="P616:T616"/>
    <mergeCell ref="D622:E622"/>
    <mergeCell ref="D391:E391"/>
    <mergeCell ref="P370:V370"/>
    <mergeCell ref="P519:T519"/>
    <mergeCell ref="A369:O370"/>
    <mergeCell ref="P629:V629"/>
    <mergeCell ref="D197:E197"/>
    <mergeCell ref="D253:E253"/>
    <mergeCell ref="P381:T381"/>
    <mergeCell ref="P552:T552"/>
    <mergeCell ref="P634:T634"/>
    <mergeCell ref="D664:E664"/>
    <mergeCell ref="D651:E651"/>
    <mergeCell ref="D94:E94"/>
    <mergeCell ref="D361:E361"/>
    <mergeCell ref="D588:E588"/>
    <mergeCell ref="X674:Y674"/>
    <mergeCell ref="D69:E69"/>
    <mergeCell ref="P240:T240"/>
    <mergeCell ref="D498:E498"/>
    <mergeCell ref="Z674:AC674"/>
    <mergeCell ref="P324:V324"/>
    <mergeCell ref="P220:T220"/>
    <mergeCell ref="D263:E263"/>
    <mergeCell ref="P391:T391"/>
    <mergeCell ref="P518:T518"/>
    <mergeCell ref="A70:O71"/>
    <mergeCell ref="P630:V630"/>
    <mergeCell ref="A151:Z151"/>
    <mergeCell ref="D493:E493"/>
    <mergeCell ref="A376:O377"/>
    <mergeCell ref="P234:T234"/>
    <mergeCell ref="A150:Z150"/>
    <mergeCell ref="A321:Z321"/>
    <mergeCell ref="D142:E142"/>
    <mergeCell ref="P180:V180"/>
    <mergeCell ref="P565:T565"/>
    <mergeCell ref="P628:T628"/>
    <mergeCell ref="E675:E676"/>
    <mergeCell ref="P165:T165"/>
    <mergeCell ref="P549:T549"/>
    <mergeCell ref="P400:V400"/>
    <mergeCell ref="G675:G676"/>
    <mergeCell ref="D98:E98"/>
    <mergeCell ref="P30:T30"/>
    <mergeCell ref="D73:E73"/>
    <mergeCell ref="P77:V77"/>
    <mergeCell ref="P152:T152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A77:O78"/>
    <mergeCell ref="F675:F676"/>
    <mergeCell ref="P170:T170"/>
    <mergeCell ref="A300:O301"/>
    <mergeCell ref="A360:Z360"/>
    <mergeCell ref="P366:T366"/>
    <mergeCell ref="P393:V393"/>
    <mergeCell ref="P468:T468"/>
    <mergeCell ref="P615:T615"/>
    <mergeCell ref="P664:T664"/>
    <mergeCell ref="P143:V143"/>
    <mergeCell ref="P568:T568"/>
    <mergeCell ref="P441:V441"/>
    <mergeCell ref="D131:E131"/>
    <mergeCell ref="P612:V612"/>
    <mergeCell ref="A171:O172"/>
    <mergeCell ref="A260:Z260"/>
    <mergeCell ref="A564:Z564"/>
    <mergeCell ref="D494:E494"/>
    <mergeCell ref="P404:T404"/>
    <mergeCell ref="D535:E535"/>
    <mergeCell ref="D473:E473"/>
    <mergeCell ref="P514:V514"/>
    <mergeCell ref="P244:T244"/>
    <mergeCell ref="R1:T1"/>
    <mergeCell ref="D599:E599"/>
    <mergeCell ref="P28:T28"/>
    <mergeCell ref="P221:T221"/>
    <mergeCell ref="P586:V586"/>
    <mergeCell ref="P215:T215"/>
    <mergeCell ref="D307:E307"/>
    <mergeCell ref="D574:E574"/>
    <mergeCell ref="B17:B18"/>
    <mergeCell ref="D66:E66"/>
    <mergeCell ref="P416:V416"/>
    <mergeCell ref="A590:O591"/>
    <mergeCell ref="P343:V343"/>
    <mergeCell ref="P266:T266"/>
    <mergeCell ref="A355:Z355"/>
    <mergeCell ref="P527:T527"/>
    <mergeCell ref="A212:O213"/>
    <mergeCell ref="P331:T331"/>
    <mergeCell ref="D644:E644"/>
    <mergeCell ref="A190:O191"/>
    <mergeCell ref="P231:T231"/>
    <mergeCell ref="D423:E423"/>
    <mergeCell ref="D174:E174"/>
    <mergeCell ref="P87:V87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454:T454"/>
    <mergeCell ref="D297:E297"/>
    <mergeCell ref="D568:E568"/>
    <mergeCell ref="P259:V259"/>
    <mergeCell ref="D660:E660"/>
    <mergeCell ref="A55:Z55"/>
    <mergeCell ref="A60:Z60"/>
    <mergeCell ref="D543:E543"/>
    <mergeCell ref="D518:E518"/>
    <mergeCell ref="P207:V207"/>
    <mergeCell ref="D124:E124"/>
    <mergeCell ref="P81:T81"/>
    <mergeCell ref="V10:W10"/>
    <mergeCell ref="P626:T626"/>
    <mergeCell ref="D363:E363"/>
    <mergeCell ref="P520:T520"/>
    <mergeCell ref="A392:O393"/>
    <mergeCell ref="D479:E479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7 X123 X308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69 X76 X113 X140 X363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8"/>
    </row>
    <row r="3" spans="2:8" x14ac:dyDescent="0.2">
      <c r="B3" s="48" t="s">
        <v>1076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1077</v>
      </c>
      <c r="D6" s="48" t="s">
        <v>1078</v>
      </c>
      <c r="E6" s="48"/>
    </row>
    <row r="8" spans="2:8" x14ac:dyDescent="0.2">
      <c r="B8" s="48" t="s">
        <v>19</v>
      </c>
      <c r="C8" s="48" t="s">
        <v>1077</v>
      </c>
      <c r="D8" s="48"/>
      <c r="E8" s="48"/>
    </row>
    <row r="10" spans="2:8" x14ac:dyDescent="0.2">
      <c r="B10" s="48" t="s">
        <v>1079</v>
      </c>
      <c r="C10" s="48"/>
      <c r="D10" s="48"/>
      <c r="E10" s="48"/>
    </row>
    <row r="11" spans="2:8" x14ac:dyDescent="0.2">
      <c r="B11" s="48" t="s">
        <v>1080</v>
      </c>
      <c r="C11" s="48"/>
      <c r="D11" s="48"/>
      <c r="E11" s="48"/>
    </row>
    <row r="12" spans="2:8" x14ac:dyDescent="0.2">
      <c r="B12" s="48" t="s">
        <v>1081</v>
      </c>
      <c r="C12" s="48"/>
      <c r="D12" s="48"/>
      <c r="E12" s="48"/>
    </row>
    <row r="13" spans="2:8" x14ac:dyDescent="0.2">
      <c r="B13" s="48" t="s">
        <v>1082</v>
      </c>
      <c r="C13" s="48"/>
      <c r="D13" s="48"/>
      <c r="E13" s="48"/>
    </row>
    <row r="14" spans="2:8" x14ac:dyDescent="0.2">
      <c r="B14" s="48" t="s">
        <v>1083</v>
      </c>
      <c r="C14" s="48"/>
      <c r="D14" s="48"/>
      <c r="E14" s="48"/>
    </row>
    <row r="15" spans="2:8" x14ac:dyDescent="0.2">
      <c r="B15" s="48" t="s">
        <v>1084</v>
      </c>
      <c r="C15" s="48"/>
      <c r="D15" s="48"/>
      <c r="E15" s="48"/>
    </row>
    <row r="16" spans="2:8" x14ac:dyDescent="0.2">
      <c r="B16" s="48" t="s">
        <v>1085</v>
      </c>
      <c r="C16" s="48"/>
      <c r="D16" s="48"/>
      <c r="E16" s="48"/>
    </row>
    <row r="17" spans="2:5" x14ac:dyDescent="0.2">
      <c r="B17" s="48" t="s">
        <v>1086</v>
      </c>
      <c r="C17" s="48"/>
      <c r="D17" s="48"/>
      <c r="E17" s="48"/>
    </row>
    <row r="18" spans="2:5" x14ac:dyDescent="0.2">
      <c r="B18" s="48" t="s">
        <v>1087</v>
      </c>
      <c r="C18" s="48"/>
      <c r="D18" s="48"/>
      <c r="E18" s="48"/>
    </row>
    <row r="19" spans="2:5" x14ac:dyDescent="0.2">
      <c r="B19" s="48" t="s">
        <v>1088</v>
      </c>
      <c r="C19" s="48"/>
      <c r="D19" s="48"/>
      <c r="E19" s="48"/>
    </row>
    <row r="20" spans="2:5" x14ac:dyDescent="0.2">
      <c r="B20" s="48" t="s">
        <v>1089</v>
      </c>
      <c r="C20" s="48"/>
      <c r="D20" s="48"/>
      <c r="E20" s="48"/>
    </row>
  </sheetData>
  <sheetProtection algorithmName="SHA-512" hashValue="JAXH2RrvVQkpCPSn6daLANfneqcvRfIV+BrrVXFgS+RurX7P4huxsRwIlEANEpBvGsq3GNFAC20/mew4DNfo6g==" saltValue="NXhTLPV5WGALM13f4OfBN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2025-01-28T10:27:48Z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