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97A7B5-E261-47F5-91E5-04317A2719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1" l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O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O297" i="1"/>
  <c r="BM297" i="1"/>
  <c r="Z297" i="1"/>
  <c r="Y297" i="1"/>
  <c r="BP297" i="1" s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Y267" i="1"/>
  <c r="X267" i="1"/>
  <c r="X266" i="1"/>
  <c r="BO265" i="1"/>
  <c r="BM265" i="1"/>
  <c r="Z265" i="1"/>
  <c r="Z266" i="1" s="1"/>
  <c r="Y265" i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Z237" i="1" s="1"/>
  <c r="Y236" i="1"/>
  <c r="P236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Z232" i="1" s="1"/>
  <c r="Y229" i="1"/>
  <c r="P229" i="1"/>
  <c r="BO228" i="1"/>
  <c r="BM228" i="1"/>
  <c r="Z228" i="1"/>
  <c r="Y228" i="1"/>
  <c r="Y232" i="1" s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Z207" i="1" s="1"/>
  <c r="Y203" i="1"/>
  <c r="Y208" i="1" s="1"/>
  <c r="P203" i="1"/>
  <c r="X199" i="1"/>
  <c r="X198" i="1"/>
  <c r="BO197" i="1"/>
  <c r="BM197" i="1"/>
  <c r="Z197" i="1"/>
  <c r="Z198" i="1" s="1"/>
  <c r="Y197" i="1"/>
  <c r="P197" i="1"/>
  <c r="Y194" i="1"/>
  <c r="X194" i="1"/>
  <c r="X193" i="1"/>
  <c r="BO192" i="1"/>
  <c r="BM192" i="1"/>
  <c r="Z192" i="1"/>
  <c r="Z193" i="1" s="1"/>
  <c r="Y192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89" i="1" s="1"/>
  <c r="Y186" i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Z181" i="1" s="1"/>
  <c r="Y179" i="1"/>
  <c r="P179" i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BP173" i="1" s="1"/>
  <c r="BO172" i="1"/>
  <c r="BM172" i="1"/>
  <c r="Z172" i="1"/>
  <c r="Y172" i="1"/>
  <c r="Y176" i="1" s="1"/>
  <c r="X169" i="1"/>
  <c r="Y168" i="1"/>
  <c r="X168" i="1"/>
  <c r="BP167" i="1"/>
  <c r="BO167" i="1"/>
  <c r="BN167" i="1"/>
  <c r="BM167" i="1"/>
  <c r="Z167" i="1"/>
  <c r="Z168" i="1" s="1"/>
  <c r="Y167" i="1"/>
  <c r="Y169" i="1" s="1"/>
  <c r="X163" i="1"/>
  <c r="X162" i="1"/>
  <c r="BO161" i="1"/>
  <c r="BM161" i="1"/>
  <c r="Z161" i="1"/>
  <c r="Z162" i="1" s="1"/>
  <c r="Y161" i="1"/>
  <c r="Y162" i="1" s="1"/>
  <c r="P161" i="1"/>
  <c r="X158" i="1"/>
  <c r="X157" i="1"/>
  <c r="BO156" i="1"/>
  <c r="BM156" i="1"/>
  <c r="Z156" i="1"/>
  <c r="Y156" i="1"/>
  <c r="BP156" i="1" s="1"/>
  <c r="P156" i="1"/>
  <c r="BO155" i="1"/>
  <c r="BM155" i="1"/>
  <c r="Z155" i="1"/>
  <c r="Y155" i="1"/>
  <c r="Y157" i="1" s="1"/>
  <c r="P155" i="1"/>
  <c r="X152" i="1"/>
  <c r="X151" i="1"/>
  <c r="BO150" i="1"/>
  <c r="BM150" i="1"/>
  <c r="Z150" i="1"/>
  <c r="Z151" i="1" s="1"/>
  <c r="Y150" i="1"/>
  <c r="Y152" i="1" s="1"/>
  <c r="P150" i="1"/>
  <c r="X147" i="1"/>
  <c r="X146" i="1"/>
  <c r="BO145" i="1"/>
  <c r="BM145" i="1"/>
  <c r="Z145" i="1"/>
  <c r="Z146" i="1" s="1"/>
  <c r="Y145" i="1"/>
  <c r="Y147" i="1" s="1"/>
  <c r="X142" i="1"/>
  <c r="X141" i="1"/>
  <c r="BO140" i="1"/>
  <c r="BM140" i="1"/>
  <c r="Z140" i="1"/>
  <c r="Y140" i="1"/>
  <c r="BP140" i="1" s="1"/>
  <c r="P140" i="1"/>
  <c r="BP139" i="1"/>
  <c r="BO139" i="1"/>
  <c r="BN139" i="1"/>
  <c r="BM139" i="1"/>
  <c r="Z139" i="1"/>
  <c r="Z141" i="1" s="1"/>
  <c r="Y139" i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Z135" i="1" s="1"/>
  <c r="Y133" i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Z123" i="1" s="1"/>
  <c r="Y117" i="1"/>
  <c r="P117" i="1"/>
  <c r="X114" i="1"/>
  <c r="X113" i="1"/>
  <c r="BO112" i="1"/>
  <c r="BM112" i="1"/>
  <c r="Z112" i="1"/>
  <c r="Y112" i="1"/>
  <c r="BP112" i="1" s="1"/>
  <c r="P112" i="1"/>
  <c r="BP111" i="1"/>
  <c r="BO111" i="1"/>
  <c r="BN111" i="1"/>
  <c r="BM111" i="1"/>
  <c r="Z111" i="1"/>
  <c r="Z113" i="1" s="1"/>
  <c r="Y111" i="1"/>
  <c r="P111" i="1"/>
  <c r="BO110" i="1"/>
  <c r="BM110" i="1"/>
  <c r="Z110" i="1"/>
  <c r="Y110" i="1"/>
  <c r="Y113" i="1" s="1"/>
  <c r="P110" i="1"/>
  <c r="X107" i="1"/>
  <c r="X106" i="1"/>
  <c r="BO105" i="1"/>
  <c r="BM105" i="1"/>
  <c r="Z105" i="1"/>
  <c r="Z106" i="1" s="1"/>
  <c r="Y105" i="1"/>
  <c r="Y106" i="1" s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BO96" i="1"/>
  <c r="BM96" i="1"/>
  <c r="Z96" i="1"/>
  <c r="Y96" i="1"/>
  <c r="BP96" i="1" s="1"/>
  <c r="P96" i="1"/>
  <c r="BO95" i="1"/>
  <c r="BM95" i="1"/>
  <c r="Z95" i="1"/>
  <c r="Y95" i="1"/>
  <c r="Y102" i="1" s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Z91" i="1" s="1"/>
  <c r="Y89" i="1"/>
  <c r="P89" i="1"/>
  <c r="X86" i="1"/>
  <c r="Y85" i="1"/>
  <c r="X85" i="1"/>
  <c r="BP84" i="1"/>
  <c r="BO84" i="1"/>
  <c r="BN84" i="1"/>
  <c r="BM84" i="1"/>
  <c r="Z84" i="1"/>
  <c r="Z85" i="1" s="1"/>
  <c r="Y84" i="1"/>
  <c r="Y86" i="1" s="1"/>
  <c r="X81" i="1"/>
  <c r="X80" i="1"/>
  <c r="BO79" i="1"/>
  <c r="BM79" i="1"/>
  <c r="Z79" i="1"/>
  <c r="Y79" i="1"/>
  <c r="BP79" i="1" s="1"/>
  <c r="P79" i="1"/>
  <c r="BO78" i="1"/>
  <c r="BM78" i="1"/>
  <c r="Z78" i="1"/>
  <c r="Y78" i="1"/>
  <c r="Y80" i="1" s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BP72" i="1" s="1"/>
  <c r="P72" i="1"/>
  <c r="BP71" i="1"/>
  <c r="BO71" i="1"/>
  <c r="BN71" i="1"/>
  <c r="BM71" i="1"/>
  <c r="Z71" i="1"/>
  <c r="Z74" i="1" s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Z68" i="1" s="1"/>
  <c r="Y66" i="1"/>
  <c r="P66" i="1"/>
  <c r="X64" i="1"/>
  <c r="X63" i="1"/>
  <c r="BO62" i="1"/>
  <c r="BM62" i="1"/>
  <c r="Z62" i="1"/>
  <c r="Z63" i="1" s="1"/>
  <c r="Y62" i="1"/>
  <c r="Y63" i="1" s="1"/>
  <c r="P62" i="1"/>
  <c r="X60" i="1"/>
  <c r="X59" i="1"/>
  <c r="BO58" i="1"/>
  <c r="BM58" i="1"/>
  <c r="Z58" i="1"/>
  <c r="Z59" i="1" s="1"/>
  <c r="Y58" i="1"/>
  <c r="Y59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4" i="1" s="1"/>
  <c r="Y44" i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O36" i="1"/>
  <c r="BM36" i="1"/>
  <c r="Z36" i="1"/>
  <c r="Z40" i="1" s="1"/>
  <c r="Y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233" i="1" l="1"/>
  <c r="Y33" i="1"/>
  <c r="BN37" i="1"/>
  <c r="BN39" i="1"/>
  <c r="Y54" i="1"/>
  <c r="Y69" i="1"/>
  <c r="BN67" i="1"/>
  <c r="Y75" i="1"/>
  <c r="Z80" i="1"/>
  <c r="BN78" i="1"/>
  <c r="BP78" i="1"/>
  <c r="Y91" i="1"/>
  <c r="Z101" i="1"/>
  <c r="BN95" i="1"/>
  <c r="BP95" i="1"/>
  <c r="BN98" i="1"/>
  <c r="BN100" i="1"/>
  <c r="Y124" i="1"/>
  <c r="BN118" i="1"/>
  <c r="BN120" i="1"/>
  <c r="BN122" i="1"/>
  <c r="Y129" i="1"/>
  <c r="Y136" i="1"/>
  <c r="BN134" i="1"/>
  <c r="Y141" i="1"/>
  <c r="BN145" i="1"/>
  <c r="BP145" i="1"/>
  <c r="Y146" i="1"/>
  <c r="BN150" i="1"/>
  <c r="BP150" i="1"/>
  <c r="Y151" i="1"/>
  <c r="Z157" i="1"/>
  <c r="BN155" i="1"/>
  <c r="BP155" i="1"/>
  <c r="BN180" i="1"/>
  <c r="Y190" i="1"/>
  <c r="Z214" i="1"/>
  <c r="BN212" i="1"/>
  <c r="Z224" i="1"/>
  <c r="BN228" i="1"/>
  <c r="BP228" i="1"/>
  <c r="BN230" i="1"/>
  <c r="BN247" i="1"/>
  <c r="Z299" i="1"/>
  <c r="BN296" i="1"/>
  <c r="BN297" i="1"/>
  <c r="Y323" i="1"/>
  <c r="X327" i="1"/>
  <c r="Y41" i="1"/>
  <c r="BN38" i="1"/>
  <c r="X326" i="1"/>
  <c r="X329" i="1"/>
  <c r="X325" i="1"/>
  <c r="BN316" i="1"/>
  <c r="BP316" i="1"/>
  <c r="H9" i="1"/>
  <c r="A10" i="1"/>
  <c r="Y24" i="1"/>
  <c r="Y32" i="1"/>
  <c r="Y40" i="1"/>
  <c r="Y55" i="1"/>
  <c r="Y60" i="1"/>
  <c r="Y64" i="1"/>
  <c r="Y68" i="1"/>
  <c r="Y74" i="1"/>
  <c r="Y81" i="1"/>
  <c r="Y92" i="1"/>
  <c r="Y101" i="1"/>
  <c r="Y107" i="1"/>
  <c r="Y114" i="1"/>
  <c r="Y123" i="1"/>
  <c r="Y130" i="1"/>
  <c r="Y135" i="1"/>
  <c r="Y142" i="1"/>
  <c r="Y158" i="1"/>
  <c r="Y163" i="1"/>
  <c r="Y177" i="1"/>
  <c r="Y182" i="1"/>
  <c r="BP179" i="1"/>
  <c r="Y198" i="1"/>
  <c r="BP197" i="1"/>
  <c r="BN197" i="1"/>
  <c r="Y214" i="1"/>
  <c r="BP211" i="1"/>
  <c r="BN211" i="1"/>
  <c r="BP213" i="1"/>
  <c r="BN213" i="1"/>
  <c r="Y237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F9" i="1"/>
  <c r="J9" i="1"/>
  <c r="BN22" i="1"/>
  <c r="BP22" i="1"/>
  <c r="BN30" i="1"/>
  <c r="BN36" i="1"/>
  <c r="BP36" i="1"/>
  <c r="BN45" i="1"/>
  <c r="BN47" i="1"/>
  <c r="BN49" i="1"/>
  <c r="BN51" i="1"/>
  <c r="BN53" i="1"/>
  <c r="BN58" i="1"/>
  <c r="BP58" i="1"/>
  <c r="BN62" i="1"/>
  <c r="BP62" i="1"/>
  <c r="BN66" i="1"/>
  <c r="BP66" i="1"/>
  <c r="BN72" i="1"/>
  <c r="BN79" i="1"/>
  <c r="BN90" i="1"/>
  <c r="BN96" i="1"/>
  <c r="BN97" i="1"/>
  <c r="BN99" i="1"/>
  <c r="BN105" i="1"/>
  <c r="BP105" i="1"/>
  <c r="BN110" i="1"/>
  <c r="BP110" i="1"/>
  <c r="BN112" i="1"/>
  <c r="BN117" i="1"/>
  <c r="BP117" i="1"/>
  <c r="BN119" i="1"/>
  <c r="BN121" i="1"/>
  <c r="BN128" i="1"/>
  <c r="BN133" i="1"/>
  <c r="BP133" i="1"/>
  <c r="BN140" i="1"/>
  <c r="BN156" i="1"/>
  <c r="BN161" i="1"/>
  <c r="BP161" i="1"/>
  <c r="BN172" i="1"/>
  <c r="BP172" i="1"/>
  <c r="BN173" i="1"/>
  <c r="BN175" i="1"/>
  <c r="BN179" i="1"/>
  <c r="Y181" i="1"/>
  <c r="BP187" i="1"/>
  <c r="BN187" i="1"/>
  <c r="Y189" i="1"/>
  <c r="Y193" i="1"/>
  <c r="BP192" i="1"/>
  <c r="BN192" i="1"/>
  <c r="Y199" i="1"/>
  <c r="Y207" i="1"/>
  <c r="BP203" i="1"/>
  <c r="BN203" i="1"/>
  <c r="BP205" i="1"/>
  <c r="BN205" i="1"/>
  <c r="BP206" i="1"/>
  <c r="BN206" i="1"/>
  <c r="Y215" i="1"/>
  <c r="Y225" i="1"/>
  <c r="BP218" i="1"/>
  <c r="BN218" i="1"/>
  <c r="BP220" i="1"/>
  <c r="BN220" i="1"/>
  <c r="BP222" i="1"/>
  <c r="BN222" i="1"/>
  <c r="Y224" i="1"/>
  <c r="BP229" i="1"/>
  <c r="BN229" i="1"/>
  <c r="BP231" i="1"/>
  <c r="BN231" i="1"/>
  <c r="Y238" i="1"/>
  <c r="Y242" i="1"/>
  <c r="BP241" i="1"/>
  <c r="BN241" i="1"/>
  <c r="Z248" i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9" i="1" l="1"/>
  <c r="Z330" i="1"/>
  <c r="X328" i="1"/>
  <c r="Y326" i="1"/>
  <c r="Y325" i="1"/>
  <c r="Y327" i="1"/>
  <c r="Y328" i="1" l="1"/>
  <c r="A338" i="1" s="1"/>
  <c r="B338" i="1" l="1"/>
  <c r="C338" i="1"/>
</calcChain>
</file>

<file path=xl/sharedStrings.xml><?xml version="1.0" encoding="utf-8"?>
<sst xmlns="http://schemas.openxmlformats.org/spreadsheetml/2006/main" count="1601" uniqueCount="530">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</sst>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8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5" xfId="0" applyBorder="1" applyProtection="1">
      <protection hidden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4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1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9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7" customWidth="1"/>
    <col min="19" max="19" width="6.140625" style="32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7" customWidth="1"/>
    <col min="25" max="25" width="11" style="327" customWidth="1"/>
    <col min="26" max="26" width="10" style="327" customWidth="1"/>
    <col min="27" max="27" width="11.5703125" style="327" customWidth="1"/>
    <col min="28" max="28" width="10.42578125" style="327" customWidth="1"/>
    <col min="29" max="29" width="30" style="32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7" customWidth="1"/>
    <col min="34" max="34" width="9.140625" style="327" customWidth="1"/>
    <col min="35" max="16384" width="9.140625" style="327"/>
  </cols>
  <sheetData>
    <row r="1" spans="1:32" s="331" customFormat="1" ht="45" customHeight="1" x14ac:dyDescent="0.2">
      <c r="A1" s="41"/>
      <c r="B1" s="41"/>
      <c r="C1" s="41"/>
      <c r="D1" s="400" t="s">
        <v>0</v>
      </c>
      <c r="E1" s="368"/>
      <c r="F1" s="368"/>
      <c r="G1" s="12" t="s">
        <v>1</v>
      </c>
      <c r="H1" s="400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1" customFormat="1" ht="23.45" customHeight="1" x14ac:dyDescent="0.2">
      <c r="A5" s="456" t="s">
        <v>7</v>
      </c>
      <c r="B5" s="351"/>
      <c r="C5" s="352"/>
      <c r="D5" s="402"/>
      <c r="E5" s="403"/>
      <c r="F5" s="536" t="s">
        <v>8</v>
      </c>
      <c r="G5" s="352"/>
      <c r="H5" s="402"/>
      <c r="I5" s="505"/>
      <c r="J5" s="505"/>
      <c r="K5" s="505"/>
      <c r="L5" s="505"/>
      <c r="M5" s="403"/>
      <c r="N5" s="61"/>
      <c r="P5" s="24" t="s">
        <v>9</v>
      </c>
      <c r="Q5" s="543">
        <v>45688</v>
      </c>
      <c r="R5" s="420"/>
      <c r="T5" s="450" t="s">
        <v>10</v>
      </c>
      <c r="U5" s="451"/>
      <c r="V5" s="452" t="s">
        <v>11</v>
      </c>
      <c r="W5" s="420"/>
      <c r="AB5" s="51"/>
      <c r="AC5" s="51"/>
      <c r="AD5" s="51"/>
      <c r="AE5" s="51"/>
    </row>
    <row r="6" spans="1:32" s="331" customFormat="1" ht="24" customHeight="1" x14ac:dyDescent="0.2">
      <c r="A6" s="456" t="s">
        <v>12</v>
      </c>
      <c r="B6" s="351"/>
      <c r="C6" s="352"/>
      <c r="D6" s="507" t="s">
        <v>13</v>
      </c>
      <c r="E6" s="508"/>
      <c r="F6" s="508"/>
      <c r="G6" s="508"/>
      <c r="H6" s="508"/>
      <c r="I6" s="508"/>
      <c r="J6" s="508"/>
      <c r="K6" s="508"/>
      <c r="L6" s="508"/>
      <c r="M6" s="420"/>
      <c r="N6" s="62"/>
      <c r="P6" s="24" t="s">
        <v>14</v>
      </c>
      <c r="Q6" s="548" t="str">
        <f>IF(Q5=0," ",CHOOSE(WEEKDAY(Q5,2),"Понедельник","Вторник","Среда","Четверг","Пятница","Суббота","Воскресенье"))</f>
        <v>Пятница</v>
      </c>
      <c r="R6" s="341"/>
      <c r="T6" s="457" t="s">
        <v>15</v>
      </c>
      <c r="U6" s="451"/>
      <c r="V6" s="484" t="s">
        <v>16</v>
      </c>
      <c r="W6" s="381"/>
      <c r="AB6" s="51"/>
      <c r="AC6" s="51"/>
      <c r="AD6" s="51"/>
      <c r="AE6" s="51"/>
    </row>
    <row r="7" spans="1:32" s="331" customFormat="1" ht="21.75" hidden="1" customHeight="1" x14ac:dyDescent="0.2">
      <c r="A7" s="55"/>
      <c r="B7" s="55"/>
      <c r="C7" s="55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63"/>
      <c r="P7" s="24"/>
      <c r="Q7" s="42"/>
      <c r="R7" s="42"/>
      <c r="T7" s="348"/>
      <c r="U7" s="451"/>
      <c r="V7" s="485"/>
      <c r="W7" s="486"/>
      <c r="AB7" s="51"/>
      <c r="AC7" s="51"/>
      <c r="AD7" s="51"/>
      <c r="AE7" s="51"/>
    </row>
    <row r="8" spans="1:32" s="331" customFormat="1" ht="25.5" customHeight="1" x14ac:dyDescent="0.2">
      <c r="A8" s="494" t="s">
        <v>17</v>
      </c>
      <c r="B8" s="355"/>
      <c r="C8" s="356"/>
      <c r="D8" s="394" t="s">
        <v>18</v>
      </c>
      <c r="E8" s="395"/>
      <c r="F8" s="395"/>
      <c r="G8" s="395"/>
      <c r="H8" s="395"/>
      <c r="I8" s="395"/>
      <c r="J8" s="395"/>
      <c r="K8" s="395"/>
      <c r="L8" s="395"/>
      <c r="M8" s="396"/>
      <c r="N8" s="64"/>
      <c r="P8" s="24" t="s">
        <v>19</v>
      </c>
      <c r="Q8" s="430">
        <v>0.375</v>
      </c>
      <c r="R8" s="387"/>
      <c r="T8" s="348"/>
      <c r="U8" s="451"/>
      <c r="V8" s="485"/>
      <c r="W8" s="486"/>
      <c r="AB8" s="51"/>
      <c r="AC8" s="51"/>
      <c r="AD8" s="51"/>
      <c r="AE8" s="51"/>
    </row>
    <row r="9" spans="1:32" s="331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39"/>
      <c r="E9" s="361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2"/>
      <c r="P9" s="26" t="s">
        <v>20</v>
      </c>
      <c r="Q9" s="446"/>
      <c r="R9" s="447"/>
      <c r="T9" s="348"/>
      <c r="U9" s="451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31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39"/>
      <c r="E10" s="361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95" t="str">
        <f>IFERROR(VLOOKUP($D$10,Proxy,2,FALSE),"")</f>
        <v/>
      </c>
      <c r="I10" s="348"/>
      <c r="J10" s="348"/>
      <c r="K10" s="348"/>
      <c r="L10" s="348"/>
      <c r="M10" s="348"/>
      <c r="N10" s="330"/>
      <c r="P10" s="26" t="s">
        <v>21</v>
      </c>
      <c r="Q10" s="458"/>
      <c r="R10" s="459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420"/>
      <c r="U11" s="24" t="s">
        <v>26</v>
      </c>
      <c r="V11" s="514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331" customFormat="1" ht="18.600000000000001" customHeight="1" x14ac:dyDescent="0.2">
      <c r="A12" s="449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2"/>
      <c r="N12" s="65"/>
      <c r="P12" s="24" t="s">
        <v>29</v>
      </c>
      <c r="Q12" s="430"/>
      <c r="R12" s="387"/>
      <c r="S12" s="23"/>
      <c r="U12" s="24"/>
      <c r="V12" s="368"/>
      <c r="W12" s="348"/>
      <c r="AB12" s="51"/>
      <c r="AC12" s="51"/>
      <c r="AD12" s="51"/>
      <c r="AE12" s="51"/>
    </row>
    <row r="13" spans="1:32" s="331" customFormat="1" ht="23.25" customHeight="1" x14ac:dyDescent="0.2">
      <c r="A13" s="449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2"/>
      <c r="N13" s="65"/>
      <c r="O13" s="26"/>
      <c r="P13" s="26" t="s">
        <v>31</v>
      </c>
      <c r="Q13" s="514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1" customFormat="1" ht="18.600000000000001" customHeight="1" x14ac:dyDescent="0.2">
      <c r="A14" s="449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1" customFormat="1" ht="22.5" customHeight="1" x14ac:dyDescent="0.2">
      <c r="A15" s="466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66"/>
      <c r="P15" s="423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37" t="s">
        <v>37</v>
      </c>
      <c r="D17" s="378" t="s">
        <v>38</v>
      </c>
      <c r="E17" s="409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8"/>
      <c r="R17" s="408"/>
      <c r="S17" s="408"/>
      <c r="T17" s="409"/>
      <c r="U17" s="552" t="s">
        <v>50</v>
      </c>
      <c r="V17" s="352"/>
      <c r="W17" s="378" t="s">
        <v>51</v>
      </c>
      <c r="X17" s="378" t="s">
        <v>52</v>
      </c>
      <c r="Y17" s="553" t="s">
        <v>53</v>
      </c>
      <c r="Z17" s="497" t="s">
        <v>54</v>
      </c>
      <c r="AA17" s="477" t="s">
        <v>55</v>
      </c>
      <c r="AB17" s="477" t="s">
        <v>56</v>
      </c>
      <c r="AC17" s="477" t="s">
        <v>57</v>
      </c>
      <c r="AD17" s="477" t="s">
        <v>58</v>
      </c>
      <c r="AE17" s="531"/>
      <c r="AF17" s="532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10"/>
      <c r="E18" s="412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79"/>
      <c r="X18" s="379"/>
      <c r="Y18" s="554"/>
      <c r="Z18" s="498"/>
      <c r="AA18" s="478"/>
      <c r="AB18" s="478"/>
      <c r="AC18" s="478"/>
      <c r="AD18" s="533"/>
      <c r="AE18" s="534"/>
      <c r="AF18" s="535"/>
      <c r="AG18" s="69"/>
      <c r="BD18" s="68"/>
    </row>
    <row r="19" spans="1:68" ht="27.75" hidden="1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47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9"/>
      <c r="AB20" s="329"/>
      <c r="AC20" s="329"/>
    </row>
    <row r="21" spans="1:68" ht="14.25" hidden="1" customHeight="1" x14ac:dyDescent="0.25">
      <c r="A21" s="349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8"/>
      <c r="AB21" s="328"/>
      <c r="AC21" s="32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0">
        <v>4607111035752</v>
      </c>
      <c r="E22" s="341"/>
      <c r="F22" s="333">
        <v>0.43</v>
      </c>
      <c r="G22" s="32">
        <v>16</v>
      </c>
      <c r="H22" s="333">
        <v>6.88</v>
      </c>
      <c r="I22" s="33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4">
        <v>0</v>
      </c>
      <c r="Y22" s="33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58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36">
        <f>IFERROR(SUM(X22:X22),"0")</f>
        <v>0</v>
      </c>
      <c r="Y23" s="336">
        <f>IFERROR(SUM(Y22:Y22),"0")</f>
        <v>0</v>
      </c>
      <c r="Z23" s="336">
        <f>IFERROR(IF(Z22="",0,Z22),"0")</f>
        <v>0</v>
      </c>
      <c r="AA23" s="337"/>
      <c r="AB23" s="337"/>
      <c r="AC23" s="337"/>
    </row>
    <row r="24" spans="1:68" hidden="1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58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36">
        <f>IFERROR(SUMPRODUCT(X22:X22*H22:H22),"0")</f>
        <v>0</v>
      </c>
      <c r="Y24" s="336">
        <f>IFERROR(SUMPRODUCT(Y22:Y22*H22:H22),"0")</f>
        <v>0</v>
      </c>
      <c r="Z24" s="37"/>
      <c r="AA24" s="337"/>
      <c r="AB24" s="337"/>
      <c r="AC24" s="337"/>
    </row>
    <row r="25" spans="1:68" ht="27.75" hidden="1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47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9"/>
      <c r="AB26" s="329"/>
      <c r="AC26" s="329"/>
    </row>
    <row r="27" spans="1:68" ht="14.25" hidden="1" customHeight="1" x14ac:dyDescent="0.25">
      <c r="A27" s="349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8"/>
      <c r="AB27" s="328"/>
      <c r="AC27" s="32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0">
        <v>4607111036520</v>
      </c>
      <c r="E28" s="341"/>
      <c r="F28" s="333">
        <v>0.25</v>
      </c>
      <c r="G28" s="32">
        <v>6</v>
      </c>
      <c r="H28" s="333">
        <v>1.5</v>
      </c>
      <c r="I28" s="33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3"/>
      <c r="R28" s="343"/>
      <c r="S28" s="343"/>
      <c r="T28" s="344"/>
      <c r="U28" s="34"/>
      <c r="V28" s="34"/>
      <c r="W28" s="35" t="s">
        <v>69</v>
      </c>
      <c r="X28" s="334">
        <v>0</v>
      </c>
      <c r="Y28" s="33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0">
        <v>4607111036537</v>
      </c>
      <c r="E29" s="341"/>
      <c r="F29" s="333">
        <v>0.25</v>
      </c>
      <c r="G29" s="32">
        <v>6</v>
      </c>
      <c r="H29" s="333">
        <v>1.5</v>
      </c>
      <c r="I29" s="33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3"/>
      <c r="R29" s="343"/>
      <c r="S29" s="343"/>
      <c r="T29" s="344"/>
      <c r="U29" s="34"/>
      <c r="V29" s="34"/>
      <c r="W29" s="35" t="s">
        <v>69</v>
      </c>
      <c r="X29" s="334">
        <v>56</v>
      </c>
      <c r="Y29" s="33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40">
        <v>4607111036599</v>
      </c>
      <c r="E30" s="341"/>
      <c r="F30" s="333">
        <v>0.25</v>
      </c>
      <c r="G30" s="32">
        <v>6</v>
      </c>
      <c r="H30" s="333">
        <v>1.5</v>
      </c>
      <c r="I30" s="33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3"/>
      <c r="R30" s="343"/>
      <c r="S30" s="343"/>
      <c r="T30" s="344"/>
      <c r="U30" s="34"/>
      <c r="V30" s="34"/>
      <c r="W30" s="35" t="s">
        <v>69</v>
      </c>
      <c r="X30" s="334">
        <v>0</v>
      </c>
      <c r="Y30" s="33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4301132095</v>
      </c>
      <c r="D31" s="340">
        <v>4607111036605</v>
      </c>
      <c r="E31" s="341"/>
      <c r="F31" s="333">
        <v>0.25</v>
      </c>
      <c r="G31" s="32">
        <v>6</v>
      </c>
      <c r="H31" s="333">
        <v>1.5</v>
      </c>
      <c r="I31" s="33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43"/>
      <c r="R31" s="343"/>
      <c r="S31" s="343"/>
      <c r="T31" s="344"/>
      <c r="U31" s="34"/>
      <c r="V31" s="34"/>
      <c r="W31" s="35" t="s">
        <v>69</v>
      </c>
      <c r="X31" s="334">
        <v>0</v>
      </c>
      <c r="Y31" s="33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7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58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36">
        <f>IFERROR(SUM(X28:X31),"0")</f>
        <v>56</v>
      </c>
      <c r="Y32" s="336">
        <f>IFERROR(SUM(Y28:Y31),"0")</f>
        <v>56</v>
      </c>
      <c r="Z32" s="336">
        <f>IFERROR(IF(Z28="",0,Z28),"0")+IFERROR(IF(Z29="",0,Z29),"0")+IFERROR(IF(Z30="",0,Z30),"0")+IFERROR(IF(Z31="",0,Z31),"0")</f>
        <v>0.52695999999999998</v>
      </c>
      <c r="AA32" s="337"/>
      <c r="AB32" s="337"/>
      <c r="AC32" s="337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58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36">
        <f>IFERROR(SUMPRODUCT(X28:X31*H28:H31),"0")</f>
        <v>84</v>
      </c>
      <c r="Y33" s="336">
        <f>IFERROR(SUMPRODUCT(Y28:Y31*H28:H31),"0")</f>
        <v>84</v>
      </c>
      <c r="Z33" s="37"/>
      <c r="AA33" s="337"/>
      <c r="AB33" s="337"/>
      <c r="AC33" s="337"/>
    </row>
    <row r="34" spans="1:68" ht="16.5" hidden="1" customHeight="1" x14ac:dyDescent="0.25">
      <c r="A34" s="347" t="s">
        <v>90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9"/>
      <c r="AB34" s="329"/>
      <c r="AC34" s="329"/>
    </row>
    <row r="35" spans="1:68" ht="14.25" hidden="1" customHeight="1" x14ac:dyDescent="0.25">
      <c r="A35" s="349" t="s">
        <v>63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28"/>
      <c r="AB35" s="328"/>
      <c r="AC35" s="328"/>
    </row>
    <row r="36" spans="1:68" ht="27" hidden="1" customHeight="1" x14ac:dyDescent="0.25">
      <c r="A36" s="54" t="s">
        <v>91</v>
      </c>
      <c r="B36" s="54" t="s">
        <v>92</v>
      </c>
      <c r="C36" s="31">
        <v>4301071090</v>
      </c>
      <c r="D36" s="340">
        <v>4620207490075</v>
      </c>
      <c r="E36" s="341"/>
      <c r="F36" s="333">
        <v>0.7</v>
      </c>
      <c r="G36" s="32">
        <v>8</v>
      </c>
      <c r="H36" s="333">
        <v>5.6</v>
      </c>
      <c r="I36" s="33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3" t="s">
        <v>93</v>
      </c>
      <c r="Q36" s="343"/>
      <c r="R36" s="343"/>
      <c r="S36" s="343"/>
      <c r="T36" s="344"/>
      <c r="U36" s="34"/>
      <c r="V36" s="34"/>
      <c r="W36" s="35" t="s">
        <v>69</v>
      </c>
      <c r="X36" s="334">
        <v>0</v>
      </c>
      <c r="Y36" s="33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4301070884</v>
      </c>
      <c r="D37" s="340">
        <v>4607111036315</v>
      </c>
      <c r="E37" s="341"/>
      <c r="F37" s="333">
        <v>0.75</v>
      </c>
      <c r="G37" s="32">
        <v>8</v>
      </c>
      <c r="H37" s="333">
        <v>6</v>
      </c>
      <c r="I37" s="333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43"/>
      <c r="R37" s="343"/>
      <c r="S37" s="343"/>
      <c r="T37" s="344"/>
      <c r="U37" s="34"/>
      <c r="V37" s="34"/>
      <c r="W37" s="35" t="s">
        <v>69</v>
      </c>
      <c r="X37" s="334">
        <v>0</v>
      </c>
      <c r="Y37" s="33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98</v>
      </c>
      <c r="B38" s="54" t="s">
        <v>99</v>
      </c>
      <c r="C38" s="31">
        <v>4301071092</v>
      </c>
      <c r="D38" s="340">
        <v>4620207490174</v>
      </c>
      <c r="E38" s="341"/>
      <c r="F38" s="333">
        <v>0.7</v>
      </c>
      <c r="G38" s="32">
        <v>8</v>
      </c>
      <c r="H38" s="333">
        <v>5.6</v>
      </c>
      <c r="I38" s="33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9" t="s">
        <v>100</v>
      </c>
      <c r="Q38" s="343"/>
      <c r="R38" s="343"/>
      <c r="S38" s="343"/>
      <c r="T38" s="344"/>
      <c r="U38" s="34"/>
      <c r="V38" s="34"/>
      <c r="W38" s="35" t="s">
        <v>69</v>
      </c>
      <c r="X38" s="334">
        <v>48</v>
      </c>
      <c r="Y38" s="335">
        <f>IFERROR(IF(X38="","",X38),"")</f>
        <v>48</v>
      </c>
      <c r="Z38" s="36">
        <f>IFERROR(IF(X38="","",X38*0.0155),"")</f>
        <v>0.74399999999999999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281.76</v>
      </c>
      <c r="BN38" s="67">
        <f>IFERROR(Y38*I38,"0")</f>
        <v>281.76</v>
      </c>
      <c r="BO38" s="67">
        <f>IFERROR(X38/J38,"0")</f>
        <v>0.5714285714285714</v>
      </c>
      <c r="BP38" s="67">
        <f>IFERROR(Y38/J38,"0")</f>
        <v>0.5714285714285714</v>
      </c>
    </row>
    <row r="39" spans="1:68" ht="27" hidden="1" customHeight="1" x14ac:dyDescent="0.25">
      <c r="A39" s="54" t="s">
        <v>102</v>
      </c>
      <c r="B39" s="54" t="s">
        <v>103</v>
      </c>
      <c r="C39" s="31">
        <v>4301071091</v>
      </c>
      <c r="D39" s="340">
        <v>4620207490044</v>
      </c>
      <c r="E39" s="341"/>
      <c r="F39" s="333">
        <v>0.7</v>
      </c>
      <c r="G39" s="32">
        <v>8</v>
      </c>
      <c r="H39" s="333">
        <v>5.6</v>
      </c>
      <c r="I39" s="333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364" t="s">
        <v>104</v>
      </c>
      <c r="Q39" s="343"/>
      <c r="R39" s="343"/>
      <c r="S39" s="343"/>
      <c r="T39" s="344"/>
      <c r="U39" s="34"/>
      <c r="V39" s="34"/>
      <c r="W39" s="35" t="s">
        <v>69</v>
      </c>
      <c r="X39" s="334">
        <v>0</v>
      </c>
      <c r="Y39" s="335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57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58"/>
      <c r="P40" s="354" t="s">
        <v>72</v>
      </c>
      <c r="Q40" s="355"/>
      <c r="R40" s="355"/>
      <c r="S40" s="355"/>
      <c r="T40" s="355"/>
      <c r="U40" s="355"/>
      <c r="V40" s="356"/>
      <c r="W40" s="37" t="s">
        <v>69</v>
      </c>
      <c r="X40" s="336">
        <f>IFERROR(SUM(X36:X39),"0")</f>
        <v>48</v>
      </c>
      <c r="Y40" s="336">
        <f>IFERROR(SUM(Y36:Y39),"0")</f>
        <v>48</v>
      </c>
      <c r="Z40" s="336">
        <f>IFERROR(IF(Z36="",0,Z36),"0")+IFERROR(IF(Z37="",0,Z37),"0")+IFERROR(IF(Z38="",0,Z38),"0")+IFERROR(IF(Z39="",0,Z39),"0")</f>
        <v>0.74399999999999999</v>
      </c>
      <c r="AA40" s="337"/>
      <c r="AB40" s="337"/>
      <c r="AC40" s="337"/>
    </row>
    <row r="41" spans="1:68" x14ac:dyDescent="0.2">
      <c r="A41" s="348"/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58"/>
      <c r="P41" s="354" t="s">
        <v>72</v>
      </c>
      <c r="Q41" s="355"/>
      <c r="R41" s="355"/>
      <c r="S41" s="355"/>
      <c r="T41" s="355"/>
      <c r="U41" s="355"/>
      <c r="V41" s="356"/>
      <c r="W41" s="37" t="s">
        <v>73</v>
      </c>
      <c r="X41" s="336">
        <f>IFERROR(SUMPRODUCT(X36:X39*H36:H39),"0")</f>
        <v>268.79999999999995</v>
      </c>
      <c r="Y41" s="336">
        <f>IFERROR(SUMPRODUCT(Y36:Y39*H36:H39),"0")</f>
        <v>268.79999999999995</v>
      </c>
      <c r="Z41" s="37"/>
      <c r="AA41" s="337"/>
      <c r="AB41" s="337"/>
      <c r="AC41" s="337"/>
    </row>
    <row r="42" spans="1:68" ht="16.5" hidden="1" customHeight="1" x14ac:dyDescent="0.25">
      <c r="A42" s="347" t="s">
        <v>106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29"/>
      <c r="AB42" s="329"/>
      <c r="AC42" s="329"/>
    </row>
    <row r="43" spans="1:68" ht="14.25" hidden="1" customHeight="1" x14ac:dyDescent="0.25">
      <c r="A43" s="349" t="s">
        <v>63</v>
      </c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28"/>
      <c r="AB43" s="328"/>
      <c r="AC43" s="328"/>
    </row>
    <row r="44" spans="1:68" ht="27" hidden="1" customHeight="1" x14ac:dyDescent="0.25">
      <c r="A44" s="54" t="s">
        <v>107</v>
      </c>
      <c r="B44" s="54" t="s">
        <v>108</v>
      </c>
      <c r="C44" s="31">
        <v>4301071032</v>
      </c>
      <c r="D44" s="340">
        <v>4607111038999</v>
      </c>
      <c r="E44" s="341"/>
      <c r="F44" s="333">
        <v>0.4</v>
      </c>
      <c r="G44" s="32">
        <v>16</v>
      </c>
      <c r="H44" s="333">
        <v>6.4</v>
      </c>
      <c r="I44" s="333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4">
        <v>0</v>
      </c>
      <c r="Y44" s="335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4301071044</v>
      </c>
      <c r="D45" s="340">
        <v>4607111039385</v>
      </c>
      <c r="E45" s="341"/>
      <c r="F45" s="333">
        <v>0.7</v>
      </c>
      <c r="G45" s="32">
        <v>10</v>
      </c>
      <c r="H45" s="333">
        <v>7</v>
      </c>
      <c r="I45" s="333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4">
        <v>36</v>
      </c>
      <c r="Y45" s="335">
        <f t="shared" si="0"/>
        <v>36</v>
      </c>
      <c r="Z45" s="36">
        <f t="shared" si="1"/>
        <v>0.55800000000000005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262.8</v>
      </c>
      <c r="BN45" s="67">
        <f t="shared" si="3"/>
        <v>262.8</v>
      </c>
      <c r="BO45" s="67">
        <f t="shared" si="4"/>
        <v>0.42857142857142855</v>
      </c>
      <c r="BP45" s="67">
        <f t="shared" si="5"/>
        <v>0.42857142857142855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4301070972</v>
      </c>
      <c r="D46" s="340">
        <v>4607111037183</v>
      </c>
      <c r="E46" s="341"/>
      <c r="F46" s="333">
        <v>0.9</v>
      </c>
      <c r="G46" s="32">
        <v>8</v>
      </c>
      <c r="H46" s="333">
        <v>7.2</v>
      </c>
      <c r="I46" s="333">
        <v>7.4859999999999998</v>
      </c>
      <c r="J46" s="32">
        <v>84</v>
      </c>
      <c r="K46" s="32" t="s">
        <v>66</v>
      </c>
      <c r="L46" s="32" t="s">
        <v>114</v>
      </c>
      <c r="M46" s="33" t="s">
        <v>68</v>
      </c>
      <c r="N46" s="33"/>
      <c r="O46" s="32">
        <v>180</v>
      </c>
      <c r="P46" s="5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4">
        <v>0</v>
      </c>
      <c r="Y46" s="335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115</v>
      </c>
      <c r="AK46" s="71">
        <v>84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4301071045</v>
      </c>
      <c r="D47" s="340">
        <v>4607111039392</v>
      </c>
      <c r="E47" s="341"/>
      <c r="F47" s="333">
        <v>0.4</v>
      </c>
      <c r="G47" s="32">
        <v>16</v>
      </c>
      <c r="H47" s="333">
        <v>6.4</v>
      </c>
      <c r="I47" s="333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4">
        <v>0</v>
      </c>
      <c r="Y47" s="335">
        <f t="shared" si="0"/>
        <v>0</v>
      </c>
      <c r="Z47" s="36">
        <f t="shared" si="1"/>
        <v>0</v>
      </c>
      <c r="AA47" s="56"/>
      <c r="AB47" s="57"/>
      <c r="AC47" s="96" t="s">
        <v>118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119</v>
      </c>
      <c r="B48" s="54" t="s">
        <v>120</v>
      </c>
      <c r="C48" s="31">
        <v>4301070970</v>
      </c>
      <c r="D48" s="340">
        <v>4607111037091</v>
      </c>
      <c r="E48" s="341"/>
      <c r="F48" s="333">
        <v>0.43</v>
      </c>
      <c r="G48" s="32">
        <v>16</v>
      </c>
      <c r="H48" s="333">
        <v>6.88</v>
      </c>
      <c r="I48" s="333">
        <v>7.11</v>
      </c>
      <c r="J48" s="32">
        <v>84</v>
      </c>
      <c r="K48" s="32" t="s">
        <v>66</v>
      </c>
      <c r="L48" s="32" t="s">
        <v>121</v>
      </c>
      <c r="M48" s="33" t="s">
        <v>68</v>
      </c>
      <c r="N48" s="33"/>
      <c r="O48" s="32">
        <v>180</v>
      </c>
      <c r="P48" s="5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343"/>
      <c r="R48" s="343"/>
      <c r="S48" s="343"/>
      <c r="T48" s="344"/>
      <c r="U48" s="34"/>
      <c r="V48" s="34"/>
      <c r="W48" s="35" t="s">
        <v>69</v>
      </c>
      <c r="X48" s="334">
        <v>0</v>
      </c>
      <c r="Y48" s="335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122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123</v>
      </c>
      <c r="B49" s="54" t="s">
        <v>124</v>
      </c>
      <c r="C49" s="31">
        <v>4301071031</v>
      </c>
      <c r="D49" s="340">
        <v>4607111038982</v>
      </c>
      <c r="E49" s="341"/>
      <c r="F49" s="333">
        <v>0.7</v>
      </c>
      <c r="G49" s="32">
        <v>10</v>
      </c>
      <c r="H49" s="333">
        <v>7</v>
      </c>
      <c r="I49" s="333">
        <v>7.2859999999999996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343"/>
      <c r="R49" s="343"/>
      <c r="S49" s="343"/>
      <c r="T49" s="344"/>
      <c r="U49" s="34"/>
      <c r="V49" s="34"/>
      <c r="W49" s="35" t="s">
        <v>69</v>
      </c>
      <c r="X49" s="334">
        <v>0</v>
      </c>
      <c r="Y49" s="335">
        <f t="shared" si="0"/>
        <v>0</v>
      </c>
      <c r="Z49" s="36">
        <f t="shared" si="1"/>
        <v>0</v>
      </c>
      <c r="AA49" s="56"/>
      <c r="AB49" s="57"/>
      <c r="AC49" s="100" t="s">
        <v>118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4301070971</v>
      </c>
      <c r="D50" s="340">
        <v>4607111036902</v>
      </c>
      <c r="E50" s="341"/>
      <c r="F50" s="333">
        <v>0.9</v>
      </c>
      <c r="G50" s="32">
        <v>8</v>
      </c>
      <c r="H50" s="333">
        <v>7.2</v>
      </c>
      <c r="I50" s="333">
        <v>7.43</v>
      </c>
      <c r="J50" s="32">
        <v>84</v>
      </c>
      <c r="K50" s="32" t="s">
        <v>66</v>
      </c>
      <c r="L50" s="32" t="s">
        <v>121</v>
      </c>
      <c r="M50" s="33" t="s">
        <v>68</v>
      </c>
      <c r="N50" s="33"/>
      <c r="O50" s="32">
        <v>180</v>
      </c>
      <c r="P50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343"/>
      <c r="R50" s="343"/>
      <c r="S50" s="343"/>
      <c r="T50" s="344"/>
      <c r="U50" s="34"/>
      <c r="V50" s="34"/>
      <c r="W50" s="35" t="s">
        <v>69</v>
      </c>
      <c r="X50" s="334">
        <v>0</v>
      </c>
      <c r="Y50" s="335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4301071046</v>
      </c>
      <c r="D51" s="340">
        <v>4607111039354</v>
      </c>
      <c r="E51" s="341"/>
      <c r="F51" s="333">
        <v>0.4</v>
      </c>
      <c r="G51" s="32">
        <v>16</v>
      </c>
      <c r="H51" s="333">
        <v>6.4</v>
      </c>
      <c r="I51" s="333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5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43"/>
      <c r="R51" s="343"/>
      <c r="S51" s="343"/>
      <c r="T51" s="344"/>
      <c r="U51" s="34"/>
      <c r="V51" s="34"/>
      <c r="W51" s="35" t="s">
        <v>69</v>
      </c>
      <c r="X51" s="334">
        <v>0</v>
      </c>
      <c r="Y51" s="335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4301071047</v>
      </c>
      <c r="D52" s="340">
        <v>4607111039330</v>
      </c>
      <c r="E52" s="341"/>
      <c r="F52" s="333">
        <v>0.7</v>
      </c>
      <c r="G52" s="32">
        <v>10</v>
      </c>
      <c r="H52" s="333">
        <v>7</v>
      </c>
      <c r="I52" s="333">
        <v>7.3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343"/>
      <c r="R52" s="343"/>
      <c r="S52" s="343"/>
      <c r="T52" s="344"/>
      <c r="U52" s="34"/>
      <c r="V52" s="34"/>
      <c r="W52" s="35" t="s">
        <v>69</v>
      </c>
      <c r="X52" s="334">
        <v>96</v>
      </c>
      <c r="Y52" s="335">
        <f t="shared" si="0"/>
        <v>96</v>
      </c>
      <c r="Z52" s="36">
        <f t="shared" si="1"/>
        <v>1.488</v>
      </c>
      <c r="AA52" s="56"/>
      <c r="AB52" s="57"/>
      <c r="AC52" s="106" t="s">
        <v>118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700.8</v>
      </c>
      <c r="BN52" s="67">
        <f t="shared" si="3"/>
        <v>700.8</v>
      </c>
      <c r="BO52" s="67">
        <f t="shared" si="4"/>
        <v>1.1428571428571428</v>
      </c>
      <c r="BP52" s="67">
        <f t="shared" si="5"/>
        <v>1.1428571428571428</v>
      </c>
    </row>
    <row r="53" spans="1:68" ht="27" hidden="1" customHeight="1" x14ac:dyDescent="0.25">
      <c r="A53" s="54" t="s">
        <v>131</v>
      </c>
      <c r="B53" s="54" t="s">
        <v>132</v>
      </c>
      <c r="C53" s="31">
        <v>4301070968</v>
      </c>
      <c r="D53" s="340">
        <v>4607111036889</v>
      </c>
      <c r="E53" s="341"/>
      <c r="F53" s="333">
        <v>0.9</v>
      </c>
      <c r="G53" s="32">
        <v>8</v>
      </c>
      <c r="H53" s="333">
        <v>7.2</v>
      </c>
      <c r="I53" s="333">
        <v>7.4859999999999998</v>
      </c>
      <c r="J53" s="32">
        <v>84</v>
      </c>
      <c r="K53" s="32" t="s">
        <v>66</v>
      </c>
      <c r="L53" s="32" t="s">
        <v>114</v>
      </c>
      <c r="M53" s="33" t="s">
        <v>68</v>
      </c>
      <c r="N53" s="33"/>
      <c r="O53" s="32">
        <v>180</v>
      </c>
      <c r="P53" s="44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343"/>
      <c r="R53" s="343"/>
      <c r="S53" s="343"/>
      <c r="T53" s="344"/>
      <c r="U53" s="34"/>
      <c r="V53" s="34"/>
      <c r="W53" s="35" t="s">
        <v>69</v>
      </c>
      <c r="X53" s="334">
        <v>0</v>
      </c>
      <c r="Y53" s="335">
        <f t="shared" si="0"/>
        <v>0</v>
      </c>
      <c r="Z53" s="36">
        <f t="shared" si="1"/>
        <v>0</v>
      </c>
      <c r="AA53" s="56"/>
      <c r="AB53" s="57"/>
      <c r="AC53" s="108" t="s">
        <v>118</v>
      </c>
      <c r="AG53" s="67"/>
      <c r="AJ53" s="71" t="s">
        <v>115</v>
      </c>
      <c r="AK53" s="71">
        <v>84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57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58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36">
        <f>IFERROR(SUM(X44:X53),"0")</f>
        <v>132</v>
      </c>
      <c r="Y54" s="336">
        <f>IFERROR(SUM(Y44:Y53),"0")</f>
        <v>132</v>
      </c>
      <c r="Z54" s="336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2.0460000000000003</v>
      </c>
      <c r="AA54" s="337"/>
      <c r="AB54" s="337"/>
      <c r="AC54" s="337"/>
    </row>
    <row r="55" spans="1:68" x14ac:dyDescent="0.2">
      <c r="A55" s="348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58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36">
        <f>IFERROR(SUMPRODUCT(X44:X53*H44:H53),"0")</f>
        <v>924</v>
      </c>
      <c r="Y55" s="336">
        <f>IFERROR(SUMPRODUCT(Y44:Y53*H44:H53),"0")</f>
        <v>924</v>
      </c>
      <c r="Z55" s="37"/>
      <c r="AA55" s="337"/>
      <c r="AB55" s="337"/>
      <c r="AC55" s="337"/>
    </row>
    <row r="56" spans="1:68" ht="16.5" hidden="1" customHeight="1" x14ac:dyDescent="0.25">
      <c r="A56" s="347" t="s">
        <v>133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329"/>
      <c r="AB56" s="329"/>
      <c r="AC56" s="329"/>
    </row>
    <row r="57" spans="1:68" ht="14.25" hidden="1" customHeight="1" x14ac:dyDescent="0.25">
      <c r="A57" s="349" t="s">
        <v>134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28"/>
      <c r="AB57" s="328"/>
      <c r="AC57" s="328"/>
    </row>
    <row r="58" spans="1:68" ht="27" hidden="1" customHeight="1" x14ac:dyDescent="0.25">
      <c r="A58" s="54" t="s">
        <v>135</v>
      </c>
      <c r="B58" s="54" t="s">
        <v>136</v>
      </c>
      <c r="C58" s="31">
        <v>4301100079</v>
      </c>
      <c r="D58" s="340">
        <v>4607111037077</v>
      </c>
      <c r="E58" s="341"/>
      <c r="F58" s="333">
        <v>0.2</v>
      </c>
      <c r="G58" s="32">
        <v>6</v>
      </c>
      <c r="H58" s="333">
        <v>1.2</v>
      </c>
      <c r="I58" s="333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2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43"/>
      <c r="R58" s="343"/>
      <c r="S58" s="343"/>
      <c r="T58" s="344"/>
      <c r="U58" s="34"/>
      <c r="V58" s="34"/>
      <c r="W58" s="35" t="s">
        <v>69</v>
      </c>
      <c r="X58" s="334">
        <v>0</v>
      </c>
      <c r="Y58" s="335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137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7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58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36">
        <f>IFERROR(SUM(X58:X58),"0")</f>
        <v>0</v>
      </c>
      <c r="Y59" s="336">
        <f>IFERROR(SUM(Y58:Y58),"0")</f>
        <v>0</v>
      </c>
      <c r="Z59" s="336">
        <f>IFERROR(IF(Z58="",0,Z58),"0")</f>
        <v>0</v>
      </c>
      <c r="AA59" s="337"/>
      <c r="AB59" s="337"/>
      <c r="AC59" s="337"/>
    </row>
    <row r="60" spans="1:68" hidden="1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58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36">
        <f>IFERROR(SUMPRODUCT(X58:X58*H58:H58),"0")</f>
        <v>0</v>
      </c>
      <c r="Y60" s="336">
        <f>IFERROR(SUMPRODUCT(Y58:Y58*H58:H58),"0")</f>
        <v>0</v>
      </c>
      <c r="Z60" s="37"/>
      <c r="AA60" s="337"/>
      <c r="AB60" s="337"/>
      <c r="AC60" s="337"/>
    </row>
    <row r="61" spans="1:68" ht="14.25" hidden="1" customHeight="1" x14ac:dyDescent="0.25">
      <c r="A61" s="349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28"/>
      <c r="AB61" s="328"/>
      <c r="AC61" s="328"/>
    </row>
    <row r="62" spans="1:68" ht="27" hidden="1" customHeight="1" x14ac:dyDescent="0.25">
      <c r="A62" s="54" t="s">
        <v>138</v>
      </c>
      <c r="B62" s="54" t="s">
        <v>139</v>
      </c>
      <c r="C62" s="31">
        <v>4301132044</v>
      </c>
      <c r="D62" s="340">
        <v>4607111036971</v>
      </c>
      <c r="E62" s="341"/>
      <c r="F62" s="333">
        <v>0.25</v>
      </c>
      <c r="G62" s="32">
        <v>6</v>
      </c>
      <c r="H62" s="333">
        <v>1.5</v>
      </c>
      <c r="I62" s="333">
        <v>1.86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2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343"/>
      <c r="R62" s="343"/>
      <c r="S62" s="343"/>
      <c r="T62" s="344"/>
      <c r="U62" s="34"/>
      <c r="V62" s="34"/>
      <c r="W62" s="35" t="s">
        <v>69</v>
      </c>
      <c r="X62" s="334">
        <v>0</v>
      </c>
      <c r="Y62" s="335">
        <f>IFERROR(IF(X62="","",X62),"")</f>
        <v>0</v>
      </c>
      <c r="Z62" s="36">
        <f>IFERROR(IF(X62="","",X62*0.00941),"")</f>
        <v>0</v>
      </c>
      <c r="AA62" s="56"/>
      <c r="AB62" s="57"/>
      <c r="AC62" s="112" t="s">
        <v>140</v>
      </c>
      <c r="AG62" s="67"/>
      <c r="AJ62" s="71" t="s">
        <v>71</v>
      </c>
      <c r="AK62" s="71">
        <v>1</v>
      </c>
      <c r="BB62" s="113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7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58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36">
        <f>IFERROR(SUM(X62:X62),"0")</f>
        <v>0</v>
      </c>
      <c r="Y63" s="336">
        <f>IFERROR(SUM(Y62:Y62),"0")</f>
        <v>0</v>
      </c>
      <c r="Z63" s="336">
        <f>IFERROR(IF(Z62="",0,Z62),"0")</f>
        <v>0</v>
      </c>
      <c r="AA63" s="337"/>
      <c r="AB63" s="337"/>
      <c r="AC63" s="337"/>
    </row>
    <row r="64" spans="1:68" hidden="1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58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36">
        <f>IFERROR(SUMPRODUCT(X62:X62*H62:H62),"0")</f>
        <v>0</v>
      </c>
      <c r="Y64" s="336">
        <f>IFERROR(SUMPRODUCT(Y62:Y62*H62:H62),"0")</f>
        <v>0</v>
      </c>
      <c r="Z64" s="37"/>
      <c r="AA64" s="337"/>
      <c r="AB64" s="337"/>
      <c r="AC64" s="337"/>
    </row>
    <row r="65" spans="1:68" ht="14.25" hidden="1" customHeight="1" x14ac:dyDescent="0.25">
      <c r="A65" s="349" t="s">
        <v>141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28"/>
      <c r="AB65" s="328"/>
      <c r="AC65" s="328"/>
    </row>
    <row r="66" spans="1:68" ht="27" hidden="1" customHeight="1" x14ac:dyDescent="0.25">
      <c r="A66" s="54" t="s">
        <v>142</v>
      </c>
      <c r="B66" s="54" t="s">
        <v>143</v>
      </c>
      <c r="C66" s="31">
        <v>4301136018</v>
      </c>
      <c r="D66" s="340">
        <v>4607111037008</v>
      </c>
      <c r="E66" s="341"/>
      <c r="F66" s="333">
        <v>0.36</v>
      </c>
      <c r="G66" s="32">
        <v>4</v>
      </c>
      <c r="H66" s="333">
        <v>1.44</v>
      </c>
      <c r="I66" s="33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3"/>
      <c r="R66" s="343"/>
      <c r="S66" s="343"/>
      <c r="T66" s="344"/>
      <c r="U66" s="34"/>
      <c r="V66" s="34"/>
      <c r="W66" s="35" t="s">
        <v>69</v>
      </c>
      <c r="X66" s="334">
        <v>0</v>
      </c>
      <c r="Y66" s="335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144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4301136015</v>
      </c>
      <c r="D67" s="340">
        <v>4607111037398</v>
      </c>
      <c r="E67" s="341"/>
      <c r="F67" s="333">
        <v>0.09</v>
      </c>
      <c r="G67" s="32">
        <v>24</v>
      </c>
      <c r="H67" s="333">
        <v>2.16</v>
      </c>
      <c r="I67" s="33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3"/>
      <c r="R67" s="343"/>
      <c r="S67" s="343"/>
      <c r="T67" s="344"/>
      <c r="U67" s="34"/>
      <c r="V67" s="34"/>
      <c r="W67" s="35" t="s">
        <v>69</v>
      </c>
      <c r="X67" s="334">
        <v>0</v>
      </c>
      <c r="Y67" s="335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144</v>
      </c>
      <c r="AG67" s="67"/>
      <c r="AJ67" s="71" t="s">
        <v>71</v>
      </c>
      <c r="AK67" s="71">
        <v>1</v>
      </c>
      <c r="BB67" s="117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7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58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36">
        <f>IFERROR(SUM(X66:X67),"0")</f>
        <v>0</v>
      </c>
      <c r="Y68" s="336">
        <f>IFERROR(SUM(Y66:Y67),"0")</f>
        <v>0</v>
      </c>
      <c r="Z68" s="336">
        <f>IFERROR(IF(Z66="",0,Z66),"0")+IFERROR(IF(Z67="",0,Z67),"0")</f>
        <v>0</v>
      </c>
      <c r="AA68" s="337"/>
      <c r="AB68" s="337"/>
      <c r="AC68" s="337"/>
    </row>
    <row r="69" spans="1:68" hidden="1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58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36">
        <f>IFERROR(SUMPRODUCT(X66:X67*H66:H67),"0")</f>
        <v>0</v>
      </c>
      <c r="Y69" s="336">
        <f>IFERROR(SUMPRODUCT(Y66:Y67*H66:H67),"0")</f>
        <v>0</v>
      </c>
      <c r="Z69" s="37"/>
      <c r="AA69" s="337"/>
      <c r="AB69" s="337"/>
      <c r="AC69" s="337"/>
    </row>
    <row r="70" spans="1:68" ht="14.25" hidden="1" customHeight="1" x14ac:dyDescent="0.25">
      <c r="A70" s="349" t="s">
        <v>147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28"/>
      <c r="AB70" s="328"/>
      <c r="AC70" s="328"/>
    </row>
    <row r="71" spans="1:68" ht="27" hidden="1" customHeight="1" x14ac:dyDescent="0.25">
      <c r="A71" s="54" t="s">
        <v>148</v>
      </c>
      <c r="B71" s="54" t="s">
        <v>149</v>
      </c>
      <c r="C71" s="31">
        <v>4301135127</v>
      </c>
      <c r="D71" s="340">
        <v>4607111036995</v>
      </c>
      <c r="E71" s="341"/>
      <c r="F71" s="333">
        <v>0.25</v>
      </c>
      <c r="G71" s="32">
        <v>6</v>
      </c>
      <c r="H71" s="333">
        <v>1.5</v>
      </c>
      <c r="I71" s="333">
        <v>1.86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43"/>
      <c r="R71" s="343"/>
      <c r="S71" s="343"/>
      <c r="T71" s="344"/>
      <c r="U71" s="34"/>
      <c r="V71" s="34"/>
      <c r="W71" s="35" t="s">
        <v>69</v>
      </c>
      <c r="X71" s="334">
        <v>0</v>
      </c>
      <c r="Y71" s="33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144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150</v>
      </c>
      <c r="B72" s="54" t="s">
        <v>151</v>
      </c>
      <c r="C72" s="31">
        <v>4301135200</v>
      </c>
      <c r="D72" s="340">
        <v>4607111038159</v>
      </c>
      <c r="E72" s="341"/>
      <c r="F72" s="333">
        <v>0.25</v>
      </c>
      <c r="G72" s="32">
        <v>6</v>
      </c>
      <c r="H72" s="333">
        <v>1.5</v>
      </c>
      <c r="I72" s="333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343"/>
      <c r="R72" s="343"/>
      <c r="S72" s="343"/>
      <c r="T72" s="344"/>
      <c r="U72" s="34"/>
      <c r="V72" s="34"/>
      <c r="W72" s="35" t="s">
        <v>69</v>
      </c>
      <c r="X72" s="334">
        <v>0</v>
      </c>
      <c r="Y72" s="33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152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153</v>
      </c>
      <c r="B73" s="54" t="s">
        <v>154</v>
      </c>
      <c r="C73" s="31">
        <v>4301135199</v>
      </c>
      <c r="D73" s="340">
        <v>4607111038166</v>
      </c>
      <c r="E73" s="341"/>
      <c r="F73" s="333">
        <v>0.25</v>
      </c>
      <c r="G73" s="32">
        <v>6</v>
      </c>
      <c r="H73" s="333">
        <v>1.5</v>
      </c>
      <c r="I73" s="333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2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43"/>
      <c r="R73" s="343"/>
      <c r="S73" s="343"/>
      <c r="T73" s="344"/>
      <c r="U73" s="34"/>
      <c r="V73" s="34"/>
      <c r="W73" s="35" t="s">
        <v>69</v>
      </c>
      <c r="X73" s="334">
        <v>0</v>
      </c>
      <c r="Y73" s="33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152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7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58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36">
        <f>IFERROR(SUM(X71:X73),"0")</f>
        <v>0</v>
      </c>
      <c r="Y74" s="336">
        <f>IFERROR(SUM(Y71:Y73),"0")</f>
        <v>0</v>
      </c>
      <c r="Z74" s="336">
        <f>IFERROR(IF(Z71="",0,Z71),"0")+IFERROR(IF(Z72="",0,Z72),"0")+IFERROR(IF(Z73="",0,Z73),"0")</f>
        <v>0</v>
      </c>
      <c r="AA74" s="337"/>
      <c r="AB74" s="337"/>
      <c r="AC74" s="337"/>
    </row>
    <row r="75" spans="1:68" hidden="1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58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36">
        <f>IFERROR(SUMPRODUCT(X71:X73*H71:H73),"0")</f>
        <v>0</v>
      </c>
      <c r="Y75" s="336">
        <f>IFERROR(SUMPRODUCT(Y71:Y73*H71:H73),"0")</f>
        <v>0</v>
      </c>
      <c r="Z75" s="37"/>
      <c r="AA75" s="337"/>
      <c r="AB75" s="337"/>
      <c r="AC75" s="337"/>
    </row>
    <row r="76" spans="1:68" ht="16.5" hidden="1" customHeight="1" x14ac:dyDescent="0.25">
      <c r="A76" s="347" t="s">
        <v>155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9"/>
      <c r="AB76" s="329"/>
      <c r="AC76" s="329"/>
    </row>
    <row r="77" spans="1:68" ht="14.25" hidden="1" customHeight="1" x14ac:dyDescent="0.25">
      <c r="A77" s="349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28"/>
      <c r="AB77" s="328"/>
      <c r="AC77" s="328"/>
    </row>
    <row r="78" spans="1:68" ht="27" customHeight="1" x14ac:dyDescent="0.25">
      <c r="A78" s="54" t="s">
        <v>156</v>
      </c>
      <c r="B78" s="54" t="s">
        <v>157</v>
      </c>
      <c r="C78" s="31">
        <v>4301070977</v>
      </c>
      <c r="D78" s="340">
        <v>4607111037411</v>
      </c>
      <c r="E78" s="341"/>
      <c r="F78" s="333">
        <v>2.7</v>
      </c>
      <c r="G78" s="32">
        <v>1</v>
      </c>
      <c r="H78" s="333">
        <v>2.7</v>
      </c>
      <c r="I78" s="333">
        <v>2.8132000000000001</v>
      </c>
      <c r="J78" s="32">
        <v>234</v>
      </c>
      <c r="K78" s="32" t="s">
        <v>158</v>
      </c>
      <c r="L78" s="32" t="s">
        <v>121</v>
      </c>
      <c r="M78" s="33" t="s">
        <v>68</v>
      </c>
      <c r="N78" s="33"/>
      <c r="O78" s="32">
        <v>180</v>
      </c>
      <c r="P78" s="4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3"/>
      <c r="R78" s="343"/>
      <c r="S78" s="343"/>
      <c r="T78" s="344"/>
      <c r="U78" s="34"/>
      <c r="V78" s="34"/>
      <c r="W78" s="35" t="s">
        <v>69</v>
      </c>
      <c r="X78" s="334">
        <v>36</v>
      </c>
      <c r="Y78" s="335">
        <f>IFERROR(IF(X78="","",X78),"")</f>
        <v>36</v>
      </c>
      <c r="Z78" s="36">
        <f>IFERROR(IF(X78="","",X78*0.00502),"")</f>
        <v>0.18071999999999999</v>
      </c>
      <c r="AA78" s="56"/>
      <c r="AB78" s="57"/>
      <c r="AC78" s="124" t="s">
        <v>159</v>
      </c>
      <c r="AG78" s="67"/>
      <c r="AJ78" s="71" t="s">
        <v>122</v>
      </c>
      <c r="AK78" s="71">
        <v>18</v>
      </c>
      <c r="BB78" s="125" t="s">
        <v>1</v>
      </c>
      <c r="BM78" s="67">
        <f>IFERROR(X78*I78,"0")</f>
        <v>101.27520000000001</v>
      </c>
      <c r="BN78" s="67">
        <f>IFERROR(Y78*I78,"0")</f>
        <v>101.27520000000001</v>
      </c>
      <c r="BO78" s="67">
        <f>IFERROR(X78/J78,"0")</f>
        <v>0.15384615384615385</v>
      </c>
      <c r="BP78" s="67">
        <f>IFERROR(Y78/J78,"0")</f>
        <v>0.15384615384615385</v>
      </c>
    </row>
    <row r="79" spans="1:68" ht="27" customHeight="1" x14ac:dyDescent="0.25">
      <c r="A79" s="54" t="s">
        <v>160</v>
      </c>
      <c r="B79" s="54" t="s">
        <v>161</v>
      </c>
      <c r="C79" s="31">
        <v>4301070981</v>
      </c>
      <c r="D79" s="340">
        <v>4607111036728</v>
      </c>
      <c r="E79" s="341"/>
      <c r="F79" s="333">
        <v>5</v>
      </c>
      <c r="G79" s="32">
        <v>1</v>
      </c>
      <c r="H79" s="333">
        <v>5</v>
      </c>
      <c r="I79" s="333">
        <v>5.2131999999999996</v>
      </c>
      <c r="J79" s="32">
        <v>144</v>
      </c>
      <c r="K79" s="32" t="s">
        <v>66</v>
      </c>
      <c r="L79" s="32" t="s">
        <v>114</v>
      </c>
      <c r="M79" s="33" t="s">
        <v>68</v>
      </c>
      <c r="N79" s="33"/>
      <c r="O79" s="32">
        <v>180</v>
      </c>
      <c r="P79" s="42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3"/>
      <c r="R79" s="343"/>
      <c r="S79" s="343"/>
      <c r="T79" s="344"/>
      <c r="U79" s="34"/>
      <c r="V79" s="34"/>
      <c r="W79" s="35" t="s">
        <v>69</v>
      </c>
      <c r="X79" s="334">
        <v>144</v>
      </c>
      <c r="Y79" s="335">
        <f>IFERROR(IF(X79="","",X79),"")</f>
        <v>144</v>
      </c>
      <c r="Z79" s="36">
        <f>IFERROR(IF(X79="","",X79*0.00866),"")</f>
        <v>1.2470399999999999</v>
      </c>
      <c r="AA79" s="56"/>
      <c r="AB79" s="57"/>
      <c r="AC79" s="126" t="s">
        <v>159</v>
      </c>
      <c r="AG79" s="67"/>
      <c r="AJ79" s="71" t="s">
        <v>115</v>
      </c>
      <c r="AK79" s="71">
        <v>144</v>
      </c>
      <c r="BB79" s="127" t="s">
        <v>1</v>
      </c>
      <c r="BM79" s="67">
        <f>IFERROR(X79*I79,"0")</f>
        <v>750.70079999999996</v>
      </c>
      <c r="BN79" s="67">
        <f>IFERROR(Y79*I79,"0")</f>
        <v>750.70079999999996</v>
      </c>
      <c r="BO79" s="67">
        <f>IFERROR(X79/J79,"0")</f>
        <v>1</v>
      </c>
      <c r="BP79" s="67">
        <f>IFERROR(Y79/J79,"0")</f>
        <v>1</v>
      </c>
    </row>
    <row r="80" spans="1:68" x14ac:dyDescent="0.2">
      <c r="A80" s="357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58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36">
        <f>IFERROR(SUM(X78:X79),"0")</f>
        <v>180</v>
      </c>
      <c r="Y80" s="336">
        <f>IFERROR(SUM(Y78:Y79),"0")</f>
        <v>180</v>
      </c>
      <c r="Z80" s="336">
        <f>IFERROR(IF(Z78="",0,Z78),"0")+IFERROR(IF(Z79="",0,Z79),"0")</f>
        <v>1.4277599999999999</v>
      </c>
      <c r="AA80" s="337"/>
      <c r="AB80" s="337"/>
      <c r="AC80" s="337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58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36">
        <f>IFERROR(SUMPRODUCT(X78:X79*H78:H79),"0")</f>
        <v>817.2</v>
      </c>
      <c r="Y81" s="336">
        <f>IFERROR(SUMPRODUCT(Y78:Y79*H78:H79),"0")</f>
        <v>817.2</v>
      </c>
      <c r="Z81" s="37"/>
      <c r="AA81" s="337"/>
      <c r="AB81" s="337"/>
      <c r="AC81" s="337"/>
    </row>
    <row r="82" spans="1:68" ht="16.5" hidden="1" customHeight="1" x14ac:dyDescent="0.25">
      <c r="A82" s="347" t="s">
        <v>162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9"/>
      <c r="AB82" s="329"/>
      <c r="AC82" s="329"/>
    </row>
    <row r="83" spans="1:68" ht="14.25" hidden="1" customHeight="1" x14ac:dyDescent="0.25">
      <c r="A83" s="349" t="s">
        <v>147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28"/>
      <c r="AB83" s="328"/>
      <c r="AC83" s="328"/>
    </row>
    <row r="84" spans="1:68" ht="27" customHeight="1" x14ac:dyDescent="0.25">
      <c r="A84" s="54" t="s">
        <v>163</v>
      </c>
      <c r="B84" s="54" t="s">
        <v>164</v>
      </c>
      <c r="C84" s="31">
        <v>4301135584</v>
      </c>
      <c r="D84" s="340">
        <v>4607111033659</v>
      </c>
      <c r="E84" s="341"/>
      <c r="F84" s="333">
        <v>0.3</v>
      </c>
      <c r="G84" s="32">
        <v>12</v>
      </c>
      <c r="H84" s="333">
        <v>3.6</v>
      </c>
      <c r="I84" s="33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0" t="s">
        <v>165</v>
      </c>
      <c r="Q84" s="343"/>
      <c r="R84" s="343"/>
      <c r="S84" s="343"/>
      <c r="T84" s="344"/>
      <c r="U84" s="34"/>
      <c r="V84" s="34"/>
      <c r="W84" s="35" t="s">
        <v>69</v>
      </c>
      <c r="X84" s="334">
        <v>14</v>
      </c>
      <c r="Y84" s="335">
        <f>IFERROR(IF(X84="","",X84),"")</f>
        <v>14</v>
      </c>
      <c r="Z84" s="36">
        <f>IFERROR(IF(X84="","",X84*0.01788),"")</f>
        <v>0.25031999999999999</v>
      </c>
      <c r="AA84" s="56"/>
      <c r="AB84" s="57"/>
      <c r="AC84" s="128" t="s">
        <v>166</v>
      </c>
      <c r="AG84" s="67"/>
      <c r="AJ84" s="71" t="s">
        <v>71</v>
      </c>
      <c r="AK84" s="71">
        <v>1</v>
      </c>
      <c r="BB84" s="129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7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58"/>
      <c r="P85" s="354" t="s">
        <v>72</v>
      </c>
      <c r="Q85" s="355"/>
      <c r="R85" s="355"/>
      <c r="S85" s="355"/>
      <c r="T85" s="355"/>
      <c r="U85" s="355"/>
      <c r="V85" s="356"/>
      <c r="W85" s="37" t="s">
        <v>69</v>
      </c>
      <c r="X85" s="336">
        <f>IFERROR(SUM(X84:X84),"0")</f>
        <v>14</v>
      </c>
      <c r="Y85" s="336">
        <f>IFERROR(SUM(Y84:Y84),"0")</f>
        <v>14</v>
      </c>
      <c r="Z85" s="336">
        <f>IFERROR(IF(Z84="",0,Z84),"0")</f>
        <v>0.25031999999999999</v>
      </c>
      <c r="AA85" s="337"/>
      <c r="AB85" s="337"/>
      <c r="AC85" s="337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58"/>
      <c r="P86" s="354" t="s">
        <v>72</v>
      </c>
      <c r="Q86" s="355"/>
      <c r="R86" s="355"/>
      <c r="S86" s="355"/>
      <c r="T86" s="355"/>
      <c r="U86" s="355"/>
      <c r="V86" s="356"/>
      <c r="W86" s="37" t="s">
        <v>73</v>
      </c>
      <c r="X86" s="336">
        <f>IFERROR(SUMPRODUCT(X84:X84*H84:H84),"0")</f>
        <v>50.4</v>
      </c>
      <c r="Y86" s="336">
        <f>IFERROR(SUMPRODUCT(Y84:Y84*H84:H84),"0")</f>
        <v>50.4</v>
      </c>
      <c r="Z86" s="37"/>
      <c r="AA86" s="337"/>
      <c r="AB86" s="337"/>
      <c r="AC86" s="337"/>
    </row>
    <row r="87" spans="1:68" ht="16.5" hidden="1" customHeight="1" x14ac:dyDescent="0.25">
      <c r="A87" s="347" t="s">
        <v>167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9"/>
      <c r="AB87" s="329"/>
      <c r="AC87" s="329"/>
    </row>
    <row r="88" spans="1:68" ht="14.25" hidden="1" customHeight="1" x14ac:dyDescent="0.25">
      <c r="A88" s="349" t="s">
        <v>168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8"/>
      <c r="AB88" s="328"/>
      <c r="AC88" s="328"/>
    </row>
    <row r="89" spans="1:68" ht="27" hidden="1" customHeight="1" x14ac:dyDescent="0.25">
      <c r="A89" s="54" t="s">
        <v>169</v>
      </c>
      <c r="B89" s="54" t="s">
        <v>170</v>
      </c>
      <c r="C89" s="31">
        <v>4301131022</v>
      </c>
      <c r="D89" s="340">
        <v>4607111034120</v>
      </c>
      <c r="E89" s="341"/>
      <c r="F89" s="333">
        <v>0.3</v>
      </c>
      <c r="G89" s="32">
        <v>12</v>
      </c>
      <c r="H89" s="333">
        <v>3.6</v>
      </c>
      <c r="I89" s="333">
        <v>4.3036000000000003</v>
      </c>
      <c r="J89" s="32">
        <v>70</v>
      </c>
      <c r="K89" s="32" t="s">
        <v>79</v>
      </c>
      <c r="L89" s="32" t="s">
        <v>121</v>
      </c>
      <c r="M89" s="33" t="s">
        <v>68</v>
      </c>
      <c r="N89" s="33"/>
      <c r="O89" s="32">
        <v>180</v>
      </c>
      <c r="P89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343"/>
      <c r="R89" s="343"/>
      <c r="S89" s="343"/>
      <c r="T89" s="344"/>
      <c r="U89" s="34"/>
      <c r="V89" s="34"/>
      <c r="W89" s="35" t="s">
        <v>69</v>
      </c>
      <c r="X89" s="334">
        <v>0</v>
      </c>
      <c r="Y89" s="335">
        <f>IFERROR(IF(X89="","",X89),"")</f>
        <v>0</v>
      </c>
      <c r="Z89" s="36">
        <f>IFERROR(IF(X89="","",X89*0.01788),"")</f>
        <v>0</v>
      </c>
      <c r="AA89" s="56"/>
      <c r="AB89" s="57"/>
      <c r="AC89" s="130" t="s">
        <v>171</v>
      </c>
      <c r="AG89" s="67"/>
      <c r="AJ89" s="71" t="s">
        <v>122</v>
      </c>
      <c r="AK89" s="71">
        <v>14</v>
      </c>
      <c r="BB89" s="131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hidden="1" customHeight="1" x14ac:dyDescent="0.25">
      <c r="A90" s="54" t="s">
        <v>172</v>
      </c>
      <c r="B90" s="54" t="s">
        <v>173</v>
      </c>
      <c r="C90" s="31">
        <v>4301131021</v>
      </c>
      <c r="D90" s="340">
        <v>4607111034137</v>
      </c>
      <c r="E90" s="341"/>
      <c r="F90" s="333">
        <v>0.3</v>
      </c>
      <c r="G90" s="32">
        <v>12</v>
      </c>
      <c r="H90" s="333">
        <v>3.6</v>
      </c>
      <c r="I90" s="333">
        <v>4.3036000000000003</v>
      </c>
      <c r="J90" s="32">
        <v>70</v>
      </c>
      <c r="K90" s="32" t="s">
        <v>79</v>
      </c>
      <c r="L90" s="32" t="s">
        <v>121</v>
      </c>
      <c r="M90" s="33" t="s">
        <v>68</v>
      </c>
      <c r="N90" s="33"/>
      <c r="O90" s="32">
        <v>180</v>
      </c>
      <c r="P90" s="48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43"/>
      <c r="R90" s="343"/>
      <c r="S90" s="343"/>
      <c r="T90" s="344"/>
      <c r="U90" s="34"/>
      <c r="V90" s="34"/>
      <c r="W90" s="35" t="s">
        <v>69</v>
      </c>
      <c r="X90" s="334">
        <v>0</v>
      </c>
      <c r="Y90" s="335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174</v>
      </c>
      <c r="AG90" s="67"/>
      <c r="AJ90" s="71" t="s">
        <v>122</v>
      </c>
      <c r="AK90" s="71">
        <v>14</v>
      </c>
      <c r="BB90" s="133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57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58"/>
      <c r="P91" s="354" t="s">
        <v>72</v>
      </c>
      <c r="Q91" s="355"/>
      <c r="R91" s="355"/>
      <c r="S91" s="355"/>
      <c r="T91" s="355"/>
      <c r="U91" s="355"/>
      <c r="V91" s="356"/>
      <c r="W91" s="37" t="s">
        <v>69</v>
      </c>
      <c r="X91" s="336">
        <f>IFERROR(SUM(X89:X90),"0")</f>
        <v>0</v>
      </c>
      <c r="Y91" s="336">
        <f>IFERROR(SUM(Y89:Y90),"0")</f>
        <v>0</v>
      </c>
      <c r="Z91" s="336">
        <f>IFERROR(IF(Z89="",0,Z89),"0")+IFERROR(IF(Z90="",0,Z90),"0")</f>
        <v>0</v>
      </c>
      <c r="AA91" s="337"/>
      <c r="AB91" s="337"/>
      <c r="AC91" s="337"/>
    </row>
    <row r="92" spans="1:68" hidden="1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58"/>
      <c r="P92" s="354" t="s">
        <v>72</v>
      </c>
      <c r="Q92" s="355"/>
      <c r="R92" s="355"/>
      <c r="S92" s="355"/>
      <c r="T92" s="355"/>
      <c r="U92" s="355"/>
      <c r="V92" s="356"/>
      <c r="W92" s="37" t="s">
        <v>73</v>
      </c>
      <c r="X92" s="336">
        <f>IFERROR(SUMPRODUCT(X89:X90*H89:H90),"0")</f>
        <v>0</v>
      </c>
      <c r="Y92" s="336">
        <f>IFERROR(SUMPRODUCT(Y89:Y90*H89:H90),"0")</f>
        <v>0</v>
      </c>
      <c r="Z92" s="37"/>
      <c r="AA92" s="337"/>
      <c r="AB92" s="337"/>
      <c r="AC92" s="337"/>
    </row>
    <row r="93" spans="1:68" ht="16.5" hidden="1" customHeight="1" x14ac:dyDescent="0.25">
      <c r="A93" s="347" t="s">
        <v>175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9"/>
      <c r="AB93" s="329"/>
      <c r="AC93" s="329"/>
    </row>
    <row r="94" spans="1:68" ht="14.25" hidden="1" customHeight="1" x14ac:dyDescent="0.25">
      <c r="A94" s="349" t="s">
        <v>147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8"/>
      <c r="AB94" s="328"/>
      <c r="AC94" s="328"/>
    </row>
    <row r="95" spans="1:68" ht="27" hidden="1" customHeight="1" x14ac:dyDescent="0.25">
      <c r="A95" s="54" t="s">
        <v>176</v>
      </c>
      <c r="B95" s="54" t="s">
        <v>177</v>
      </c>
      <c r="C95" s="31">
        <v>4301135569</v>
      </c>
      <c r="D95" s="340">
        <v>4607111033628</v>
      </c>
      <c r="E95" s="341"/>
      <c r="F95" s="333">
        <v>0.3</v>
      </c>
      <c r="G95" s="32">
        <v>12</v>
      </c>
      <c r="H95" s="333">
        <v>3.6</v>
      </c>
      <c r="I95" s="333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9" t="s">
        <v>178</v>
      </c>
      <c r="Q95" s="343"/>
      <c r="R95" s="343"/>
      <c r="S95" s="343"/>
      <c r="T95" s="344"/>
      <c r="U95" s="34"/>
      <c r="V95" s="34"/>
      <c r="W95" s="35" t="s">
        <v>69</v>
      </c>
      <c r="X95" s="334">
        <v>0</v>
      </c>
      <c r="Y95" s="335">
        <f t="shared" ref="Y95:Y100" si="6">IFERROR(IF(X95="","",X95),"")</f>
        <v>0</v>
      </c>
      <c r="Z95" s="36">
        <f t="shared" ref="Z95:Z100" si="7">IFERROR(IF(X95="","",X95*0.01788),"")</f>
        <v>0</v>
      </c>
      <c r="AA95" s="56"/>
      <c r="AB95" s="57"/>
      <c r="AC95" s="134" t="s">
        <v>166</v>
      </c>
      <c r="AG95" s="67"/>
      <c r="AJ95" s="71" t="s">
        <v>71</v>
      </c>
      <c r="AK95" s="71">
        <v>1</v>
      </c>
      <c r="BB95" s="135" t="s">
        <v>82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179</v>
      </c>
      <c r="B96" s="54" t="s">
        <v>180</v>
      </c>
      <c r="C96" s="31">
        <v>4301135565</v>
      </c>
      <c r="D96" s="340">
        <v>4607111033451</v>
      </c>
      <c r="E96" s="341"/>
      <c r="F96" s="333">
        <v>0.3</v>
      </c>
      <c r="G96" s="32">
        <v>12</v>
      </c>
      <c r="H96" s="333">
        <v>3.6</v>
      </c>
      <c r="I96" s="333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69</v>
      </c>
      <c r="X96" s="334">
        <v>126</v>
      </c>
      <c r="Y96" s="335">
        <f t="shared" si="6"/>
        <v>126</v>
      </c>
      <c r="Z96" s="36">
        <f t="shared" si="7"/>
        <v>2.2528800000000002</v>
      </c>
      <c r="AA96" s="56"/>
      <c r="AB96" s="57"/>
      <c r="AC96" s="136" t="s">
        <v>166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542.25360000000001</v>
      </c>
      <c r="BN96" s="67">
        <f t="shared" si="9"/>
        <v>542.25360000000001</v>
      </c>
      <c r="BO96" s="67">
        <f t="shared" si="10"/>
        <v>1.8</v>
      </c>
      <c r="BP96" s="67">
        <f t="shared" si="11"/>
        <v>1.8</v>
      </c>
    </row>
    <row r="97" spans="1:68" ht="27" hidden="1" customHeight="1" x14ac:dyDescent="0.25">
      <c r="A97" s="54" t="s">
        <v>181</v>
      </c>
      <c r="B97" s="54" t="s">
        <v>182</v>
      </c>
      <c r="C97" s="31">
        <v>4301135575</v>
      </c>
      <c r="D97" s="340">
        <v>4607111035141</v>
      </c>
      <c r="E97" s="341"/>
      <c r="F97" s="333">
        <v>0.3</v>
      </c>
      <c r="G97" s="32">
        <v>12</v>
      </c>
      <c r="H97" s="333">
        <v>3.6</v>
      </c>
      <c r="I97" s="333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5" t="s">
        <v>183</v>
      </c>
      <c r="Q97" s="343"/>
      <c r="R97" s="343"/>
      <c r="S97" s="343"/>
      <c r="T97" s="344"/>
      <c r="U97" s="34"/>
      <c r="V97" s="34"/>
      <c r="W97" s="35" t="s">
        <v>69</v>
      </c>
      <c r="X97" s="334">
        <v>0</v>
      </c>
      <c r="Y97" s="335">
        <f t="shared" si="6"/>
        <v>0</v>
      </c>
      <c r="Z97" s="36">
        <f t="shared" si="7"/>
        <v>0</v>
      </c>
      <c r="AA97" s="56"/>
      <c r="AB97" s="57"/>
      <c r="AC97" s="138" t="s">
        <v>184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4301135578</v>
      </c>
      <c r="D98" s="340">
        <v>4607111033444</v>
      </c>
      <c r="E98" s="341"/>
      <c r="F98" s="333">
        <v>0.3</v>
      </c>
      <c r="G98" s="32">
        <v>12</v>
      </c>
      <c r="H98" s="333">
        <v>3.6</v>
      </c>
      <c r="I98" s="33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3"/>
      <c r="R98" s="343"/>
      <c r="S98" s="343"/>
      <c r="T98" s="344"/>
      <c r="U98" s="34"/>
      <c r="V98" s="34"/>
      <c r="W98" s="35" t="s">
        <v>69</v>
      </c>
      <c r="X98" s="334">
        <v>126</v>
      </c>
      <c r="Y98" s="335">
        <f t="shared" si="6"/>
        <v>126</v>
      </c>
      <c r="Z98" s="36">
        <f t="shared" si="7"/>
        <v>2.2528800000000002</v>
      </c>
      <c r="AA98" s="56"/>
      <c r="AB98" s="57"/>
      <c r="AC98" s="140" t="s">
        <v>166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542.25360000000001</v>
      </c>
      <c r="BN98" s="67">
        <f t="shared" si="9"/>
        <v>542.25360000000001</v>
      </c>
      <c r="BO98" s="67">
        <f t="shared" si="10"/>
        <v>1.8</v>
      </c>
      <c r="BP98" s="67">
        <f t="shared" si="11"/>
        <v>1.8</v>
      </c>
    </row>
    <row r="99" spans="1:68" ht="27" hidden="1" customHeight="1" x14ac:dyDescent="0.25">
      <c r="A99" s="54" t="s">
        <v>187</v>
      </c>
      <c r="B99" s="54" t="s">
        <v>188</v>
      </c>
      <c r="C99" s="31">
        <v>4301135290</v>
      </c>
      <c r="D99" s="340">
        <v>4607111035028</v>
      </c>
      <c r="E99" s="341"/>
      <c r="F99" s="333">
        <v>0.48</v>
      </c>
      <c r="G99" s="32">
        <v>8</v>
      </c>
      <c r="H99" s="333">
        <v>3.84</v>
      </c>
      <c r="I99" s="333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43"/>
      <c r="R99" s="343"/>
      <c r="S99" s="343"/>
      <c r="T99" s="344"/>
      <c r="U99" s="34"/>
      <c r="V99" s="34"/>
      <c r="W99" s="35" t="s">
        <v>69</v>
      </c>
      <c r="X99" s="334">
        <v>0</v>
      </c>
      <c r="Y99" s="335">
        <f t="shared" si="6"/>
        <v>0</v>
      </c>
      <c r="Z99" s="36">
        <f t="shared" si="7"/>
        <v>0</v>
      </c>
      <c r="AA99" s="56"/>
      <c r="AB99" s="57"/>
      <c r="AC99" s="142" t="s">
        <v>184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4301135285</v>
      </c>
      <c r="D100" s="340">
        <v>4607111036407</v>
      </c>
      <c r="E100" s="341"/>
      <c r="F100" s="333">
        <v>0.3</v>
      </c>
      <c r="G100" s="32">
        <v>14</v>
      </c>
      <c r="H100" s="333">
        <v>4.2</v>
      </c>
      <c r="I100" s="333">
        <v>4.5292000000000003</v>
      </c>
      <c r="J100" s="32">
        <v>70</v>
      </c>
      <c r="K100" s="32" t="s">
        <v>79</v>
      </c>
      <c r="L100" s="32" t="s">
        <v>121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3"/>
      <c r="R100" s="343"/>
      <c r="S100" s="343"/>
      <c r="T100" s="344"/>
      <c r="U100" s="34"/>
      <c r="V100" s="34"/>
      <c r="W100" s="35" t="s">
        <v>69</v>
      </c>
      <c r="X100" s="334">
        <v>0</v>
      </c>
      <c r="Y100" s="335">
        <f t="shared" si="6"/>
        <v>0</v>
      </c>
      <c r="Z100" s="36">
        <f t="shared" si="7"/>
        <v>0</v>
      </c>
      <c r="AA100" s="56"/>
      <c r="AB100" s="57"/>
      <c r="AC100" s="144" t="s">
        <v>191</v>
      </c>
      <c r="AG100" s="67"/>
      <c r="AJ100" s="71" t="s">
        <v>122</v>
      </c>
      <c r="AK100" s="71">
        <v>14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57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58"/>
      <c r="P101" s="354" t="s">
        <v>72</v>
      </c>
      <c r="Q101" s="355"/>
      <c r="R101" s="355"/>
      <c r="S101" s="355"/>
      <c r="T101" s="355"/>
      <c r="U101" s="355"/>
      <c r="V101" s="356"/>
      <c r="W101" s="37" t="s">
        <v>69</v>
      </c>
      <c r="X101" s="336">
        <f>IFERROR(SUM(X95:X100),"0")</f>
        <v>252</v>
      </c>
      <c r="Y101" s="336">
        <f>IFERROR(SUM(Y95:Y100),"0")</f>
        <v>252</v>
      </c>
      <c r="Z101" s="336">
        <f>IFERROR(IF(Z95="",0,Z95),"0")+IFERROR(IF(Z96="",0,Z96),"0")+IFERROR(IF(Z97="",0,Z97),"0")+IFERROR(IF(Z98="",0,Z98),"0")+IFERROR(IF(Z99="",0,Z99),"0")+IFERROR(IF(Z100="",0,Z100),"0")</f>
        <v>4.5057600000000004</v>
      </c>
      <c r="AA101" s="337"/>
      <c r="AB101" s="337"/>
      <c r="AC101" s="337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58"/>
      <c r="P102" s="354" t="s">
        <v>72</v>
      </c>
      <c r="Q102" s="355"/>
      <c r="R102" s="355"/>
      <c r="S102" s="355"/>
      <c r="T102" s="355"/>
      <c r="U102" s="355"/>
      <c r="V102" s="356"/>
      <c r="W102" s="37" t="s">
        <v>73</v>
      </c>
      <c r="X102" s="336">
        <f>IFERROR(SUMPRODUCT(X95:X100*H95:H100),"0")</f>
        <v>907.2</v>
      </c>
      <c r="Y102" s="336">
        <f>IFERROR(SUMPRODUCT(Y95:Y100*H95:H100),"0")</f>
        <v>907.2</v>
      </c>
      <c r="Z102" s="37"/>
      <c r="AA102" s="337"/>
      <c r="AB102" s="337"/>
      <c r="AC102" s="337"/>
    </row>
    <row r="103" spans="1:68" ht="16.5" hidden="1" customHeight="1" x14ac:dyDescent="0.25">
      <c r="A103" s="347" t="s">
        <v>192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9"/>
      <c r="AB103" s="329"/>
      <c r="AC103" s="329"/>
    </row>
    <row r="104" spans="1:68" ht="14.25" hidden="1" customHeight="1" x14ac:dyDescent="0.25">
      <c r="A104" s="349" t="s">
        <v>193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8"/>
      <c r="AB104" s="328"/>
      <c r="AC104" s="328"/>
    </row>
    <row r="105" spans="1:68" ht="27" hidden="1" customHeight="1" x14ac:dyDescent="0.25">
      <c r="A105" s="54" t="s">
        <v>194</v>
      </c>
      <c r="B105" s="54" t="s">
        <v>195</v>
      </c>
      <c r="C105" s="31">
        <v>4301190068</v>
      </c>
      <c r="D105" s="340">
        <v>4620207490365</v>
      </c>
      <c r="E105" s="341"/>
      <c r="F105" s="333">
        <v>7.0000000000000007E-2</v>
      </c>
      <c r="G105" s="32">
        <v>30</v>
      </c>
      <c r="H105" s="333">
        <v>2.1</v>
      </c>
      <c r="I105" s="333">
        <v>2.25</v>
      </c>
      <c r="J105" s="32">
        <v>100</v>
      </c>
      <c r="K105" s="32" t="s">
        <v>196</v>
      </c>
      <c r="L105" s="32" t="s">
        <v>67</v>
      </c>
      <c r="M105" s="33" t="s">
        <v>68</v>
      </c>
      <c r="N105" s="33"/>
      <c r="O105" s="32">
        <v>180</v>
      </c>
      <c r="P105" s="503" t="s">
        <v>197</v>
      </c>
      <c r="Q105" s="343"/>
      <c r="R105" s="343"/>
      <c r="S105" s="343"/>
      <c r="T105" s="344"/>
      <c r="U105" s="34"/>
      <c r="V105" s="34"/>
      <c r="W105" s="35" t="s">
        <v>69</v>
      </c>
      <c r="X105" s="334">
        <v>0</v>
      </c>
      <c r="Y105" s="335">
        <f>IFERROR(IF(X105="","",X105),"")</f>
        <v>0</v>
      </c>
      <c r="Z105" s="36">
        <f>IFERROR(IF(X105="","",X105*0.0095),"")</f>
        <v>0</v>
      </c>
      <c r="AA105" s="56"/>
      <c r="AB105" s="57"/>
      <c r="AC105" s="146" t="s">
        <v>198</v>
      </c>
      <c r="AG105" s="67"/>
      <c r="AJ105" s="71" t="s">
        <v>71</v>
      </c>
      <c r="AK105" s="71">
        <v>1</v>
      </c>
      <c r="BB105" s="147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57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58"/>
      <c r="P106" s="354" t="s">
        <v>72</v>
      </c>
      <c r="Q106" s="355"/>
      <c r="R106" s="355"/>
      <c r="S106" s="355"/>
      <c r="T106" s="355"/>
      <c r="U106" s="355"/>
      <c r="V106" s="356"/>
      <c r="W106" s="37" t="s">
        <v>69</v>
      </c>
      <c r="X106" s="336">
        <f>IFERROR(SUM(X105:X105),"0")</f>
        <v>0</v>
      </c>
      <c r="Y106" s="336">
        <f>IFERROR(SUM(Y105:Y105),"0")</f>
        <v>0</v>
      </c>
      <c r="Z106" s="336">
        <f>IFERROR(IF(Z105="",0,Z105),"0")</f>
        <v>0</v>
      </c>
      <c r="AA106" s="337"/>
      <c r="AB106" s="337"/>
      <c r="AC106" s="337"/>
    </row>
    <row r="107" spans="1:68" hidden="1" x14ac:dyDescent="0.2">
      <c r="A107" s="348"/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58"/>
      <c r="P107" s="354" t="s">
        <v>72</v>
      </c>
      <c r="Q107" s="355"/>
      <c r="R107" s="355"/>
      <c r="S107" s="355"/>
      <c r="T107" s="355"/>
      <c r="U107" s="355"/>
      <c r="V107" s="356"/>
      <c r="W107" s="37" t="s">
        <v>73</v>
      </c>
      <c r="X107" s="336">
        <f>IFERROR(SUMPRODUCT(X105:X105*H105:H105),"0")</f>
        <v>0</v>
      </c>
      <c r="Y107" s="336">
        <f>IFERROR(SUMPRODUCT(Y105:Y105*H105:H105),"0")</f>
        <v>0</v>
      </c>
      <c r="Z107" s="37"/>
      <c r="AA107" s="337"/>
      <c r="AB107" s="337"/>
      <c r="AC107" s="337"/>
    </row>
    <row r="108" spans="1:68" ht="16.5" hidden="1" customHeight="1" x14ac:dyDescent="0.25">
      <c r="A108" s="347" t="s">
        <v>199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29"/>
      <c r="AB108" s="329"/>
      <c r="AC108" s="329"/>
    </row>
    <row r="109" spans="1:68" ht="14.25" hidden="1" customHeight="1" x14ac:dyDescent="0.25">
      <c r="A109" s="349" t="s">
        <v>141</v>
      </c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28"/>
      <c r="AB109" s="328"/>
      <c r="AC109" s="328"/>
    </row>
    <row r="110" spans="1:68" ht="27" hidden="1" customHeight="1" x14ac:dyDescent="0.25">
      <c r="A110" s="54" t="s">
        <v>200</v>
      </c>
      <c r="B110" s="54" t="s">
        <v>201</v>
      </c>
      <c r="C110" s="31">
        <v>4301136040</v>
      </c>
      <c r="D110" s="340">
        <v>4607025784319</v>
      </c>
      <c r="E110" s="341"/>
      <c r="F110" s="333">
        <v>0.36</v>
      </c>
      <c r="G110" s="32">
        <v>10</v>
      </c>
      <c r="H110" s="333">
        <v>3.6</v>
      </c>
      <c r="I110" s="333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3"/>
      <c r="R110" s="343"/>
      <c r="S110" s="343"/>
      <c r="T110" s="344"/>
      <c r="U110" s="34"/>
      <c r="V110" s="34"/>
      <c r="W110" s="35" t="s">
        <v>69</v>
      </c>
      <c r="X110" s="334">
        <v>0</v>
      </c>
      <c r="Y110" s="335">
        <f>IFERROR(IF(X110="","",X110),"")</f>
        <v>0</v>
      </c>
      <c r="Z110" s="36">
        <f>IFERROR(IF(X110="","",X110*0.01788),"")</f>
        <v>0</v>
      </c>
      <c r="AA110" s="56"/>
      <c r="AB110" s="57"/>
      <c r="AC110" s="148" t="s">
        <v>202</v>
      </c>
      <c r="AG110" s="67"/>
      <c r="AJ110" s="71" t="s">
        <v>71</v>
      </c>
      <c r="AK110" s="71">
        <v>1</v>
      </c>
      <c r="BB110" s="149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203</v>
      </c>
      <c r="B111" s="54" t="s">
        <v>204</v>
      </c>
      <c r="C111" s="31">
        <v>4301136042</v>
      </c>
      <c r="D111" s="340">
        <v>4607025784012</v>
      </c>
      <c r="E111" s="341"/>
      <c r="F111" s="333">
        <v>0.09</v>
      </c>
      <c r="G111" s="32">
        <v>24</v>
      </c>
      <c r="H111" s="333">
        <v>2.16</v>
      </c>
      <c r="I111" s="333">
        <v>2.4912000000000001</v>
      </c>
      <c r="J111" s="32">
        <v>126</v>
      </c>
      <c r="K111" s="32" t="s">
        <v>79</v>
      </c>
      <c r="L111" s="32" t="s">
        <v>121</v>
      </c>
      <c r="M111" s="33" t="s">
        <v>68</v>
      </c>
      <c r="N111" s="33"/>
      <c r="O111" s="32">
        <v>180</v>
      </c>
      <c r="P111" s="50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43"/>
      <c r="R111" s="343"/>
      <c r="S111" s="343"/>
      <c r="T111" s="344"/>
      <c r="U111" s="34"/>
      <c r="V111" s="34"/>
      <c r="W111" s="35" t="s">
        <v>69</v>
      </c>
      <c r="X111" s="334">
        <v>14</v>
      </c>
      <c r="Y111" s="335">
        <f>IFERROR(IF(X111="","",X111),"")</f>
        <v>14</v>
      </c>
      <c r="Z111" s="36">
        <f>IFERROR(IF(X111="","",X111*0.00936),"")</f>
        <v>0.13103999999999999</v>
      </c>
      <c r="AA111" s="56"/>
      <c r="AB111" s="57"/>
      <c r="AC111" s="150" t="s">
        <v>205</v>
      </c>
      <c r="AG111" s="67"/>
      <c r="AJ111" s="71" t="s">
        <v>122</v>
      </c>
      <c r="AK111" s="71">
        <v>14</v>
      </c>
      <c r="BB111" s="151" t="s">
        <v>82</v>
      </c>
      <c r="BM111" s="67">
        <f>IFERROR(X111*I111,"0")</f>
        <v>34.876800000000003</v>
      </c>
      <c r="BN111" s="67">
        <f>IFERROR(Y111*I111,"0")</f>
        <v>34.876800000000003</v>
      </c>
      <c r="BO111" s="67">
        <f>IFERROR(X111/J111,"0")</f>
        <v>0.1111111111111111</v>
      </c>
      <c r="BP111" s="67">
        <f>IFERROR(Y111/J111,"0")</f>
        <v>0.1111111111111111</v>
      </c>
    </row>
    <row r="112" spans="1:68" ht="16.5" hidden="1" customHeight="1" x14ac:dyDescent="0.25">
      <c r="A112" s="54" t="s">
        <v>206</v>
      </c>
      <c r="B112" s="54" t="s">
        <v>207</v>
      </c>
      <c r="C112" s="31">
        <v>4301136039</v>
      </c>
      <c r="D112" s="340">
        <v>4607111035370</v>
      </c>
      <c r="E112" s="341"/>
      <c r="F112" s="333">
        <v>0.14000000000000001</v>
      </c>
      <c r="G112" s="32">
        <v>22</v>
      </c>
      <c r="H112" s="333">
        <v>3.08</v>
      </c>
      <c r="I112" s="33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1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43"/>
      <c r="R112" s="343"/>
      <c r="S112" s="343"/>
      <c r="T112" s="344"/>
      <c r="U112" s="34"/>
      <c r="V112" s="34"/>
      <c r="W112" s="35" t="s">
        <v>69</v>
      </c>
      <c r="X112" s="334">
        <v>0</v>
      </c>
      <c r="Y112" s="335">
        <f>IFERROR(IF(X112="","",X112),"")</f>
        <v>0</v>
      </c>
      <c r="Z112" s="36">
        <f>IFERROR(IF(X112="","",X112*0.0155),"")</f>
        <v>0</v>
      </c>
      <c r="AA112" s="56"/>
      <c r="AB112" s="57"/>
      <c r="AC112" s="152" t="s">
        <v>208</v>
      </c>
      <c r="AG112" s="67"/>
      <c r="AJ112" s="71" t="s">
        <v>71</v>
      </c>
      <c r="AK112" s="71">
        <v>1</v>
      </c>
      <c r="BB112" s="153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57"/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58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36">
        <f>IFERROR(SUM(X110:X112),"0")</f>
        <v>14</v>
      </c>
      <c r="Y113" s="336">
        <f>IFERROR(SUM(Y110:Y112),"0")</f>
        <v>14</v>
      </c>
      <c r="Z113" s="336">
        <f>IFERROR(IF(Z110="",0,Z110),"0")+IFERROR(IF(Z111="",0,Z111),"0")+IFERROR(IF(Z112="",0,Z112),"0")</f>
        <v>0.13103999999999999</v>
      </c>
      <c r="AA113" s="337"/>
      <c r="AB113" s="337"/>
      <c r="AC113" s="337"/>
    </row>
    <row r="114" spans="1:68" x14ac:dyDescent="0.2">
      <c r="A114" s="348"/>
      <c r="B114" s="348"/>
      <c r="C114" s="348"/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58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36">
        <f>IFERROR(SUMPRODUCT(X110:X112*H110:H112),"0")</f>
        <v>30.240000000000002</v>
      </c>
      <c r="Y114" s="336">
        <f>IFERROR(SUMPRODUCT(Y110:Y112*H110:H112),"0")</f>
        <v>30.240000000000002</v>
      </c>
      <c r="Z114" s="37"/>
      <c r="AA114" s="337"/>
      <c r="AB114" s="337"/>
      <c r="AC114" s="337"/>
    </row>
    <row r="115" spans="1:68" ht="16.5" hidden="1" customHeight="1" x14ac:dyDescent="0.25">
      <c r="A115" s="347" t="s">
        <v>209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29"/>
      <c r="AB115" s="329"/>
      <c r="AC115" s="329"/>
    </row>
    <row r="116" spans="1:68" ht="14.25" hidden="1" customHeight="1" x14ac:dyDescent="0.25">
      <c r="A116" s="349" t="s">
        <v>63</v>
      </c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Z116" s="348"/>
      <c r="AA116" s="328"/>
      <c r="AB116" s="328"/>
      <c r="AC116" s="328"/>
    </row>
    <row r="117" spans="1:68" ht="27" hidden="1" customHeight="1" x14ac:dyDescent="0.25">
      <c r="A117" s="54" t="s">
        <v>210</v>
      </c>
      <c r="B117" s="54" t="s">
        <v>211</v>
      </c>
      <c r="C117" s="31">
        <v>4301071051</v>
      </c>
      <c r="D117" s="340">
        <v>4607111039262</v>
      </c>
      <c r="E117" s="341"/>
      <c r="F117" s="333">
        <v>0.4</v>
      </c>
      <c r="G117" s="32">
        <v>16</v>
      </c>
      <c r="H117" s="333">
        <v>6.4</v>
      </c>
      <c r="I117" s="333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4">
        <v>0</v>
      </c>
      <c r="Y117" s="335">
        <f t="shared" ref="Y117:Y122" si="12">IFERROR(IF(X117="","",X117),"")</f>
        <v>0</v>
      </c>
      <c r="Z117" s="36">
        <f t="shared" ref="Z117:Z122" si="13">IFERROR(IF(X117="","",X117*0.0155),"")</f>
        <v>0</v>
      </c>
      <c r="AA117" s="56"/>
      <c r="AB117" s="57"/>
      <c r="AC117" s="154" t="s">
        <v>159</v>
      </c>
      <c r="AG117" s="67"/>
      <c r="AJ117" s="71" t="s">
        <v>71</v>
      </c>
      <c r="AK117" s="71">
        <v>1</v>
      </c>
      <c r="BB117" s="155" t="s">
        <v>1</v>
      </c>
      <c r="BM117" s="67">
        <f t="shared" ref="BM117:BM122" si="14">IFERROR(X117*I117,"0")</f>
        <v>0</v>
      </c>
      <c r="BN117" s="67">
        <f t="shared" ref="BN117:BN122" si="15">IFERROR(Y117*I117,"0")</f>
        <v>0</v>
      </c>
      <c r="BO117" s="67">
        <f t="shared" ref="BO117:BO122" si="16">IFERROR(X117/J117,"0")</f>
        <v>0</v>
      </c>
      <c r="BP117" s="67">
        <f t="shared" ref="BP117:BP122" si="17">IFERROR(Y117/J117,"0")</f>
        <v>0</v>
      </c>
    </row>
    <row r="118" spans="1:68" ht="27" customHeight="1" x14ac:dyDescent="0.25">
      <c r="A118" s="54" t="s">
        <v>212</v>
      </c>
      <c r="B118" s="54" t="s">
        <v>213</v>
      </c>
      <c r="C118" s="31">
        <v>4301071038</v>
      </c>
      <c r="D118" s="340">
        <v>4607111039248</v>
      </c>
      <c r="E118" s="341"/>
      <c r="F118" s="333">
        <v>0.7</v>
      </c>
      <c r="G118" s="32">
        <v>10</v>
      </c>
      <c r="H118" s="333">
        <v>7</v>
      </c>
      <c r="I118" s="333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4">
        <v>156</v>
      </c>
      <c r="Y118" s="335">
        <f t="shared" si="12"/>
        <v>156</v>
      </c>
      <c r="Z118" s="36">
        <f t="shared" si="13"/>
        <v>2.4180000000000001</v>
      </c>
      <c r="AA118" s="56"/>
      <c r="AB118" s="57"/>
      <c r="AC118" s="156" t="s">
        <v>159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1138.8</v>
      </c>
      <c r="BN118" s="67">
        <f t="shared" si="15"/>
        <v>1138.8</v>
      </c>
      <c r="BO118" s="67">
        <f t="shared" si="16"/>
        <v>1.8571428571428572</v>
      </c>
      <c r="BP118" s="67">
        <f t="shared" si="17"/>
        <v>1.8571428571428572</v>
      </c>
    </row>
    <row r="119" spans="1:68" ht="27" hidden="1" customHeight="1" x14ac:dyDescent="0.25">
      <c r="A119" s="54" t="s">
        <v>214</v>
      </c>
      <c r="B119" s="54" t="s">
        <v>215</v>
      </c>
      <c r="C119" s="31">
        <v>4301070976</v>
      </c>
      <c r="D119" s="340">
        <v>4607111034144</v>
      </c>
      <c r="E119" s="341"/>
      <c r="F119" s="333">
        <v>0.9</v>
      </c>
      <c r="G119" s="32">
        <v>8</v>
      </c>
      <c r="H119" s="333">
        <v>7.2</v>
      </c>
      <c r="I119" s="333">
        <v>7.4859999999999998</v>
      </c>
      <c r="J119" s="32">
        <v>84</v>
      </c>
      <c r="K119" s="32" t="s">
        <v>66</v>
      </c>
      <c r="L119" s="32" t="s">
        <v>114</v>
      </c>
      <c r="M119" s="33" t="s">
        <v>68</v>
      </c>
      <c r="N119" s="33"/>
      <c r="O119" s="32">
        <v>180</v>
      </c>
      <c r="P119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4">
        <v>0</v>
      </c>
      <c r="Y119" s="335">
        <f t="shared" si="12"/>
        <v>0</v>
      </c>
      <c r="Z119" s="36">
        <f t="shared" si="13"/>
        <v>0</v>
      </c>
      <c r="AA119" s="56"/>
      <c r="AB119" s="57"/>
      <c r="AC119" s="158" t="s">
        <v>159</v>
      </c>
      <c r="AG119" s="67"/>
      <c r="AJ119" s="71" t="s">
        <v>115</v>
      </c>
      <c r="AK119" s="71">
        <v>84</v>
      </c>
      <c r="BB119" s="159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4301071049</v>
      </c>
      <c r="D120" s="340">
        <v>4607111039293</v>
      </c>
      <c r="E120" s="341"/>
      <c r="F120" s="333">
        <v>0.4</v>
      </c>
      <c r="G120" s="32">
        <v>16</v>
      </c>
      <c r="H120" s="333">
        <v>6.4</v>
      </c>
      <c r="I120" s="333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4">
        <v>36</v>
      </c>
      <c r="Y120" s="335">
        <f t="shared" si="12"/>
        <v>36</v>
      </c>
      <c r="Z120" s="36">
        <f t="shared" si="13"/>
        <v>0.55800000000000005</v>
      </c>
      <c r="AA120" s="56"/>
      <c r="AB120" s="57"/>
      <c r="AC120" s="160" t="s">
        <v>159</v>
      </c>
      <c r="AG120" s="67"/>
      <c r="AJ120" s="71" t="s">
        <v>71</v>
      </c>
      <c r="AK120" s="71">
        <v>1</v>
      </c>
      <c r="BB120" s="161" t="s">
        <v>1</v>
      </c>
      <c r="BM120" s="67">
        <f t="shared" si="14"/>
        <v>241.90559999999999</v>
      </c>
      <c r="BN120" s="67">
        <f t="shared" si="15"/>
        <v>241.90559999999999</v>
      </c>
      <c r="BO120" s="67">
        <f t="shared" si="16"/>
        <v>0.42857142857142855</v>
      </c>
      <c r="BP120" s="67">
        <f t="shared" si="17"/>
        <v>0.42857142857142855</v>
      </c>
    </row>
    <row r="121" spans="1:68" ht="27" customHeight="1" x14ac:dyDescent="0.25">
      <c r="A121" s="54" t="s">
        <v>218</v>
      </c>
      <c r="B121" s="54" t="s">
        <v>219</v>
      </c>
      <c r="C121" s="31">
        <v>4301071039</v>
      </c>
      <c r="D121" s="340">
        <v>4607111039279</v>
      </c>
      <c r="E121" s="341"/>
      <c r="F121" s="333">
        <v>0.7</v>
      </c>
      <c r="G121" s="32">
        <v>10</v>
      </c>
      <c r="H121" s="333">
        <v>7</v>
      </c>
      <c r="I121" s="333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43"/>
      <c r="R121" s="343"/>
      <c r="S121" s="343"/>
      <c r="T121" s="344"/>
      <c r="U121" s="34"/>
      <c r="V121" s="34"/>
      <c r="W121" s="35" t="s">
        <v>69</v>
      </c>
      <c r="X121" s="334">
        <v>264</v>
      </c>
      <c r="Y121" s="335">
        <f t="shared" si="12"/>
        <v>264</v>
      </c>
      <c r="Z121" s="36">
        <f t="shared" si="13"/>
        <v>4.0919999999999996</v>
      </c>
      <c r="AA121" s="56"/>
      <c r="AB121" s="57"/>
      <c r="AC121" s="162" t="s">
        <v>159</v>
      </c>
      <c r="AG121" s="67"/>
      <c r="AJ121" s="71" t="s">
        <v>71</v>
      </c>
      <c r="AK121" s="71">
        <v>1</v>
      </c>
      <c r="BB121" s="163" t="s">
        <v>1</v>
      </c>
      <c r="BM121" s="67">
        <f t="shared" si="14"/>
        <v>1927.2</v>
      </c>
      <c r="BN121" s="67">
        <f t="shared" si="15"/>
        <v>1927.2</v>
      </c>
      <c r="BO121" s="67">
        <f t="shared" si="16"/>
        <v>3.1428571428571428</v>
      </c>
      <c r="BP121" s="67">
        <f t="shared" si="17"/>
        <v>3.1428571428571428</v>
      </c>
    </row>
    <row r="122" spans="1:68" ht="27" customHeight="1" x14ac:dyDescent="0.25">
      <c r="A122" s="54" t="s">
        <v>220</v>
      </c>
      <c r="B122" s="54" t="s">
        <v>221</v>
      </c>
      <c r="C122" s="31">
        <v>4301070958</v>
      </c>
      <c r="D122" s="340">
        <v>4607111038098</v>
      </c>
      <c r="E122" s="341"/>
      <c r="F122" s="333">
        <v>0.8</v>
      </c>
      <c r="G122" s="32">
        <v>8</v>
      </c>
      <c r="H122" s="333">
        <v>6.4</v>
      </c>
      <c r="I122" s="333">
        <v>6.6859999999999999</v>
      </c>
      <c r="J122" s="32">
        <v>84</v>
      </c>
      <c r="K122" s="32" t="s">
        <v>66</v>
      </c>
      <c r="L122" s="32" t="s">
        <v>121</v>
      </c>
      <c r="M122" s="33" t="s">
        <v>68</v>
      </c>
      <c r="N122" s="33"/>
      <c r="O122" s="32">
        <v>180</v>
      </c>
      <c r="P122" s="41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43"/>
      <c r="R122" s="343"/>
      <c r="S122" s="343"/>
      <c r="T122" s="344"/>
      <c r="U122" s="34"/>
      <c r="V122" s="34"/>
      <c r="W122" s="35" t="s">
        <v>69</v>
      </c>
      <c r="X122" s="334">
        <v>36</v>
      </c>
      <c r="Y122" s="335">
        <f t="shared" si="12"/>
        <v>36</v>
      </c>
      <c r="Z122" s="36">
        <f t="shared" si="13"/>
        <v>0.55800000000000005</v>
      </c>
      <c r="AA122" s="56"/>
      <c r="AB122" s="57"/>
      <c r="AC122" s="164" t="s">
        <v>222</v>
      </c>
      <c r="AG122" s="67"/>
      <c r="AJ122" s="71" t="s">
        <v>122</v>
      </c>
      <c r="AK122" s="71">
        <v>12</v>
      </c>
      <c r="BB122" s="165" t="s">
        <v>1</v>
      </c>
      <c r="BM122" s="67">
        <f t="shared" si="14"/>
        <v>240.696</v>
      </c>
      <c r="BN122" s="67">
        <f t="shared" si="15"/>
        <v>240.696</v>
      </c>
      <c r="BO122" s="67">
        <f t="shared" si="16"/>
        <v>0.42857142857142855</v>
      </c>
      <c r="BP122" s="67">
        <f t="shared" si="17"/>
        <v>0.42857142857142855</v>
      </c>
    </row>
    <row r="123" spans="1:68" x14ac:dyDescent="0.2">
      <c r="A123" s="357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58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36">
        <f>IFERROR(SUM(X117:X122),"0")</f>
        <v>492</v>
      </c>
      <c r="Y123" s="336">
        <f>IFERROR(SUM(Y117:Y122),"0")</f>
        <v>492</v>
      </c>
      <c r="Z123" s="336">
        <f>IFERROR(IF(Z117="",0,Z117),"0")+IFERROR(IF(Z118="",0,Z118),"0")+IFERROR(IF(Z119="",0,Z119),"0")+IFERROR(IF(Z120="",0,Z120),"0")+IFERROR(IF(Z121="",0,Z121),"0")+IFERROR(IF(Z122="",0,Z122),"0")</f>
        <v>7.6259999999999994</v>
      </c>
      <c r="AA123" s="337"/>
      <c r="AB123" s="337"/>
      <c r="AC123" s="337"/>
    </row>
    <row r="124" spans="1:68" x14ac:dyDescent="0.2">
      <c r="A124" s="348"/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58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36">
        <f>IFERROR(SUMPRODUCT(X117:X122*H117:H122),"0")</f>
        <v>3400.8</v>
      </c>
      <c r="Y124" s="336">
        <f>IFERROR(SUMPRODUCT(Y117:Y122*H117:H122),"0")</f>
        <v>3400.8</v>
      </c>
      <c r="Z124" s="37"/>
      <c r="AA124" s="337"/>
      <c r="AB124" s="337"/>
      <c r="AC124" s="337"/>
    </row>
    <row r="125" spans="1:68" ht="16.5" hidden="1" customHeight="1" x14ac:dyDescent="0.25">
      <c r="A125" s="347" t="s">
        <v>223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9"/>
      <c r="AB125" s="329"/>
      <c r="AC125" s="329"/>
    </row>
    <row r="126" spans="1:68" ht="14.25" hidden="1" customHeight="1" x14ac:dyDescent="0.25">
      <c r="A126" s="349" t="s">
        <v>147</v>
      </c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328"/>
      <c r="AB126" s="328"/>
      <c r="AC126" s="328"/>
    </row>
    <row r="127" spans="1:68" ht="27" customHeight="1" x14ac:dyDescent="0.25">
      <c r="A127" s="54" t="s">
        <v>224</v>
      </c>
      <c r="B127" s="54" t="s">
        <v>225</v>
      </c>
      <c r="C127" s="31">
        <v>4301135533</v>
      </c>
      <c r="D127" s="340">
        <v>4607111034014</v>
      </c>
      <c r="E127" s="341"/>
      <c r="F127" s="333">
        <v>0.25</v>
      </c>
      <c r="G127" s="32">
        <v>12</v>
      </c>
      <c r="H127" s="333">
        <v>3</v>
      </c>
      <c r="I127" s="333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43"/>
      <c r="R127" s="343"/>
      <c r="S127" s="343"/>
      <c r="T127" s="344"/>
      <c r="U127" s="34"/>
      <c r="V127" s="34"/>
      <c r="W127" s="35" t="s">
        <v>69</v>
      </c>
      <c r="X127" s="334">
        <v>140</v>
      </c>
      <c r="Y127" s="335">
        <f>IFERROR(IF(X127="","",X127),"")</f>
        <v>140</v>
      </c>
      <c r="Z127" s="36">
        <f>IFERROR(IF(X127="","",X127*0.01788),"")</f>
        <v>2.5032000000000001</v>
      </c>
      <c r="AA127" s="56"/>
      <c r="AB127" s="57"/>
      <c r="AC127" s="166" t="s">
        <v>226</v>
      </c>
      <c r="AG127" s="67"/>
      <c r="AJ127" s="71" t="s">
        <v>71</v>
      </c>
      <c r="AK127" s="71">
        <v>1</v>
      </c>
      <c r="BB127" s="167" t="s">
        <v>82</v>
      </c>
      <c r="BM127" s="67">
        <f>IFERROR(X127*I127,"0")</f>
        <v>518.50400000000002</v>
      </c>
      <c r="BN127" s="67">
        <f>IFERROR(Y127*I127,"0")</f>
        <v>518.50400000000002</v>
      </c>
      <c r="BO127" s="67">
        <f>IFERROR(X127/J127,"0")</f>
        <v>2</v>
      </c>
      <c r="BP127" s="67">
        <f>IFERROR(Y127/J127,"0")</f>
        <v>2</v>
      </c>
    </row>
    <row r="128" spans="1:68" ht="27" customHeight="1" x14ac:dyDescent="0.25">
      <c r="A128" s="54" t="s">
        <v>227</v>
      </c>
      <c r="B128" s="54" t="s">
        <v>228</v>
      </c>
      <c r="C128" s="31">
        <v>4301135532</v>
      </c>
      <c r="D128" s="340">
        <v>4607111033994</v>
      </c>
      <c r="E128" s="341"/>
      <c r="F128" s="333">
        <v>0.25</v>
      </c>
      <c r="G128" s="32">
        <v>12</v>
      </c>
      <c r="H128" s="333">
        <v>3</v>
      </c>
      <c r="I128" s="333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43"/>
      <c r="R128" s="343"/>
      <c r="S128" s="343"/>
      <c r="T128" s="344"/>
      <c r="U128" s="34"/>
      <c r="V128" s="34"/>
      <c r="W128" s="35" t="s">
        <v>69</v>
      </c>
      <c r="X128" s="334">
        <v>322</v>
      </c>
      <c r="Y128" s="335">
        <f>IFERROR(IF(X128="","",X128),"")</f>
        <v>322</v>
      </c>
      <c r="Z128" s="36">
        <f>IFERROR(IF(X128="","",X128*0.01788),"")</f>
        <v>5.7573600000000003</v>
      </c>
      <c r="AA128" s="56"/>
      <c r="AB128" s="57"/>
      <c r="AC128" s="168" t="s">
        <v>166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1192.5591999999999</v>
      </c>
      <c r="BN128" s="67">
        <f>IFERROR(Y128*I128,"0")</f>
        <v>1192.5591999999999</v>
      </c>
      <c r="BO128" s="67">
        <f>IFERROR(X128/J128,"0")</f>
        <v>4.5999999999999996</v>
      </c>
      <c r="BP128" s="67">
        <f>IFERROR(Y128/J128,"0")</f>
        <v>4.5999999999999996</v>
      </c>
    </row>
    <row r="129" spans="1:68" x14ac:dyDescent="0.2">
      <c r="A129" s="357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58"/>
      <c r="P129" s="354" t="s">
        <v>72</v>
      </c>
      <c r="Q129" s="355"/>
      <c r="R129" s="355"/>
      <c r="S129" s="355"/>
      <c r="T129" s="355"/>
      <c r="U129" s="355"/>
      <c r="V129" s="356"/>
      <c r="W129" s="37" t="s">
        <v>69</v>
      </c>
      <c r="X129" s="336">
        <f>IFERROR(SUM(X127:X128),"0")</f>
        <v>462</v>
      </c>
      <c r="Y129" s="336">
        <f>IFERROR(SUM(Y127:Y128),"0")</f>
        <v>462</v>
      </c>
      <c r="Z129" s="336">
        <f>IFERROR(IF(Z127="",0,Z127),"0")+IFERROR(IF(Z128="",0,Z128),"0")</f>
        <v>8.2605599999999999</v>
      </c>
      <c r="AA129" s="337"/>
      <c r="AB129" s="337"/>
      <c r="AC129" s="337"/>
    </row>
    <row r="130" spans="1:68" x14ac:dyDescent="0.2">
      <c r="A130" s="348"/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58"/>
      <c r="P130" s="354" t="s">
        <v>72</v>
      </c>
      <c r="Q130" s="355"/>
      <c r="R130" s="355"/>
      <c r="S130" s="355"/>
      <c r="T130" s="355"/>
      <c r="U130" s="355"/>
      <c r="V130" s="356"/>
      <c r="W130" s="37" t="s">
        <v>73</v>
      </c>
      <c r="X130" s="336">
        <f>IFERROR(SUMPRODUCT(X127:X128*H127:H128),"0")</f>
        <v>1386</v>
      </c>
      <c r="Y130" s="336">
        <f>IFERROR(SUMPRODUCT(Y127:Y128*H127:H128),"0")</f>
        <v>1386</v>
      </c>
      <c r="Z130" s="37"/>
      <c r="AA130" s="337"/>
      <c r="AB130" s="337"/>
      <c r="AC130" s="337"/>
    </row>
    <row r="131" spans="1:68" ht="16.5" hidden="1" customHeight="1" x14ac:dyDescent="0.25">
      <c r="A131" s="347" t="s">
        <v>229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9"/>
      <c r="AB131" s="329"/>
      <c r="AC131" s="329"/>
    </row>
    <row r="132" spans="1:68" ht="14.25" hidden="1" customHeight="1" x14ac:dyDescent="0.25">
      <c r="A132" s="349" t="s">
        <v>147</v>
      </c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328"/>
      <c r="AB132" s="328"/>
      <c r="AC132" s="328"/>
    </row>
    <row r="133" spans="1:68" ht="27" customHeight="1" x14ac:dyDescent="0.25">
      <c r="A133" s="54" t="s">
        <v>230</v>
      </c>
      <c r="B133" s="54" t="s">
        <v>231</v>
      </c>
      <c r="C133" s="31">
        <v>4301135311</v>
      </c>
      <c r="D133" s="340">
        <v>4607111039095</v>
      </c>
      <c r="E133" s="341"/>
      <c r="F133" s="333">
        <v>0.25</v>
      </c>
      <c r="G133" s="32">
        <v>12</v>
      </c>
      <c r="H133" s="333">
        <v>3</v>
      </c>
      <c r="I133" s="333">
        <v>3.7480000000000002</v>
      </c>
      <c r="J133" s="32">
        <v>70</v>
      </c>
      <c r="K133" s="32" t="s">
        <v>79</v>
      </c>
      <c r="L133" s="32" t="s">
        <v>121</v>
      </c>
      <c r="M133" s="33" t="s">
        <v>68</v>
      </c>
      <c r="N133" s="33"/>
      <c r="O133" s="32">
        <v>180</v>
      </c>
      <c r="P133" s="5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43"/>
      <c r="R133" s="343"/>
      <c r="S133" s="343"/>
      <c r="T133" s="344"/>
      <c r="U133" s="34"/>
      <c r="V133" s="34"/>
      <c r="W133" s="35" t="s">
        <v>69</v>
      </c>
      <c r="X133" s="334">
        <v>14</v>
      </c>
      <c r="Y133" s="335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70" t="s">
        <v>232</v>
      </c>
      <c r="AG133" s="67"/>
      <c r="AJ133" s="71" t="s">
        <v>122</v>
      </c>
      <c r="AK133" s="71">
        <v>14</v>
      </c>
      <c r="BB133" s="171" t="s">
        <v>82</v>
      </c>
      <c r="BM133" s="67">
        <f>IFERROR(X133*I133,"0")</f>
        <v>52.472000000000001</v>
      </c>
      <c r="BN133" s="67">
        <f>IFERROR(Y133*I133,"0")</f>
        <v>52.472000000000001</v>
      </c>
      <c r="BO133" s="67">
        <f>IFERROR(X133/J133,"0")</f>
        <v>0.2</v>
      </c>
      <c r="BP133" s="67">
        <f>IFERROR(Y133/J133,"0")</f>
        <v>0.2</v>
      </c>
    </row>
    <row r="134" spans="1:68" ht="16.5" customHeight="1" x14ac:dyDescent="0.25">
      <c r="A134" s="54" t="s">
        <v>233</v>
      </c>
      <c r="B134" s="54" t="s">
        <v>234</v>
      </c>
      <c r="C134" s="31">
        <v>4301135534</v>
      </c>
      <c r="D134" s="340">
        <v>4607111034199</v>
      </c>
      <c r="E134" s="341"/>
      <c r="F134" s="333">
        <v>0.25</v>
      </c>
      <c r="G134" s="32">
        <v>12</v>
      </c>
      <c r="H134" s="333">
        <v>3</v>
      </c>
      <c r="I134" s="333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43"/>
      <c r="R134" s="343"/>
      <c r="S134" s="343"/>
      <c r="T134" s="344"/>
      <c r="U134" s="34"/>
      <c r="V134" s="34"/>
      <c r="W134" s="35" t="s">
        <v>69</v>
      </c>
      <c r="X134" s="334">
        <v>84</v>
      </c>
      <c r="Y134" s="335">
        <f>IFERROR(IF(X134="","",X134),"")</f>
        <v>84</v>
      </c>
      <c r="Z134" s="36">
        <f>IFERROR(IF(X134="","",X134*0.01788),"")</f>
        <v>1.5019199999999999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311.10239999999999</v>
      </c>
      <c r="BN134" s="67">
        <f>IFERROR(Y134*I134,"0")</f>
        <v>311.10239999999999</v>
      </c>
      <c r="BO134" s="67">
        <f>IFERROR(X134/J134,"0")</f>
        <v>1.2</v>
      </c>
      <c r="BP134" s="67">
        <f>IFERROR(Y134/J134,"0")</f>
        <v>1.2</v>
      </c>
    </row>
    <row r="135" spans="1:68" x14ac:dyDescent="0.2">
      <c r="A135" s="357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58"/>
      <c r="P135" s="354" t="s">
        <v>72</v>
      </c>
      <c r="Q135" s="355"/>
      <c r="R135" s="355"/>
      <c r="S135" s="355"/>
      <c r="T135" s="355"/>
      <c r="U135" s="355"/>
      <c r="V135" s="356"/>
      <c r="W135" s="37" t="s">
        <v>69</v>
      </c>
      <c r="X135" s="336">
        <f>IFERROR(SUM(X133:X134),"0")</f>
        <v>98</v>
      </c>
      <c r="Y135" s="336">
        <f>IFERROR(SUM(Y133:Y134),"0")</f>
        <v>98</v>
      </c>
      <c r="Z135" s="336">
        <f>IFERROR(IF(Z133="",0,Z133),"0")+IFERROR(IF(Z134="",0,Z134),"0")</f>
        <v>1.75224</v>
      </c>
      <c r="AA135" s="337"/>
      <c r="AB135" s="337"/>
      <c r="AC135" s="337"/>
    </row>
    <row r="136" spans="1:68" x14ac:dyDescent="0.2">
      <c r="A136" s="348"/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58"/>
      <c r="P136" s="354" t="s">
        <v>72</v>
      </c>
      <c r="Q136" s="355"/>
      <c r="R136" s="355"/>
      <c r="S136" s="355"/>
      <c r="T136" s="355"/>
      <c r="U136" s="355"/>
      <c r="V136" s="356"/>
      <c r="W136" s="37" t="s">
        <v>73</v>
      </c>
      <c r="X136" s="336">
        <f>IFERROR(SUMPRODUCT(X133:X134*H133:H134),"0")</f>
        <v>294</v>
      </c>
      <c r="Y136" s="336">
        <f>IFERROR(SUMPRODUCT(Y133:Y134*H133:H134),"0")</f>
        <v>294</v>
      </c>
      <c r="Z136" s="37"/>
      <c r="AA136" s="337"/>
      <c r="AB136" s="337"/>
      <c r="AC136" s="337"/>
    </row>
    <row r="137" spans="1:68" ht="16.5" hidden="1" customHeight="1" x14ac:dyDescent="0.25">
      <c r="A137" s="347" t="s">
        <v>236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9"/>
      <c r="AB137" s="329"/>
      <c r="AC137" s="329"/>
    </row>
    <row r="138" spans="1:68" ht="14.25" hidden="1" customHeight="1" x14ac:dyDescent="0.25">
      <c r="A138" s="349" t="s">
        <v>147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328"/>
      <c r="AB138" s="328"/>
      <c r="AC138" s="328"/>
    </row>
    <row r="139" spans="1:68" ht="27" hidden="1" customHeight="1" x14ac:dyDescent="0.25">
      <c r="A139" s="54" t="s">
        <v>237</v>
      </c>
      <c r="B139" s="54" t="s">
        <v>238</v>
      </c>
      <c r="C139" s="31">
        <v>4301135275</v>
      </c>
      <c r="D139" s="340">
        <v>4607111034380</v>
      </c>
      <c r="E139" s="341"/>
      <c r="F139" s="333">
        <v>0.25</v>
      </c>
      <c r="G139" s="32">
        <v>12</v>
      </c>
      <c r="H139" s="333">
        <v>3</v>
      </c>
      <c r="I139" s="333">
        <v>3.28</v>
      </c>
      <c r="J139" s="32">
        <v>70</v>
      </c>
      <c r="K139" s="32" t="s">
        <v>79</v>
      </c>
      <c r="L139" s="32" t="s">
        <v>121</v>
      </c>
      <c r="M139" s="33" t="s">
        <v>68</v>
      </c>
      <c r="N139" s="33"/>
      <c r="O139" s="32">
        <v>180</v>
      </c>
      <c r="P139" s="51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43"/>
      <c r="R139" s="343"/>
      <c r="S139" s="343"/>
      <c r="T139" s="344"/>
      <c r="U139" s="34"/>
      <c r="V139" s="34"/>
      <c r="W139" s="35" t="s">
        <v>69</v>
      </c>
      <c r="X139" s="334">
        <v>0</v>
      </c>
      <c r="Y139" s="335">
        <f>IFERROR(IF(X139="","",X139),"")</f>
        <v>0</v>
      </c>
      <c r="Z139" s="36">
        <f>IFERROR(IF(X139="","",X139*0.01788),"")</f>
        <v>0</v>
      </c>
      <c r="AA139" s="56"/>
      <c r="AB139" s="57"/>
      <c r="AC139" s="174" t="s">
        <v>239</v>
      </c>
      <c r="AG139" s="67"/>
      <c r="AJ139" s="71" t="s">
        <v>122</v>
      </c>
      <c r="AK139" s="71">
        <v>14</v>
      </c>
      <c r="BB139" s="17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240</v>
      </c>
      <c r="B140" s="54" t="s">
        <v>241</v>
      </c>
      <c r="C140" s="31">
        <v>4301135277</v>
      </c>
      <c r="D140" s="340">
        <v>4607111034397</v>
      </c>
      <c r="E140" s="341"/>
      <c r="F140" s="333">
        <v>0.25</v>
      </c>
      <c r="G140" s="32">
        <v>12</v>
      </c>
      <c r="H140" s="333">
        <v>3</v>
      </c>
      <c r="I140" s="333">
        <v>3.28</v>
      </c>
      <c r="J140" s="32">
        <v>70</v>
      </c>
      <c r="K140" s="32" t="s">
        <v>79</v>
      </c>
      <c r="L140" s="32" t="s">
        <v>114</v>
      </c>
      <c r="M140" s="33" t="s">
        <v>68</v>
      </c>
      <c r="N140" s="33"/>
      <c r="O140" s="32">
        <v>180</v>
      </c>
      <c r="P140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43"/>
      <c r="R140" s="343"/>
      <c r="S140" s="343"/>
      <c r="T140" s="344"/>
      <c r="U140" s="34"/>
      <c r="V140" s="34"/>
      <c r="W140" s="35" t="s">
        <v>69</v>
      </c>
      <c r="X140" s="334">
        <v>70</v>
      </c>
      <c r="Y140" s="335">
        <f>IFERROR(IF(X140="","",X140),"")</f>
        <v>70</v>
      </c>
      <c r="Z140" s="36">
        <f>IFERROR(IF(X140="","",X140*0.01788),"")</f>
        <v>1.2516</v>
      </c>
      <c r="AA140" s="56"/>
      <c r="AB140" s="57"/>
      <c r="AC140" s="176" t="s">
        <v>226</v>
      </c>
      <c r="AG140" s="67"/>
      <c r="AJ140" s="71" t="s">
        <v>115</v>
      </c>
      <c r="AK140" s="71">
        <v>70</v>
      </c>
      <c r="BB140" s="177" t="s">
        <v>82</v>
      </c>
      <c r="BM140" s="67">
        <f>IFERROR(X140*I140,"0")</f>
        <v>229.6</v>
      </c>
      <c r="BN140" s="67">
        <f>IFERROR(Y140*I140,"0")</f>
        <v>229.6</v>
      </c>
      <c r="BO140" s="67">
        <f>IFERROR(X140/J140,"0")</f>
        <v>1</v>
      </c>
      <c r="BP140" s="67">
        <f>IFERROR(Y140/J140,"0")</f>
        <v>1</v>
      </c>
    </row>
    <row r="141" spans="1:68" x14ac:dyDescent="0.2">
      <c r="A141" s="357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58"/>
      <c r="P141" s="354" t="s">
        <v>72</v>
      </c>
      <c r="Q141" s="355"/>
      <c r="R141" s="355"/>
      <c r="S141" s="355"/>
      <c r="T141" s="355"/>
      <c r="U141" s="355"/>
      <c r="V141" s="356"/>
      <c r="W141" s="37" t="s">
        <v>69</v>
      </c>
      <c r="X141" s="336">
        <f>IFERROR(SUM(X139:X140),"0")</f>
        <v>70</v>
      </c>
      <c r="Y141" s="336">
        <f>IFERROR(SUM(Y139:Y140),"0")</f>
        <v>70</v>
      </c>
      <c r="Z141" s="336">
        <f>IFERROR(IF(Z139="",0,Z139),"0")+IFERROR(IF(Z140="",0,Z140),"0")</f>
        <v>1.2516</v>
      </c>
      <c r="AA141" s="337"/>
      <c r="AB141" s="337"/>
      <c r="AC141" s="337"/>
    </row>
    <row r="142" spans="1:68" x14ac:dyDescent="0.2">
      <c r="A142" s="348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58"/>
      <c r="P142" s="354" t="s">
        <v>72</v>
      </c>
      <c r="Q142" s="355"/>
      <c r="R142" s="355"/>
      <c r="S142" s="355"/>
      <c r="T142" s="355"/>
      <c r="U142" s="355"/>
      <c r="V142" s="356"/>
      <c r="W142" s="37" t="s">
        <v>73</v>
      </c>
      <c r="X142" s="336">
        <f>IFERROR(SUMPRODUCT(X139:X140*H139:H140),"0")</f>
        <v>210</v>
      </c>
      <c r="Y142" s="336">
        <f>IFERROR(SUMPRODUCT(Y139:Y140*H139:H140),"0")</f>
        <v>210</v>
      </c>
      <c r="Z142" s="37"/>
      <c r="AA142" s="337"/>
      <c r="AB142" s="337"/>
      <c r="AC142" s="337"/>
    </row>
    <row r="143" spans="1:68" ht="16.5" hidden="1" customHeight="1" x14ac:dyDescent="0.25">
      <c r="A143" s="347" t="s">
        <v>242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9"/>
      <c r="AB143" s="329"/>
      <c r="AC143" s="329"/>
    </row>
    <row r="144" spans="1:68" ht="14.25" hidden="1" customHeight="1" x14ac:dyDescent="0.25">
      <c r="A144" s="349" t="s">
        <v>147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48"/>
      <c r="Z144" s="348"/>
      <c r="AA144" s="328"/>
      <c r="AB144" s="328"/>
      <c r="AC144" s="328"/>
    </row>
    <row r="145" spans="1:68" ht="27" customHeight="1" x14ac:dyDescent="0.25">
      <c r="A145" s="54" t="s">
        <v>243</v>
      </c>
      <c r="B145" s="54" t="s">
        <v>244</v>
      </c>
      <c r="C145" s="31">
        <v>4301135570</v>
      </c>
      <c r="D145" s="340">
        <v>4607111035806</v>
      </c>
      <c r="E145" s="341"/>
      <c r="F145" s="333">
        <v>0.25</v>
      </c>
      <c r="G145" s="32">
        <v>12</v>
      </c>
      <c r="H145" s="333">
        <v>3</v>
      </c>
      <c r="I145" s="333">
        <v>3.7035999999999998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3" t="s">
        <v>245</v>
      </c>
      <c r="Q145" s="343"/>
      <c r="R145" s="343"/>
      <c r="S145" s="343"/>
      <c r="T145" s="344"/>
      <c r="U145" s="34"/>
      <c r="V145" s="34"/>
      <c r="W145" s="35" t="s">
        <v>69</v>
      </c>
      <c r="X145" s="334">
        <v>14</v>
      </c>
      <c r="Y145" s="335">
        <f>IFERROR(IF(X145="","",X145),"")</f>
        <v>14</v>
      </c>
      <c r="Z145" s="36">
        <f>IFERROR(IF(X145="","",X145*0.01788),"")</f>
        <v>0.25031999999999999</v>
      </c>
      <c r="AA145" s="56"/>
      <c r="AB145" s="57"/>
      <c r="AC145" s="178" t="s">
        <v>246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51.850399999999993</v>
      </c>
      <c r="BN145" s="67">
        <f>IFERROR(Y145*I145,"0")</f>
        <v>51.850399999999993</v>
      </c>
      <c r="BO145" s="67">
        <f>IFERROR(X145/J145,"0")</f>
        <v>0.2</v>
      </c>
      <c r="BP145" s="67">
        <f>IFERROR(Y145/J145,"0")</f>
        <v>0.2</v>
      </c>
    </row>
    <row r="146" spans="1:68" x14ac:dyDescent="0.2">
      <c r="A146" s="357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58"/>
      <c r="P146" s="354" t="s">
        <v>72</v>
      </c>
      <c r="Q146" s="355"/>
      <c r="R146" s="355"/>
      <c r="S146" s="355"/>
      <c r="T146" s="355"/>
      <c r="U146" s="355"/>
      <c r="V146" s="356"/>
      <c r="W146" s="37" t="s">
        <v>69</v>
      </c>
      <c r="X146" s="336">
        <f>IFERROR(SUM(X145:X145),"0")</f>
        <v>14</v>
      </c>
      <c r="Y146" s="336">
        <f>IFERROR(SUM(Y145:Y145),"0")</f>
        <v>14</v>
      </c>
      <c r="Z146" s="336">
        <f>IFERROR(IF(Z145="",0,Z145),"0")</f>
        <v>0.25031999999999999</v>
      </c>
      <c r="AA146" s="337"/>
      <c r="AB146" s="337"/>
      <c r="AC146" s="337"/>
    </row>
    <row r="147" spans="1:68" x14ac:dyDescent="0.2">
      <c r="A147" s="348"/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58"/>
      <c r="P147" s="354" t="s">
        <v>72</v>
      </c>
      <c r="Q147" s="355"/>
      <c r="R147" s="355"/>
      <c r="S147" s="355"/>
      <c r="T147" s="355"/>
      <c r="U147" s="355"/>
      <c r="V147" s="356"/>
      <c r="W147" s="37" t="s">
        <v>73</v>
      </c>
      <c r="X147" s="336">
        <f>IFERROR(SUMPRODUCT(X145:X145*H145:H145),"0")</f>
        <v>42</v>
      </c>
      <c r="Y147" s="336">
        <f>IFERROR(SUMPRODUCT(Y145:Y145*H145:H145),"0")</f>
        <v>42</v>
      </c>
      <c r="Z147" s="37"/>
      <c r="AA147" s="337"/>
      <c r="AB147" s="337"/>
      <c r="AC147" s="337"/>
    </row>
    <row r="148" spans="1:68" ht="16.5" hidden="1" customHeight="1" x14ac:dyDescent="0.25">
      <c r="A148" s="347" t="s">
        <v>247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9"/>
      <c r="AB148" s="329"/>
      <c r="AC148" s="329"/>
    </row>
    <row r="149" spans="1:68" ht="14.25" hidden="1" customHeight="1" x14ac:dyDescent="0.25">
      <c r="A149" s="349" t="s">
        <v>147</v>
      </c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  <c r="Y149" s="348"/>
      <c r="Z149" s="348"/>
      <c r="AA149" s="328"/>
      <c r="AB149" s="328"/>
      <c r="AC149" s="328"/>
    </row>
    <row r="150" spans="1:68" ht="16.5" hidden="1" customHeight="1" x14ac:dyDescent="0.25">
      <c r="A150" s="54" t="s">
        <v>248</v>
      </c>
      <c r="B150" s="54" t="s">
        <v>249</v>
      </c>
      <c r="C150" s="31">
        <v>4301135596</v>
      </c>
      <c r="D150" s="340">
        <v>4607111039613</v>
      </c>
      <c r="E150" s="341"/>
      <c r="F150" s="333">
        <v>0.09</v>
      </c>
      <c r="G150" s="32">
        <v>30</v>
      </c>
      <c r="H150" s="333">
        <v>2.7</v>
      </c>
      <c r="I150" s="333">
        <v>3.09</v>
      </c>
      <c r="J150" s="32">
        <v>126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7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43"/>
      <c r="R150" s="343"/>
      <c r="S150" s="343"/>
      <c r="T150" s="344"/>
      <c r="U150" s="34"/>
      <c r="V150" s="34"/>
      <c r="W150" s="35" t="s">
        <v>69</v>
      </c>
      <c r="X150" s="334">
        <v>0</v>
      </c>
      <c r="Y150" s="335">
        <f>IFERROR(IF(X150="","",X150),"")</f>
        <v>0</v>
      </c>
      <c r="Z150" s="36">
        <f>IFERROR(IF(X150="","",X150*0.00936),"")</f>
        <v>0</v>
      </c>
      <c r="AA150" s="56"/>
      <c r="AB150" s="57"/>
      <c r="AC150" s="180" t="s">
        <v>232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57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58"/>
      <c r="P151" s="354" t="s">
        <v>72</v>
      </c>
      <c r="Q151" s="355"/>
      <c r="R151" s="355"/>
      <c r="S151" s="355"/>
      <c r="T151" s="355"/>
      <c r="U151" s="355"/>
      <c r="V151" s="356"/>
      <c r="W151" s="37" t="s">
        <v>69</v>
      </c>
      <c r="X151" s="336">
        <f>IFERROR(SUM(X150:X150),"0")</f>
        <v>0</v>
      </c>
      <c r="Y151" s="336">
        <f>IFERROR(SUM(Y150:Y150),"0")</f>
        <v>0</v>
      </c>
      <c r="Z151" s="336">
        <f>IFERROR(IF(Z150="",0,Z150),"0")</f>
        <v>0</v>
      </c>
      <c r="AA151" s="337"/>
      <c r="AB151" s="337"/>
      <c r="AC151" s="337"/>
    </row>
    <row r="152" spans="1:68" hidden="1" x14ac:dyDescent="0.2">
      <c r="A152" s="348"/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58"/>
      <c r="P152" s="354" t="s">
        <v>72</v>
      </c>
      <c r="Q152" s="355"/>
      <c r="R152" s="355"/>
      <c r="S152" s="355"/>
      <c r="T152" s="355"/>
      <c r="U152" s="355"/>
      <c r="V152" s="356"/>
      <c r="W152" s="37" t="s">
        <v>73</v>
      </c>
      <c r="X152" s="336">
        <f>IFERROR(SUMPRODUCT(X150:X150*H150:H150),"0")</f>
        <v>0</v>
      </c>
      <c r="Y152" s="336">
        <f>IFERROR(SUMPRODUCT(Y150:Y150*H150:H150),"0")</f>
        <v>0</v>
      </c>
      <c r="Z152" s="37"/>
      <c r="AA152" s="337"/>
      <c r="AB152" s="337"/>
      <c r="AC152" s="337"/>
    </row>
    <row r="153" spans="1:68" ht="16.5" hidden="1" customHeight="1" x14ac:dyDescent="0.25">
      <c r="A153" s="347" t="s">
        <v>250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9"/>
      <c r="AB153" s="329"/>
      <c r="AC153" s="329"/>
    </row>
    <row r="154" spans="1:68" ht="14.25" hidden="1" customHeight="1" x14ac:dyDescent="0.25">
      <c r="A154" s="349" t="s">
        <v>251</v>
      </c>
      <c r="B154" s="348"/>
      <c r="C154" s="348"/>
      <c r="D154" s="348"/>
      <c r="E154" s="348"/>
      <c r="F154" s="348"/>
      <c r="G154" s="348"/>
      <c r="H154" s="348"/>
      <c r="I154" s="348"/>
      <c r="J154" s="348"/>
      <c r="K154" s="348"/>
      <c r="L154" s="348"/>
      <c r="M154" s="348"/>
      <c r="N154" s="348"/>
      <c r="O154" s="348"/>
      <c r="P154" s="348"/>
      <c r="Q154" s="348"/>
      <c r="R154" s="348"/>
      <c r="S154" s="348"/>
      <c r="T154" s="348"/>
      <c r="U154" s="348"/>
      <c r="V154" s="348"/>
      <c r="W154" s="348"/>
      <c r="X154" s="348"/>
      <c r="Y154" s="348"/>
      <c r="Z154" s="348"/>
      <c r="AA154" s="328"/>
      <c r="AB154" s="328"/>
      <c r="AC154" s="328"/>
    </row>
    <row r="155" spans="1:68" ht="27" hidden="1" customHeight="1" x14ac:dyDescent="0.25">
      <c r="A155" s="54" t="s">
        <v>252</v>
      </c>
      <c r="B155" s="54" t="s">
        <v>253</v>
      </c>
      <c r="C155" s="31">
        <v>4301071054</v>
      </c>
      <c r="D155" s="340">
        <v>4607111035639</v>
      </c>
      <c r="E155" s="341"/>
      <c r="F155" s="333">
        <v>0.2</v>
      </c>
      <c r="G155" s="32">
        <v>8</v>
      </c>
      <c r="H155" s="333">
        <v>1.6</v>
      </c>
      <c r="I155" s="333">
        <v>2.12</v>
      </c>
      <c r="J155" s="32">
        <v>72</v>
      </c>
      <c r="K155" s="32" t="s">
        <v>254</v>
      </c>
      <c r="L155" s="32" t="s">
        <v>67</v>
      </c>
      <c r="M155" s="33" t="s">
        <v>68</v>
      </c>
      <c r="N155" s="33"/>
      <c r="O155" s="32">
        <v>180</v>
      </c>
      <c r="P155" s="36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343"/>
      <c r="R155" s="343"/>
      <c r="S155" s="343"/>
      <c r="T155" s="344"/>
      <c r="U155" s="34"/>
      <c r="V155" s="34"/>
      <c r="W155" s="35" t="s">
        <v>69</v>
      </c>
      <c r="X155" s="334">
        <v>0</v>
      </c>
      <c r="Y155" s="335">
        <f>IFERROR(IF(X155="","",X155),"")</f>
        <v>0</v>
      </c>
      <c r="Z155" s="36">
        <f>IFERROR(IF(X155="","",X155*0.01157),"")</f>
        <v>0</v>
      </c>
      <c r="AA155" s="56"/>
      <c r="AB155" s="57"/>
      <c r="AC155" s="182" t="s">
        <v>255</v>
      </c>
      <c r="AG155" s="67"/>
      <c r="AJ155" s="71" t="s">
        <v>71</v>
      </c>
      <c r="AK155" s="71">
        <v>1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256</v>
      </c>
      <c r="B156" s="54" t="s">
        <v>257</v>
      </c>
      <c r="C156" s="31">
        <v>4301135540</v>
      </c>
      <c r="D156" s="340">
        <v>4607111035646</v>
      </c>
      <c r="E156" s="341"/>
      <c r="F156" s="333">
        <v>0.2</v>
      </c>
      <c r="G156" s="32">
        <v>8</v>
      </c>
      <c r="H156" s="333">
        <v>1.6</v>
      </c>
      <c r="I156" s="333">
        <v>2.12</v>
      </c>
      <c r="J156" s="32">
        <v>72</v>
      </c>
      <c r="K156" s="32" t="s">
        <v>254</v>
      </c>
      <c r="L156" s="32" t="s">
        <v>67</v>
      </c>
      <c r="M156" s="33" t="s">
        <v>68</v>
      </c>
      <c r="N156" s="33"/>
      <c r="O156" s="32">
        <v>180</v>
      </c>
      <c r="P156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43"/>
      <c r="R156" s="343"/>
      <c r="S156" s="343"/>
      <c r="T156" s="344"/>
      <c r="U156" s="34"/>
      <c r="V156" s="34"/>
      <c r="W156" s="35" t="s">
        <v>69</v>
      </c>
      <c r="X156" s="334">
        <v>0</v>
      </c>
      <c r="Y156" s="335">
        <f>IFERROR(IF(X156="","",X156),"")</f>
        <v>0</v>
      </c>
      <c r="Z156" s="36">
        <f>IFERROR(IF(X156="","",X156*0.01157),"")</f>
        <v>0</v>
      </c>
      <c r="AA156" s="56"/>
      <c r="AB156" s="57"/>
      <c r="AC156" s="184" t="s">
        <v>255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57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58"/>
      <c r="P157" s="354" t="s">
        <v>72</v>
      </c>
      <c r="Q157" s="355"/>
      <c r="R157" s="355"/>
      <c r="S157" s="355"/>
      <c r="T157" s="355"/>
      <c r="U157" s="355"/>
      <c r="V157" s="356"/>
      <c r="W157" s="37" t="s">
        <v>69</v>
      </c>
      <c r="X157" s="336">
        <f>IFERROR(SUM(X155:X156),"0")</f>
        <v>0</v>
      </c>
      <c r="Y157" s="336">
        <f>IFERROR(SUM(Y155:Y156),"0")</f>
        <v>0</v>
      </c>
      <c r="Z157" s="336">
        <f>IFERROR(IF(Z155="",0,Z155),"0")+IFERROR(IF(Z156="",0,Z156),"0")</f>
        <v>0</v>
      </c>
      <c r="AA157" s="337"/>
      <c r="AB157" s="337"/>
      <c r="AC157" s="337"/>
    </row>
    <row r="158" spans="1:68" hidden="1" x14ac:dyDescent="0.2">
      <c r="A158" s="348"/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58"/>
      <c r="P158" s="354" t="s">
        <v>72</v>
      </c>
      <c r="Q158" s="355"/>
      <c r="R158" s="355"/>
      <c r="S158" s="355"/>
      <c r="T158" s="355"/>
      <c r="U158" s="355"/>
      <c r="V158" s="356"/>
      <c r="W158" s="37" t="s">
        <v>73</v>
      </c>
      <c r="X158" s="336">
        <f>IFERROR(SUMPRODUCT(X155:X156*H155:H156),"0")</f>
        <v>0</v>
      </c>
      <c r="Y158" s="336">
        <f>IFERROR(SUMPRODUCT(Y155:Y156*H155:H156),"0")</f>
        <v>0</v>
      </c>
      <c r="Z158" s="37"/>
      <c r="AA158" s="337"/>
      <c r="AB158" s="337"/>
      <c r="AC158" s="337"/>
    </row>
    <row r="159" spans="1:68" ht="16.5" hidden="1" customHeight="1" x14ac:dyDescent="0.25">
      <c r="A159" s="347" t="s">
        <v>258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9"/>
      <c r="AB159" s="329"/>
      <c r="AC159" s="329"/>
    </row>
    <row r="160" spans="1:68" ht="14.25" hidden="1" customHeight="1" x14ac:dyDescent="0.25">
      <c r="A160" s="349" t="s">
        <v>147</v>
      </c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328"/>
      <c r="AB160" s="328"/>
      <c r="AC160" s="328"/>
    </row>
    <row r="161" spans="1:68" ht="27" hidden="1" customHeight="1" x14ac:dyDescent="0.25">
      <c r="A161" s="54" t="s">
        <v>259</v>
      </c>
      <c r="B161" s="54" t="s">
        <v>260</v>
      </c>
      <c r="C161" s="31">
        <v>4301135281</v>
      </c>
      <c r="D161" s="340">
        <v>4607111036568</v>
      </c>
      <c r="E161" s="341"/>
      <c r="F161" s="333">
        <v>0.28000000000000003</v>
      </c>
      <c r="G161" s="32">
        <v>6</v>
      </c>
      <c r="H161" s="333">
        <v>1.68</v>
      </c>
      <c r="I161" s="333">
        <v>2.1017999999999999</v>
      </c>
      <c r="J161" s="32">
        <v>140</v>
      </c>
      <c r="K161" s="32" t="s">
        <v>79</v>
      </c>
      <c r="L161" s="32" t="s">
        <v>67</v>
      </c>
      <c r="M161" s="33" t="s">
        <v>68</v>
      </c>
      <c r="N161" s="33"/>
      <c r="O161" s="32">
        <v>180</v>
      </c>
      <c r="P161" s="4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343"/>
      <c r="R161" s="343"/>
      <c r="S161" s="343"/>
      <c r="T161" s="344"/>
      <c r="U161" s="34"/>
      <c r="V161" s="34"/>
      <c r="W161" s="35" t="s">
        <v>69</v>
      </c>
      <c r="X161" s="334">
        <v>0</v>
      </c>
      <c r="Y161" s="335">
        <f>IFERROR(IF(X161="","",X161),"")</f>
        <v>0</v>
      </c>
      <c r="Z161" s="36">
        <f>IFERROR(IF(X161="","",X161*0.00941),"")</f>
        <v>0</v>
      </c>
      <c r="AA161" s="56"/>
      <c r="AB161" s="57"/>
      <c r="AC161" s="186" t="s">
        <v>261</v>
      </c>
      <c r="AG161" s="67"/>
      <c r="AJ161" s="71" t="s">
        <v>71</v>
      </c>
      <c r="AK161" s="71">
        <v>1</v>
      </c>
      <c r="BB161" s="187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57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58"/>
      <c r="P162" s="354" t="s">
        <v>72</v>
      </c>
      <c r="Q162" s="355"/>
      <c r="R162" s="355"/>
      <c r="S162" s="355"/>
      <c r="T162" s="355"/>
      <c r="U162" s="355"/>
      <c r="V162" s="356"/>
      <c r="W162" s="37" t="s">
        <v>69</v>
      </c>
      <c r="X162" s="336">
        <f>IFERROR(SUM(X161:X161),"0")</f>
        <v>0</v>
      </c>
      <c r="Y162" s="336">
        <f>IFERROR(SUM(Y161:Y161),"0")</f>
        <v>0</v>
      </c>
      <c r="Z162" s="336">
        <f>IFERROR(IF(Z161="",0,Z161),"0")</f>
        <v>0</v>
      </c>
      <c r="AA162" s="337"/>
      <c r="AB162" s="337"/>
      <c r="AC162" s="337"/>
    </row>
    <row r="163" spans="1:68" hidden="1" x14ac:dyDescent="0.2">
      <c r="A163" s="348"/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58"/>
      <c r="P163" s="354" t="s">
        <v>72</v>
      </c>
      <c r="Q163" s="355"/>
      <c r="R163" s="355"/>
      <c r="S163" s="355"/>
      <c r="T163" s="355"/>
      <c r="U163" s="355"/>
      <c r="V163" s="356"/>
      <c r="W163" s="37" t="s">
        <v>73</v>
      </c>
      <c r="X163" s="336">
        <f>IFERROR(SUMPRODUCT(X161:X161*H161:H161),"0")</f>
        <v>0</v>
      </c>
      <c r="Y163" s="336">
        <f>IFERROR(SUMPRODUCT(Y161:Y161*H161:H161),"0")</f>
        <v>0</v>
      </c>
      <c r="Z163" s="37"/>
      <c r="AA163" s="337"/>
      <c r="AB163" s="337"/>
      <c r="AC163" s="337"/>
    </row>
    <row r="164" spans="1:68" ht="27.75" hidden="1" customHeight="1" x14ac:dyDescent="0.2">
      <c r="A164" s="374" t="s">
        <v>262</v>
      </c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  <c r="AA164" s="48"/>
      <c r="AB164" s="48"/>
      <c r="AC164" s="48"/>
    </row>
    <row r="165" spans="1:68" ht="16.5" hidden="1" customHeight="1" x14ac:dyDescent="0.25">
      <c r="A165" s="347" t="s">
        <v>263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9"/>
      <c r="AB165" s="329"/>
      <c r="AC165" s="329"/>
    </row>
    <row r="166" spans="1:68" ht="14.25" hidden="1" customHeight="1" x14ac:dyDescent="0.25">
      <c r="A166" s="349" t="s">
        <v>147</v>
      </c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328"/>
      <c r="AB166" s="328"/>
      <c r="AC166" s="328"/>
    </row>
    <row r="167" spans="1:68" ht="27" hidden="1" customHeight="1" x14ac:dyDescent="0.25">
      <c r="A167" s="54" t="s">
        <v>264</v>
      </c>
      <c r="B167" s="54" t="s">
        <v>265</v>
      </c>
      <c r="C167" s="31">
        <v>4301135317</v>
      </c>
      <c r="D167" s="340">
        <v>4607111039057</v>
      </c>
      <c r="E167" s="341"/>
      <c r="F167" s="333">
        <v>1.8</v>
      </c>
      <c r="G167" s="32">
        <v>1</v>
      </c>
      <c r="H167" s="333">
        <v>1.8</v>
      </c>
      <c r="I167" s="333">
        <v>1.9</v>
      </c>
      <c r="J167" s="32">
        <v>234</v>
      </c>
      <c r="K167" s="32" t="s">
        <v>158</v>
      </c>
      <c r="L167" s="32" t="s">
        <v>121</v>
      </c>
      <c r="M167" s="33" t="s">
        <v>68</v>
      </c>
      <c r="N167" s="33"/>
      <c r="O167" s="32">
        <v>180</v>
      </c>
      <c r="P167" s="445" t="s">
        <v>266</v>
      </c>
      <c r="Q167" s="343"/>
      <c r="R167" s="343"/>
      <c r="S167" s="343"/>
      <c r="T167" s="344"/>
      <c r="U167" s="34"/>
      <c r="V167" s="34"/>
      <c r="W167" s="35" t="s">
        <v>69</v>
      </c>
      <c r="X167" s="334">
        <v>0</v>
      </c>
      <c r="Y167" s="335">
        <f>IFERROR(IF(X167="","",X167),"")</f>
        <v>0</v>
      </c>
      <c r="Z167" s="36">
        <f>IFERROR(IF(X167="","",X167*0.00502),"")</f>
        <v>0</v>
      </c>
      <c r="AA167" s="56"/>
      <c r="AB167" s="57"/>
      <c r="AC167" s="188" t="s">
        <v>232</v>
      </c>
      <c r="AG167" s="67"/>
      <c r="AJ167" s="71" t="s">
        <v>122</v>
      </c>
      <c r="AK167" s="71">
        <v>18</v>
      </c>
      <c r="BB167" s="189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7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58"/>
      <c r="P168" s="354" t="s">
        <v>72</v>
      </c>
      <c r="Q168" s="355"/>
      <c r="R168" s="355"/>
      <c r="S168" s="355"/>
      <c r="T168" s="355"/>
      <c r="U168" s="355"/>
      <c r="V168" s="356"/>
      <c r="W168" s="37" t="s">
        <v>69</v>
      </c>
      <c r="X168" s="336">
        <f>IFERROR(SUM(X167:X167),"0")</f>
        <v>0</v>
      </c>
      <c r="Y168" s="336">
        <f>IFERROR(SUM(Y167:Y167),"0")</f>
        <v>0</v>
      </c>
      <c r="Z168" s="336">
        <f>IFERROR(IF(Z167="",0,Z167),"0")</f>
        <v>0</v>
      </c>
      <c r="AA168" s="337"/>
      <c r="AB168" s="337"/>
      <c r="AC168" s="337"/>
    </row>
    <row r="169" spans="1:68" hidden="1" x14ac:dyDescent="0.2">
      <c r="A169" s="348"/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58"/>
      <c r="P169" s="354" t="s">
        <v>72</v>
      </c>
      <c r="Q169" s="355"/>
      <c r="R169" s="355"/>
      <c r="S169" s="355"/>
      <c r="T169" s="355"/>
      <c r="U169" s="355"/>
      <c r="V169" s="356"/>
      <c r="W169" s="37" t="s">
        <v>73</v>
      </c>
      <c r="X169" s="336">
        <f>IFERROR(SUMPRODUCT(X167:X167*H167:H167),"0")</f>
        <v>0</v>
      </c>
      <c r="Y169" s="336">
        <f>IFERROR(SUMPRODUCT(Y167:Y167*H167:H167),"0")</f>
        <v>0</v>
      </c>
      <c r="Z169" s="37"/>
      <c r="AA169" s="337"/>
      <c r="AB169" s="337"/>
      <c r="AC169" s="337"/>
    </row>
    <row r="170" spans="1:68" ht="16.5" hidden="1" customHeight="1" x14ac:dyDescent="0.25">
      <c r="A170" s="347" t="s">
        <v>267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9"/>
      <c r="AB170" s="329"/>
      <c r="AC170" s="329"/>
    </row>
    <row r="171" spans="1:68" ht="14.25" hidden="1" customHeight="1" x14ac:dyDescent="0.25">
      <c r="A171" s="349" t="s">
        <v>63</v>
      </c>
      <c r="B171" s="348"/>
      <c r="C171" s="348"/>
      <c r="D171" s="348"/>
      <c r="E171" s="348"/>
      <c r="F171" s="348"/>
      <c r="G171" s="348"/>
      <c r="H171" s="348"/>
      <c r="I171" s="348"/>
      <c r="J171" s="348"/>
      <c r="K171" s="348"/>
      <c r="L171" s="348"/>
      <c r="M171" s="348"/>
      <c r="N171" s="348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  <c r="Y171" s="348"/>
      <c r="Z171" s="348"/>
      <c r="AA171" s="328"/>
      <c r="AB171" s="328"/>
      <c r="AC171" s="328"/>
    </row>
    <row r="172" spans="1:68" ht="16.5" hidden="1" customHeight="1" x14ac:dyDescent="0.25">
      <c r="A172" s="54" t="s">
        <v>268</v>
      </c>
      <c r="B172" s="54" t="s">
        <v>269</v>
      </c>
      <c r="C172" s="31">
        <v>4301071062</v>
      </c>
      <c r="D172" s="340">
        <v>4607111036384</v>
      </c>
      <c r="E172" s="341"/>
      <c r="F172" s="333">
        <v>5</v>
      </c>
      <c r="G172" s="32">
        <v>1</v>
      </c>
      <c r="H172" s="333">
        <v>5</v>
      </c>
      <c r="I172" s="333">
        <v>5.2106000000000003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9" t="s">
        <v>270</v>
      </c>
      <c r="Q172" s="343"/>
      <c r="R172" s="343"/>
      <c r="S172" s="343"/>
      <c r="T172" s="344"/>
      <c r="U172" s="34"/>
      <c r="V172" s="34"/>
      <c r="W172" s="35" t="s">
        <v>69</v>
      </c>
      <c r="X172" s="334">
        <v>0</v>
      </c>
      <c r="Y172" s="335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271</v>
      </c>
      <c r="AG172" s="67"/>
      <c r="AJ172" s="71" t="s">
        <v>71</v>
      </c>
      <c r="AK172" s="71">
        <v>1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hidden="1" customHeight="1" x14ac:dyDescent="0.25">
      <c r="A173" s="54" t="s">
        <v>272</v>
      </c>
      <c r="B173" s="54" t="s">
        <v>273</v>
      </c>
      <c r="C173" s="31">
        <v>4301071056</v>
      </c>
      <c r="D173" s="340">
        <v>4640242180250</v>
      </c>
      <c r="E173" s="341"/>
      <c r="F173" s="333">
        <v>5</v>
      </c>
      <c r="G173" s="32">
        <v>1</v>
      </c>
      <c r="H173" s="333">
        <v>5</v>
      </c>
      <c r="I173" s="333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">
        <v>274</v>
      </c>
      <c r="Q173" s="343"/>
      <c r="R173" s="343"/>
      <c r="S173" s="343"/>
      <c r="T173" s="344"/>
      <c r="U173" s="34"/>
      <c r="V173" s="34"/>
      <c r="W173" s="35" t="s">
        <v>69</v>
      </c>
      <c r="X173" s="334">
        <v>0</v>
      </c>
      <c r="Y173" s="335">
        <f>IFERROR(IF(X173="","",X173),"")</f>
        <v>0</v>
      </c>
      <c r="Z173" s="36">
        <f>IFERROR(IF(X173="","",X173*0.00866),"")</f>
        <v>0</v>
      </c>
      <c r="AA173" s="56"/>
      <c r="AB173" s="57"/>
      <c r="AC173" s="192" t="s">
        <v>275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276</v>
      </c>
      <c r="B174" s="54" t="s">
        <v>277</v>
      </c>
      <c r="C174" s="31">
        <v>4301071050</v>
      </c>
      <c r="D174" s="340">
        <v>4607111036216</v>
      </c>
      <c r="E174" s="341"/>
      <c r="F174" s="333">
        <v>5</v>
      </c>
      <c r="G174" s="32">
        <v>1</v>
      </c>
      <c r="H174" s="333">
        <v>5</v>
      </c>
      <c r="I174" s="333">
        <v>5.2131999999999996</v>
      </c>
      <c r="J174" s="32">
        <v>144</v>
      </c>
      <c r="K174" s="32" t="s">
        <v>66</v>
      </c>
      <c r="L174" s="32" t="s">
        <v>121</v>
      </c>
      <c r="M174" s="33" t="s">
        <v>68</v>
      </c>
      <c r="N174" s="33"/>
      <c r="O174" s="32">
        <v>180</v>
      </c>
      <c r="P174" s="55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43"/>
      <c r="R174" s="343"/>
      <c r="S174" s="343"/>
      <c r="T174" s="344"/>
      <c r="U174" s="34"/>
      <c r="V174" s="34"/>
      <c r="W174" s="35" t="s">
        <v>69</v>
      </c>
      <c r="X174" s="334">
        <v>60</v>
      </c>
      <c r="Y174" s="335">
        <f>IFERROR(IF(X174="","",X174),"")</f>
        <v>60</v>
      </c>
      <c r="Z174" s="36">
        <f>IFERROR(IF(X174="","",X174*0.00866),"")</f>
        <v>0.51959999999999995</v>
      </c>
      <c r="AA174" s="56"/>
      <c r="AB174" s="57"/>
      <c r="AC174" s="194" t="s">
        <v>278</v>
      </c>
      <c r="AG174" s="67"/>
      <c r="AJ174" s="71" t="s">
        <v>122</v>
      </c>
      <c r="AK174" s="71">
        <v>12</v>
      </c>
      <c r="BB174" s="195" t="s">
        <v>1</v>
      </c>
      <c r="BM174" s="67">
        <f>IFERROR(X174*I174,"0")</f>
        <v>312.79199999999997</v>
      </c>
      <c r="BN174" s="67">
        <f>IFERROR(Y174*I174,"0")</f>
        <v>312.79199999999997</v>
      </c>
      <c r="BO174" s="67">
        <f>IFERROR(X174/J174,"0")</f>
        <v>0.41666666666666669</v>
      </c>
      <c r="BP174" s="67">
        <f>IFERROR(Y174/J174,"0")</f>
        <v>0.41666666666666669</v>
      </c>
    </row>
    <row r="175" spans="1:68" ht="27" hidden="1" customHeight="1" x14ac:dyDescent="0.25">
      <c r="A175" s="54" t="s">
        <v>279</v>
      </c>
      <c r="B175" s="54" t="s">
        <v>280</v>
      </c>
      <c r="C175" s="31">
        <v>4301071061</v>
      </c>
      <c r="D175" s="340">
        <v>4607111036278</v>
      </c>
      <c r="E175" s="341"/>
      <c r="F175" s="333">
        <v>5</v>
      </c>
      <c r="G175" s="32">
        <v>1</v>
      </c>
      <c r="H175" s="333">
        <v>5</v>
      </c>
      <c r="I175" s="333">
        <v>5.2405999999999997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43"/>
      <c r="R175" s="343"/>
      <c r="S175" s="343"/>
      <c r="T175" s="344"/>
      <c r="U175" s="34"/>
      <c r="V175" s="34"/>
      <c r="W175" s="35" t="s">
        <v>69</v>
      </c>
      <c r="X175" s="334">
        <v>0</v>
      </c>
      <c r="Y175" s="335">
        <f>IFERROR(IF(X175="","",X175),"")</f>
        <v>0</v>
      </c>
      <c r="Z175" s="36">
        <f>IFERROR(IF(X175="","",X175*0.0155),"")</f>
        <v>0</v>
      </c>
      <c r="AA175" s="56"/>
      <c r="AB175" s="57"/>
      <c r="AC175" s="196" t="s">
        <v>281</v>
      </c>
      <c r="AG175" s="67"/>
      <c r="AJ175" s="71" t="s">
        <v>71</v>
      </c>
      <c r="AK175" s="71">
        <v>1</v>
      </c>
      <c r="BB175" s="19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57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58"/>
      <c r="P176" s="354" t="s">
        <v>72</v>
      </c>
      <c r="Q176" s="355"/>
      <c r="R176" s="355"/>
      <c r="S176" s="355"/>
      <c r="T176" s="355"/>
      <c r="U176" s="355"/>
      <c r="V176" s="356"/>
      <c r="W176" s="37" t="s">
        <v>69</v>
      </c>
      <c r="X176" s="336">
        <f>IFERROR(SUM(X172:X175),"0")</f>
        <v>60</v>
      </c>
      <c r="Y176" s="336">
        <f>IFERROR(SUM(Y172:Y175),"0")</f>
        <v>60</v>
      </c>
      <c r="Z176" s="336">
        <f>IFERROR(IF(Z172="",0,Z172),"0")+IFERROR(IF(Z173="",0,Z173),"0")+IFERROR(IF(Z174="",0,Z174),"0")+IFERROR(IF(Z175="",0,Z175),"0")</f>
        <v>0.51959999999999995</v>
      </c>
      <c r="AA176" s="337"/>
      <c r="AB176" s="337"/>
      <c r="AC176" s="337"/>
    </row>
    <row r="177" spans="1:68" x14ac:dyDescent="0.2">
      <c r="A177" s="348"/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58"/>
      <c r="P177" s="354" t="s">
        <v>72</v>
      </c>
      <c r="Q177" s="355"/>
      <c r="R177" s="355"/>
      <c r="S177" s="355"/>
      <c r="T177" s="355"/>
      <c r="U177" s="355"/>
      <c r="V177" s="356"/>
      <c r="W177" s="37" t="s">
        <v>73</v>
      </c>
      <c r="X177" s="336">
        <f>IFERROR(SUMPRODUCT(X172:X175*H172:H175),"0")</f>
        <v>300</v>
      </c>
      <c r="Y177" s="336">
        <f>IFERROR(SUMPRODUCT(Y172:Y175*H172:H175),"0")</f>
        <v>300</v>
      </c>
      <c r="Z177" s="37"/>
      <c r="AA177" s="337"/>
      <c r="AB177" s="337"/>
      <c r="AC177" s="337"/>
    </row>
    <row r="178" spans="1:68" ht="14.25" hidden="1" customHeight="1" x14ac:dyDescent="0.25">
      <c r="A178" s="349" t="s">
        <v>282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328"/>
      <c r="AB178" s="328"/>
      <c r="AC178" s="328"/>
    </row>
    <row r="179" spans="1:68" ht="27" hidden="1" customHeight="1" x14ac:dyDescent="0.25">
      <c r="A179" s="54" t="s">
        <v>283</v>
      </c>
      <c r="B179" s="54" t="s">
        <v>284</v>
      </c>
      <c r="C179" s="31">
        <v>4301080153</v>
      </c>
      <c r="D179" s="340">
        <v>4607111036827</v>
      </c>
      <c r="E179" s="341"/>
      <c r="F179" s="333">
        <v>1</v>
      </c>
      <c r="G179" s="32">
        <v>5</v>
      </c>
      <c r="H179" s="333">
        <v>5</v>
      </c>
      <c r="I179" s="333">
        <v>5.2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43"/>
      <c r="R179" s="343"/>
      <c r="S179" s="343"/>
      <c r="T179" s="344"/>
      <c r="U179" s="34"/>
      <c r="V179" s="34"/>
      <c r="W179" s="35" t="s">
        <v>69</v>
      </c>
      <c r="X179" s="334">
        <v>0</v>
      </c>
      <c r="Y179" s="335">
        <f>IFERROR(IF(X179="","",X179),"")</f>
        <v>0</v>
      </c>
      <c r="Z179" s="36">
        <f>IFERROR(IF(X179="","",X179*0.00866),"")</f>
        <v>0</v>
      </c>
      <c r="AA179" s="56"/>
      <c r="AB179" s="57"/>
      <c r="AC179" s="198" t="s">
        <v>285</v>
      </c>
      <c r="AG179" s="67"/>
      <c r="AJ179" s="71" t="s">
        <v>71</v>
      </c>
      <c r="AK179" s="71">
        <v>1</v>
      </c>
      <c r="BB179" s="199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286</v>
      </c>
      <c r="B180" s="54" t="s">
        <v>287</v>
      </c>
      <c r="C180" s="31">
        <v>4301080154</v>
      </c>
      <c r="D180" s="340">
        <v>4607111036834</v>
      </c>
      <c r="E180" s="341"/>
      <c r="F180" s="333">
        <v>1</v>
      </c>
      <c r="G180" s="32">
        <v>5</v>
      </c>
      <c r="H180" s="333">
        <v>5</v>
      </c>
      <c r="I180" s="333">
        <v>5.2530000000000001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43"/>
      <c r="R180" s="343"/>
      <c r="S180" s="343"/>
      <c r="T180" s="344"/>
      <c r="U180" s="34"/>
      <c r="V180" s="34"/>
      <c r="W180" s="35" t="s">
        <v>69</v>
      </c>
      <c r="X180" s="334">
        <v>0</v>
      </c>
      <c r="Y180" s="335">
        <f>IFERROR(IF(X180="","",X180),"")</f>
        <v>0</v>
      </c>
      <c r="Z180" s="36">
        <f>IFERROR(IF(X180="","",X180*0.00866),"")</f>
        <v>0</v>
      </c>
      <c r="AA180" s="56"/>
      <c r="AB180" s="57"/>
      <c r="AC180" s="200" t="s">
        <v>285</v>
      </c>
      <c r="AG180" s="67"/>
      <c r="AJ180" s="71" t="s">
        <v>71</v>
      </c>
      <c r="AK180" s="71">
        <v>1</v>
      </c>
      <c r="BB180" s="201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57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58"/>
      <c r="P181" s="354" t="s">
        <v>72</v>
      </c>
      <c r="Q181" s="355"/>
      <c r="R181" s="355"/>
      <c r="S181" s="355"/>
      <c r="T181" s="355"/>
      <c r="U181" s="355"/>
      <c r="V181" s="356"/>
      <c r="W181" s="37" t="s">
        <v>69</v>
      </c>
      <c r="X181" s="336">
        <f>IFERROR(SUM(X179:X180),"0")</f>
        <v>0</v>
      </c>
      <c r="Y181" s="336">
        <f>IFERROR(SUM(Y179:Y180),"0")</f>
        <v>0</v>
      </c>
      <c r="Z181" s="336">
        <f>IFERROR(IF(Z179="",0,Z179),"0")+IFERROR(IF(Z180="",0,Z180),"0")</f>
        <v>0</v>
      </c>
      <c r="AA181" s="337"/>
      <c r="AB181" s="337"/>
      <c r="AC181" s="337"/>
    </row>
    <row r="182" spans="1:68" hidden="1" x14ac:dyDescent="0.2">
      <c r="A182" s="348"/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58"/>
      <c r="P182" s="354" t="s">
        <v>72</v>
      </c>
      <c r="Q182" s="355"/>
      <c r="R182" s="355"/>
      <c r="S182" s="355"/>
      <c r="T182" s="355"/>
      <c r="U182" s="355"/>
      <c r="V182" s="356"/>
      <c r="W182" s="37" t="s">
        <v>73</v>
      </c>
      <c r="X182" s="336">
        <f>IFERROR(SUMPRODUCT(X179:X180*H179:H180),"0")</f>
        <v>0</v>
      </c>
      <c r="Y182" s="336">
        <f>IFERROR(SUMPRODUCT(Y179:Y180*H179:H180),"0")</f>
        <v>0</v>
      </c>
      <c r="Z182" s="37"/>
      <c r="AA182" s="337"/>
      <c r="AB182" s="337"/>
      <c r="AC182" s="337"/>
    </row>
    <row r="183" spans="1:68" ht="27.75" hidden="1" customHeight="1" x14ac:dyDescent="0.2">
      <c r="A183" s="374" t="s">
        <v>288</v>
      </c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  <c r="X183" s="375"/>
      <c r="Y183" s="375"/>
      <c r="Z183" s="375"/>
      <c r="AA183" s="48"/>
      <c r="AB183" s="48"/>
      <c r="AC183" s="48"/>
    </row>
    <row r="184" spans="1:68" ht="16.5" hidden="1" customHeight="1" x14ac:dyDescent="0.25">
      <c r="A184" s="347" t="s">
        <v>289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9"/>
      <c r="AB184" s="329"/>
      <c r="AC184" s="329"/>
    </row>
    <row r="185" spans="1:68" ht="14.25" hidden="1" customHeight="1" x14ac:dyDescent="0.25">
      <c r="A185" s="349" t="s">
        <v>76</v>
      </c>
      <c r="B185" s="348"/>
      <c r="C185" s="348"/>
      <c r="D185" s="348"/>
      <c r="E185" s="348"/>
      <c r="F185" s="348"/>
      <c r="G185" s="348"/>
      <c r="H185" s="348"/>
      <c r="I185" s="348"/>
      <c r="J185" s="348"/>
      <c r="K185" s="348"/>
      <c r="L185" s="348"/>
      <c r="M185" s="348"/>
      <c r="N185" s="348"/>
      <c r="O185" s="348"/>
      <c r="P185" s="348"/>
      <c r="Q185" s="348"/>
      <c r="R185" s="348"/>
      <c r="S185" s="348"/>
      <c r="T185" s="348"/>
      <c r="U185" s="348"/>
      <c r="V185" s="348"/>
      <c r="W185" s="348"/>
      <c r="X185" s="348"/>
      <c r="Y185" s="348"/>
      <c r="Z185" s="348"/>
      <c r="AA185" s="328"/>
      <c r="AB185" s="328"/>
      <c r="AC185" s="328"/>
    </row>
    <row r="186" spans="1:68" ht="27" customHeight="1" x14ac:dyDescent="0.25">
      <c r="A186" s="54" t="s">
        <v>290</v>
      </c>
      <c r="B186" s="54" t="s">
        <v>291</v>
      </c>
      <c r="C186" s="31">
        <v>4301132097</v>
      </c>
      <c r="D186" s="340">
        <v>4607111035721</v>
      </c>
      <c r="E186" s="341"/>
      <c r="F186" s="333">
        <v>0.25</v>
      </c>
      <c r="G186" s="32">
        <v>12</v>
      </c>
      <c r="H186" s="333">
        <v>3</v>
      </c>
      <c r="I186" s="333">
        <v>3.3879999999999999</v>
      </c>
      <c r="J186" s="32">
        <v>70</v>
      </c>
      <c r="K186" s="32" t="s">
        <v>79</v>
      </c>
      <c r="L186" s="32" t="s">
        <v>114</v>
      </c>
      <c r="M186" s="33" t="s">
        <v>68</v>
      </c>
      <c r="N186" s="33"/>
      <c r="O186" s="32">
        <v>365</v>
      </c>
      <c r="P186" s="53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343"/>
      <c r="R186" s="343"/>
      <c r="S186" s="343"/>
      <c r="T186" s="344"/>
      <c r="U186" s="34"/>
      <c r="V186" s="34"/>
      <c r="W186" s="35" t="s">
        <v>69</v>
      </c>
      <c r="X186" s="334">
        <v>98</v>
      </c>
      <c r="Y186" s="335">
        <f>IFERROR(IF(X186="","",X186),"")</f>
        <v>98</v>
      </c>
      <c r="Z186" s="36">
        <f>IFERROR(IF(X186="","",X186*0.01788),"")</f>
        <v>1.75224</v>
      </c>
      <c r="AA186" s="56"/>
      <c r="AB186" s="57"/>
      <c r="AC186" s="202" t="s">
        <v>292</v>
      </c>
      <c r="AG186" s="67"/>
      <c r="AJ186" s="71" t="s">
        <v>115</v>
      </c>
      <c r="AK186" s="71">
        <v>70</v>
      </c>
      <c r="BB186" s="203" t="s">
        <v>82</v>
      </c>
      <c r="BM186" s="67">
        <f>IFERROR(X186*I186,"0")</f>
        <v>332.024</v>
      </c>
      <c r="BN186" s="67">
        <f>IFERROR(Y186*I186,"0")</f>
        <v>332.024</v>
      </c>
      <c r="BO186" s="67">
        <f>IFERROR(X186/J186,"0")</f>
        <v>1.4</v>
      </c>
      <c r="BP186" s="67">
        <f>IFERROR(Y186/J186,"0")</f>
        <v>1.4</v>
      </c>
    </row>
    <row r="187" spans="1:68" ht="27" customHeight="1" x14ac:dyDescent="0.25">
      <c r="A187" s="54" t="s">
        <v>293</v>
      </c>
      <c r="B187" s="54" t="s">
        <v>294</v>
      </c>
      <c r="C187" s="31">
        <v>4301132100</v>
      </c>
      <c r="D187" s="340">
        <v>4607111035691</v>
      </c>
      <c r="E187" s="341"/>
      <c r="F187" s="333">
        <v>0.25</v>
      </c>
      <c r="G187" s="32">
        <v>12</v>
      </c>
      <c r="H187" s="333">
        <v>3</v>
      </c>
      <c r="I187" s="333">
        <v>3.3879999999999999</v>
      </c>
      <c r="J187" s="32">
        <v>70</v>
      </c>
      <c r="K187" s="32" t="s">
        <v>79</v>
      </c>
      <c r="L187" s="32" t="s">
        <v>114</v>
      </c>
      <c r="M187" s="33" t="s">
        <v>68</v>
      </c>
      <c r="N187" s="33"/>
      <c r="O187" s="32">
        <v>365</v>
      </c>
      <c r="P187" s="35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343"/>
      <c r="R187" s="343"/>
      <c r="S187" s="343"/>
      <c r="T187" s="344"/>
      <c r="U187" s="34"/>
      <c r="V187" s="34"/>
      <c r="W187" s="35" t="s">
        <v>69</v>
      </c>
      <c r="X187" s="334">
        <v>154</v>
      </c>
      <c r="Y187" s="335">
        <f>IFERROR(IF(X187="","",X187),"")</f>
        <v>154</v>
      </c>
      <c r="Z187" s="36">
        <f>IFERROR(IF(X187="","",X187*0.01788),"")</f>
        <v>2.75352</v>
      </c>
      <c r="AA187" s="56"/>
      <c r="AB187" s="57"/>
      <c r="AC187" s="204" t="s">
        <v>295</v>
      </c>
      <c r="AG187" s="67"/>
      <c r="AJ187" s="71" t="s">
        <v>115</v>
      </c>
      <c r="AK187" s="71">
        <v>70</v>
      </c>
      <c r="BB187" s="205" t="s">
        <v>82</v>
      </c>
      <c r="BM187" s="67">
        <f>IFERROR(X187*I187,"0")</f>
        <v>521.75199999999995</v>
      </c>
      <c r="BN187" s="67">
        <f>IFERROR(Y187*I187,"0")</f>
        <v>521.75199999999995</v>
      </c>
      <c r="BO187" s="67">
        <f>IFERROR(X187/J187,"0")</f>
        <v>2.2000000000000002</v>
      </c>
      <c r="BP187" s="67">
        <f>IFERROR(Y187/J187,"0")</f>
        <v>2.2000000000000002</v>
      </c>
    </row>
    <row r="188" spans="1:68" ht="27" hidden="1" customHeight="1" x14ac:dyDescent="0.25">
      <c r="A188" s="54" t="s">
        <v>296</v>
      </c>
      <c r="B188" s="54" t="s">
        <v>297</v>
      </c>
      <c r="C188" s="31">
        <v>4301132079</v>
      </c>
      <c r="D188" s="340">
        <v>4607111038487</v>
      </c>
      <c r="E188" s="341"/>
      <c r="F188" s="333">
        <v>0.25</v>
      </c>
      <c r="G188" s="32">
        <v>12</v>
      </c>
      <c r="H188" s="333">
        <v>3</v>
      </c>
      <c r="I188" s="333">
        <v>3.7360000000000002</v>
      </c>
      <c r="J188" s="32">
        <v>70</v>
      </c>
      <c r="K188" s="32" t="s">
        <v>79</v>
      </c>
      <c r="L188" s="32" t="s">
        <v>121</v>
      </c>
      <c r="M188" s="33" t="s">
        <v>68</v>
      </c>
      <c r="N188" s="33"/>
      <c r="O188" s="32">
        <v>180</v>
      </c>
      <c r="P188" s="51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343"/>
      <c r="R188" s="343"/>
      <c r="S188" s="343"/>
      <c r="T188" s="344"/>
      <c r="U188" s="34"/>
      <c r="V188" s="34"/>
      <c r="W188" s="35" t="s">
        <v>69</v>
      </c>
      <c r="X188" s="334">
        <v>0</v>
      </c>
      <c r="Y188" s="335">
        <f>IFERROR(IF(X188="","",X188),"")</f>
        <v>0</v>
      </c>
      <c r="Z188" s="36">
        <f>IFERROR(IF(X188="","",X188*0.01788),"")</f>
        <v>0</v>
      </c>
      <c r="AA188" s="56"/>
      <c r="AB188" s="57"/>
      <c r="AC188" s="206" t="s">
        <v>298</v>
      </c>
      <c r="AG188" s="67"/>
      <c r="AJ188" s="71" t="s">
        <v>122</v>
      </c>
      <c r="AK188" s="71">
        <v>14</v>
      </c>
      <c r="BB188" s="207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57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58"/>
      <c r="P189" s="354" t="s">
        <v>72</v>
      </c>
      <c r="Q189" s="355"/>
      <c r="R189" s="355"/>
      <c r="S189" s="355"/>
      <c r="T189" s="355"/>
      <c r="U189" s="355"/>
      <c r="V189" s="356"/>
      <c r="W189" s="37" t="s">
        <v>69</v>
      </c>
      <c r="X189" s="336">
        <f>IFERROR(SUM(X186:X188),"0")</f>
        <v>252</v>
      </c>
      <c r="Y189" s="336">
        <f>IFERROR(SUM(Y186:Y188),"0")</f>
        <v>252</v>
      </c>
      <c r="Z189" s="336">
        <f>IFERROR(IF(Z186="",0,Z186),"0")+IFERROR(IF(Z187="",0,Z187),"0")+IFERROR(IF(Z188="",0,Z188),"0")</f>
        <v>4.5057600000000004</v>
      </c>
      <c r="AA189" s="337"/>
      <c r="AB189" s="337"/>
      <c r="AC189" s="337"/>
    </row>
    <row r="190" spans="1:68" x14ac:dyDescent="0.2">
      <c r="A190" s="348"/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58"/>
      <c r="P190" s="354" t="s">
        <v>72</v>
      </c>
      <c r="Q190" s="355"/>
      <c r="R190" s="355"/>
      <c r="S190" s="355"/>
      <c r="T190" s="355"/>
      <c r="U190" s="355"/>
      <c r="V190" s="356"/>
      <c r="W190" s="37" t="s">
        <v>73</v>
      </c>
      <c r="X190" s="336">
        <f>IFERROR(SUMPRODUCT(X186:X188*H186:H188),"0")</f>
        <v>756</v>
      </c>
      <c r="Y190" s="336">
        <f>IFERROR(SUMPRODUCT(Y186:Y188*H186:H188),"0")</f>
        <v>756</v>
      </c>
      <c r="Z190" s="37"/>
      <c r="AA190" s="337"/>
      <c r="AB190" s="337"/>
      <c r="AC190" s="337"/>
    </row>
    <row r="191" spans="1:68" ht="14.25" hidden="1" customHeight="1" x14ac:dyDescent="0.25">
      <c r="A191" s="349" t="s">
        <v>299</v>
      </c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  <c r="Y191" s="348"/>
      <c r="Z191" s="348"/>
      <c r="AA191" s="328"/>
      <c r="AB191" s="328"/>
      <c r="AC191" s="328"/>
    </row>
    <row r="192" spans="1:68" ht="27" hidden="1" customHeight="1" x14ac:dyDescent="0.25">
      <c r="A192" s="54" t="s">
        <v>300</v>
      </c>
      <c r="B192" s="54" t="s">
        <v>301</v>
      </c>
      <c r="C192" s="31">
        <v>4301051855</v>
      </c>
      <c r="D192" s="340">
        <v>4680115885875</v>
      </c>
      <c r="E192" s="341"/>
      <c r="F192" s="333">
        <v>1</v>
      </c>
      <c r="G192" s="32">
        <v>9</v>
      </c>
      <c r="H192" s="333">
        <v>9</v>
      </c>
      <c r="I192" s="333">
        <v>9.48</v>
      </c>
      <c r="J192" s="32">
        <v>56</v>
      </c>
      <c r="K192" s="32" t="s">
        <v>302</v>
      </c>
      <c r="L192" s="32" t="s">
        <v>67</v>
      </c>
      <c r="M192" s="33" t="s">
        <v>303</v>
      </c>
      <c r="N192" s="33"/>
      <c r="O192" s="32">
        <v>365</v>
      </c>
      <c r="P192" s="407" t="s">
        <v>304</v>
      </c>
      <c r="Q192" s="343"/>
      <c r="R192" s="343"/>
      <c r="S192" s="343"/>
      <c r="T192" s="344"/>
      <c r="U192" s="34"/>
      <c r="V192" s="34"/>
      <c r="W192" s="35" t="s">
        <v>69</v>
      </c>
      <c r="X192" s="334">
        <v>0</v>
      </c>
      <c r="Y192" s="335">
        <f>IFERROR(IF(X192="","",X192),"")</f>
        <v>0</v>
      </c>
      <c r="Z192" s="36">
        <f>IFERROR(IF(X192="","",X192*0.02175),"")</f>
        <v>0</v>
      </c>
      <c r="AA192" s="56"/>
      <c r="AB192" s="57"/>
      <c r="AC192" s="208" t="s">
        <v>305</v>
      </c>
      <c r="AG192" s="67"/>
      <c r="AJ192" s="71" t="s">
        <v>71</v>
      </c>
      <c r="AK192" s="71">
        <v>1</v>
      </c>
      <c r="BB192" s="209" t="s">
        <v>306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7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58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36">
        <f>IFERROR(SUM(X192:X192),"0")</f>
        <v>0</v>
      </c>
      <c r="Y193" s="336">
        <f>IFERROR(SUM(Y192:Y192),"0")</f>
        <v>0</v>
      </c>
      <c r="Z193" s="336">
        <f>IFERROR(IF(Z192="",0,Z192),"0")</f>
        <v>0</v>
      </c>
      <c r="AA193" s="337"/>
      <c r="AB193" s="337"/>
      <c r="AC193" s="337"/>
    </row>
    <row r="194" spans="1:68" hidden="1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58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36">
        <f>IFERROR(SUMPRODUCT(X192:X192*H192:H192),"0")</f>
        <v>0</v>
      </c>
      <c r="Y194" s="336">
        <f>IFERROR(SUMPRODUCT(Y192:Y192*H192:H192),"0")</f>
        <v>0</v>
      </c>
      <c r="Z194" s="37"/>
      <c r="AA194" s="337"/>
      <c r="AB194" s="337"/>
      <c r="AC194" s="337"/>
    </row>
    <row r="195" spans="1:68" ht="16.5" hidden="1" customHeight="1" x14ac:dyDescent="0.25">
      <c r="A195" s="347" t="s">
        <v>307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9"/>
      <c r="AB195" s="329"/>
      <c r="AC195" s="329"/>
    </row>
    <row r="196" spans="1:68" ht="14.25" hidden="1" customHeight="1" x14ac:dyDescent="0.25">
      <c r="A196" s="349" t="s">
        <v>307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28"/>
      <c r="AB196" s="328"/>
      <c r="AC196" s="328"/>
    </row>
    <row r="197" spans="1:68" ht="27" hidden="1" customHeight="1" x14ac:dyDescent="0.25">
      <c r="A197" s="54" t="s">
        <v>308</v>
      </c>
      <c r="B197" s="54" t="s">
        <v>309</v>
      </c>
      <c r="C197" s="31">
        <v>4301133002</v>
      </c>
      <c r="D197" s="340">
        <v>4607111035783</v>
      </c>
      <c r="E197" s="341"/>
      <c r="F197" s="333">
        <v>0.2</v>
      </c>
      <c r="G197" s="32">
        <v>8</v>
      </c>
      <c r="H197" s="333">
        <v>1.6</v>
      </c>
      <c r="I197" s="333">
        <v>2.12</v>
      </c>
      <c r="J197" s="32">
        <v>72</v>
      </c>
      <c r="K197" s="32" t="s">
        <v>254</v>
      </c>
      <c r="L197" s="32" t="s">
        <v>67</v>
      </c>
      <c r="M197" s="33" t="s">
        <v>68</v>
      </c>
      <c r="N197" s="33"/>
      <c r="O197" s="32">
        <v>180</v>
      </c>
      <c r="P197" s="44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343"/>
      <c r="R197" s="343"/>
      <c r="S197" s="343"/>
      <c r="T197" s="344"/>
      <c r="U197" s="34"/>
      <c r="V197" s="34"/>
      <c r="W197" s="35" t="s">
        <v>69</v>
      </c>
      <c r="X197" s="334">
        <v>0</v>
      </c>
      <c r="Y197" s="335">
        <f>IFERROR(IF(X197="","",X197),"")</f>
        <v>0</v>
      </c>
      <c r="Z197" s="36">
        <f>IFERROR(IF(X197="","",X197*0.01157),"")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57"/>
      <c r="B198" s="348"/>
      <c r="C198" s="348"/>
      <c r="D198" s="348"/>
      <c r="E198" s="348"/>
      <c r="F198" s="348"/>
      <c r="G198" s="348"/>
      <c r="H198" s="348"/>
      <c r="I198" s="348"/>
      <c r="J198" s="348"/>
      <c r="K198" s="348"/>
      <c r="L198" s="348"/>
      <c r="M198" s="348"/>
      <c r="N198" s="348"/>
      <c r="O198" s="358"/>
      <c r="P198" s="354" t="s">
        <v>72</v>
      </c>
      <c r="Q198" s="355"/>
      <c r="R198" s="355"/>
      <c r="S198" s="355"/>
      <c r="T198" s="355"/>
      <c r="U198" s="355"/>
      <c r="V198" s="356"/>
      <c r="W198" s="37" t="s">
        <v>69</v>
      </c>
      <c r="X198" s="336">
        <f>IFERROR(SUM(X197:X197),"0")</f>
        <v>0</v>
      </c>
      <c r="Y198" s="336">
        <f>IFERROR(SUM(Y197:Y197),"0")</f>
        <v>0</v>
      </c>
      <c r="Z198" s="336">
        <f>IFERROR(IF(Z197="",0,Z197),"0")</f>
        <v>0</v>
      </c>
      <c r="AA198" s="337"/>
      <c r="AB198" s="337"/>
      <c r="AC198" s="337"/>
    </row>
    <row r="199" spans="1:68" hidden="1" x14ac:dyDescent="0.2">
      <c r="A199" s="348"/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58"/>
      <c r="P199" s="354" t="s">
        <v>72</v>
      </c>
      <c r="Q199" s="355"/>
      <c r="R199" s="355"/>
      <c r="S199" s="355"/>
      <c r="T199" s="355"/>
      <c r="U199" s="355"/>
      <c r="V199" s="356"/>
      <c r="W199" s="37" t="s">
        <v>73</v>
      </c>
      <c r="X199" s="336">
        <f>IFERROR(SUMPRODUCT(X197:X197*H197:H197),"0")</f>
        <v>0</v>
      </c>
      <c r="Y199" s="336">
        <f>IFERROR(SUMPRODUCT(Y197:Y197*H197:H197),"0")</f>
        <v>0</v>
      </c>
      <c r="Z199" s="37"/>
      <c r="AA199" s="337"/>
      <c r="AB199" s="337"/>
      <c r="AC199" s="337"/>
    </row>
    <row r="200" spans="1:68" ht="27.75" hidden="1" customHeight="1" x14ac:dyDescent="0.2">
      <c r="A200" s="374" t="s">
        <v>311</v>
      </c>
      <c r="B200" s="375"/>
      <c r="C200" s="375"/>
      <c r="D200" s="375"/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  <c r="X200" s="375"/>
      <c r="Y200" s="375"/>
      <c r="Z200" s="375"/>
      <c r="AA200" s="48"/>
      <c r="AB200" s="48"/>
      <c r="AC200" s="48"/>
    </row>
    <row r="201" spans="1:68" ht="16.5" hidden="1" customHeight="1" x14ac:dyDescent="0.25">
      <c r="A201" s="347" t="s">
        <v>312</v>
      </c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329"/>
      <c r="AB201" s="329"/>
      <c r="AC201" s="329"/>
    </row>
    <row r="202" spans="1:68" ht="14.25" hidden="1" customHeight="1" x14ac:dyDescent="0.25">
      <c r="A202" s="349" t="s">
        <v>147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28"/>
      <c r="AB202" s="328"/>
      <c r="AC202" s="328"/>
    </row>
    <row r="203" spans="1:68" ht="27" hidden="1" customHeight="1" x14ac:dyDescent="0.25">
      <c r="A203" s="54" t="s">
        <v>313</v>
      </c>
      <c r="B203" s="54" t="s">
        <v>314</v>
      </c>
      <c r="C203" s="31">
        <v>4301135707</v>
      </c>
      <c r="D203" s="340">
        <v>4620207490198</v>
      </c>
      <c r="E203" s="341"/>
      <c r="F203" s="333">
        <v>0.2</v>
      </c>
      <c r="G203" s="32">
        <v>12</v>
      </c>
      <c r="H203" s="333">
        <v>2.4</v>
      </c>
      <c r="I203" s="333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43"/>
      <c r="R203" s="343"/>
      <c r="S203" s="343"/>
      <c r="T203" s="344"/>
      <c r="U203" s="34"/>
      <c r="V203" s="34"/>
      <c r="W203" s="35" t="s">
        <v>69</v>
      </c>
      <c r="X203" s="334">
        <v>0</v>
      </c>
      <c r="Y203" s="335">
        <f>IFERROR(IF(X203="","",X203),"")</f>
        <v>0</v>
      </c>
      <c r="Z203" s="36">
        <f>IFERROR(IF(X203="","",X203*0.01788),"")</f>
        <v>0</v>
      </c>
      <c r="AA203" s="56"/>
      <c r="AB203" s="57"/>
      <c r="AC203" s="212" t="s">
        <v>315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316</v>
      </c>
      <c r="B204" s="54" t="s">
        <v>317</v>
      </c>
      <c r="C204" s="31">
        <v>4301135719</v>
      </c>
      <c r="D204" s="340">
        <v>4620207490235</v>
      </c>
      <c r="E204" s="341"/>
      <c r="F204" s="333">
        <v>0.2</v>
      </c>
      <c r="G204" s="32">
        <v>12</v>
      </c>
      <c r="H204" s="333">
        <v>2.4</v>
      </c>
      <c r="I204" s="333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43"/>
      <c r="R204" s="343"/>
      <c r="S204" s="343"/>
      <c r="T204" s="344"/>
      <c r="U204" s="34"/>
      <c r="V204" s="34"/>
      <c r="W204" s="35" t="s">
        <v>69</v>
      </c>
      <c r="X204" s="334">
        <v>0</v>
      </c>
      <c r="Y204" s="335">
        <f>IFERROR(IF(X204="","",X204),"")</f>
        <v>0</v>
      </c>
      <c r="Z204" s="36">
        <f>IFERROR(IF(X204="","",X204*0.01788),"")</f>
        <v>0</v>
      </c>
      <c r="AA204" s="56"/>
      <c r="AB204" s="57"/>
      <c r="AC204" s="214" t="s">
        <v>318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319</v>
      </c>
      <c r="B205" s="54" t="s">
        <v>320</v>
      </c>
      <c r="C205" s="31">
        <v>4301135697</v>
      </c>
      <c r="D205" s="340">
        <v>4620207490259</v>
      </c>
      <c r="E205" s="341"/>
      <c r="F205" s="333">
        <v>0.2</v>
      </c>
      <c r="G205" s="32">
        <v>12</v>
      </c>
      <c r="H205" s="333">
        <v>2.4</v>
      </c>
      <c r="I205" s="333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4">
        <v>0</v>
      </c>
      <c r="Y205" s="335">
        <f>IFERROR(IF(X205="","",X205),"")</f>
        <v>0</v>
      </c>
      <c r="Z205" s="36">
        <f>IFERROR(IF(X205="","",X205*0.01788),"")</f>
        <v>0</v>
      </c>
      <c r="AA205" s="56"/>
      <c r="AB205" s="57"/>
      <c r="AC205" s="216" t="s">
        <v>315</v>
      </c>
      <c r="AG205" s="67"/>
      <c r="AJ205" s="71" t="s">
        <v>71</v>
      </c>
      <c r="AK205" s="71">
        <v>1</v>
      </c>
      <c r="BB205" s="217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321</v>
      </c>
      <c r="B206" s="54" t="s">
        <v>322</v>
      </c>
      <c r="C206" s="31">
        <v>4301135681</v>
      </c>
      <c r="D206" s="340">
        <v>4620207490143</v>
      </c>
      <c r="E206" s="341"/>
      <c r="F206" s="333">
        <v>0.22</v>
      </c>
      <c r="G206" s="32">
        <v>12</v>
      </c>
      <c r="H206" s="333">
        <v>2.64</v>
      </c>
      <c r="I206" s="333">
        <v>3.3435999999999999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">
        <v>323</v>
      </c>
      <c r="Q206" s="343"/>
      <c r="R206" s="343"/>
      <c r="S206" s="343"/>
      <c r="T206" s="344"/>
      <c r="U206" s="34"/>
      <c r="V206" s="34"/>
      <c r="W206" s="35" t="s">
        <v>69</v>
      </c>
      <c r="X206" s="334">
        <v>0</v>
      </c>
      <c r="Y206" s="335">
        <f>IFERROR(IF(X206="","",X206),"")</f>
        <v>0</v>
      </c>
      <c r="Z206" s="36">
        <f>IFERROR(IF(X206="","",X206*0.01788),"")</f>
        <v>0</v>
      </c>
      <c r="AA206" s="56"/>
      <c r="AB206" s="57"/>
      <c r="AC206" s="218" t="s">
        <v>324</v>
      </c>
      <c r="AG206" s="67"/>
      <c r="AJ206" s="71" t="s">
        <v>71</v>
      </c>
      <c r="AK206" s="71">
        <v>1</v>
      </c>
      <c r="BB206" s="219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57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58"/>
      <c r="P207" s="354" t="s">
        <v>72</v>
      </c>
      <c r="Q207" s="355"/>
      <c r="R207" s="355"/>
      <c r="S207" s="355"/>
      <c r="T207" s="355"/>
      <c r="U207" s="355"/>
      <c r="V207" s="356"/>
      <c r="W207" s="37" t="s">
        <v>69</v>
      </c>
      <c r="X207" s="336">
        <f>IFERROR(SUM(X203:X206),"0")</f>
        <v>0</v>
      </c>
      <c r="Y207" s="336">
        <f>IFERROR(SUM(Y203:Y206),"0")</f>
        <v>0</v>
      </c>
      <c r="Z207" s="336">
        <f>IFERROR(IF(Z203="",0,Z203),"0")+IFERROR(IF(Z204="",0,Z204),"0")+IFERROR(IF(Z205="",0,Z205),"0")+IFERROR(IF(Z206="",0,Z206),"0")</f>
        <v>0</v>
      </c>
      <c r="AA207" s="337"/>
      <c r="AB207" s="337"/>
      <c r="AC207" s="337"/>
    </row>
    <row r="208" spans="1:68" hidden="1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58"/>
      <c r="P208" s="354" t="s">
        <v>72</v>
      </c>
      <c r="Q208" s="355"/>
      <c r="R208" s="355"/>
      <c r="S208" s="355"/>
      <c r="T208" s="355"/>
      <c r="U208" s="355"/>
      <c r="V208" s="356"/>
      <c r="W208" s="37" t="s">
        <v>73</v>
      </c>
      <c r="X208" s="336">
        <f>IFERROR(SUMPRODUCT(X203:X206*H203:H206),"0")</f>
        <v>0</v>
      </c>
      <c r="Y208" s="336">
        <f>IFERROR(SUMPRODUCT(Y203:Y206*H203:H206),"0")</f>
        <v>0</v>
      </c>
      <c r="Z208" s="37"/>
      <c r="AA208" s="337"/>
      <c r="AB208" s="337"/>
      <c r="AC208" s="337"/>
    </row>
    <row r="209" spans="1:68" ht="16.5" hidden="1" customHeight="1" x14ac:dyDescent="0.25">
      <c r="A209" s="347" t="s">
        <v>325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29"/>
      <c r="AB209" s="329"/>
      <c r="AC209" s="329"/>
    </row>
    <row r="210" spans="1:68" ht="14.25" hidden="1" customHeight="1" x14ac:dyDescent="0.25">
      <c r="A210" s="349" t="s">
        <v>63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28"/>
      <c r="AB210" s="328"/>
      <c r="AC210" s="328"/>
    </row>
    <row r="211" spans="1:68" ht="16.5" customHeight="1" x14ac:dyDescent="0.25">
      <c r="A211" s="54" t="s">
        <v>326</v>
      </c>
      <c r="B211" s="54" t="s">
        <v>327</v>
      </c>
      <c r="C211" s="31">
        <v>4301070948</v>
      </c>
      <c r="D211" s="340">
        <v>4607111037022</v>
      </c>
      <c r="E211" s="341"/>
      <c r="F211" s="333">
        <v>0.7</v>
      </c>
      <c r="G211" s="32">
        <v>8</v>
      </c>
      <c r="H211" s="333">
        <v>5.6</v>
      </c>
      <c r="I211" s="333">
        <v>5.87</v>
      </c>
      <c r="J211" s="32">
        <v>84</v>
      </c>
      <c r="K211" s="32" t="s">
        <v>66</v>
      </c>
      <c r="L211" s="32" t="s">
        <v>114</v>
      </c>
      <c r="M211" s="33" t="s">
        <v>68</v>
      </c>
      <c r="N211" s="33"/>
      <c r="O211" s="32">
        <v>180</v>
      </c>
      <c r="P211" s="4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43"/>
      <c r="R211" s="343"/>
      <c r="S211" s="343"/>
      <c r="T211" s="344"/>
      <c r="U211" s="34"/>
      <c r="V211" s="34"/>
      <c r="W211" s="35" t="s">
        <v>69</v>
      </c>
      <c r="X211" s="334">
        <v>120</v>
      </c>
      <c r="Y211" s="335">
        <f>IFERROR(IF(X211="","",X211),"")</f>
        <v>120</v>
      </c>
      <c r="Z211" s="36">
        <f>IFERROR(IF(X211="","",X211*0.0155),"")</f>
        <v>1.8599999999999999</v>
      </c>
      <c r="AA211" s="56"/>
      <c r="AB211" s="57"/>
      <c r="AC211" s="220" t="s">
        <v>328</v>
      </c>
      <c r="AG211" s="67"/>
      <c r="AJ211" s="71" t="s">
        <v>115</v>
      </c>
      <c r="AK211" s="71">
        <v>84</v>
      </c>
      <c r="BB211" s="221" t="s">
        <v>1</v>
      </c>
      <c r="BM211" s="67">
        <f>IFERROR(X211*I211,"0")</f>
        <v>704.4</v>
      </c>
      <c r="BN211" s="67">
        <f>IFERROR(Y211*I211,"0")</f>
        <v>704.4</v>
      </c>
      <c r="BO211" s="67">
        <f>IFERROR(X211/J211,"0")</f>
        <v>1.4285714285714286</v>
      </c>
      <c r="BP211" s="67">
        <f>IFERROR(Y211/J211,"0")</f>
        <v>1.4285714285714286</v>
      </c>
    </row>
    <row r="212" spans="1:68" ht="27" hidden="1" customHeight="1" x14ac:dyDescent="0.25">
      <c r="A212" s="54" t="s">
        <v>329</v>
      </c>
      <c r="B212" s="54" t="s">
        <v>330</v>
      </c>
      <c r="C212" s="31">
        <v>4301070990</v>
      </c>
      <c r="D212" s="340">
        <v>4607111038494</v>
      </c>
      <c r="E212" s="341"/>
      <c r="F212" s="333">
        <v>0.7</v>
      </c>
      <c r="G212" s="32">
        <v>8</v>
      </c>
      <c r="H212" s="333">
        <v>5.6</v>
      </c>
      <c r="I212" s="333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43"/>
      <c r="R212" s="343"/>
      <c r="S212" s="343"/>
      <c r="T212" s="344"/>
      <c r="U212" s="34"/>
      <c r="V212" s="34"/>
      <c r="W212" s="35" t="s">
        <v>69</v>
      </c>
      <c r="X212" s="334">
        <v>0</v>
      </c>
      <c r="Y212" s="335">
        <f>IFERROR(IF(X212="","",X212),"")</f>
        <v>0</v>
      </c>
      <c r="Z212" s="36">
        <f>IFERROR(IF(X212="","",X212*0.0155),"")</f>
        <v>0</v>
      </c>
      <c r="AA212" s="56"/>
      <c r="AB212" s="57"/>
      <c r="AC212" s="222" t="s">
        <v>331</v>
      </c>
      <c r="AG212" s="67"/>
      <c r="AJ212" s="71" t="s">
        <v>71</v>
      </c>
      <c r="AK212" s="71">
        <v>1</v>
      </c>
      <c r="BB212" s="22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332</v>
      </c>
      <c r="B213" s="54" t="s">
        <v>333</v>
      </c>
      <c r="C213" s="31">
        <v>4301070966</v>
      </c>
      <c r="D213" s="340">
        <v>4607111038135</v>
      </c>
      <c r="E213" s="341"/>
      <c r="F213" s="333">
        <v>0.7</v>
      </c>
      <c r="G213" s="32">
        <v>8</v>
      </c>
      <c r="H213" s="333">
        <v>5.6</v>
      </c>
      <c r="I213" s="333">
        <v>5.87</v>
      </c>
      <c r="J213" s="32">
        <v>84</v>
      </c>
      <c r="K213" s="32" t="s">
        <v>66</v>
      </c>
      <c r="L213" s="32" t="s">
        <v>121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69</v>
      </c>
      <c r="X213" s="334">
        <v>0</v>
      </c>
      <c r="Y213" s="335">
        <f>IFERROR(IF(X213="","",X213),"")</f>
        <v>0</v>
      </c>
      <c r="Z213" s="36">
        <f>IFERROR(IF(X213="","",X213*0.0155),"")</f>
        <v>0</v>
      </c>
      <c r="AA213" s="56"/>
      <c r="AB213" s="57"/>
      <c r="AC213" s="224" t="s">
        <v>334</v>
      </c>
      <c r="AG213" s="67"/>
      <c r="AJ213" s="71" t="s">
        <v>122</v>
      </c>
      <c r="AK213" s="71">
        <v>12</v>
      </c>
      <c r="BB213" s="22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57"/>
      <c r="B214" s="348"/>
      <c r="C214" s="348"/>
      <c r="D214" s="348"/>
      <c r="E214" s="348"/>
      <c r="F214" s="348"/>
      <c r="G214" s="348"/>
      <c r="H214" s="348"/>
      <c r="I214" s="348"/>
      <c r="J214" s="348"/>
      <c r="K214" s="348"/>
      <c r="L214" s="348"/>
      <c r="M214" s="348"/>
      <c r="N214" s="348"/>
      <c r="O214" s="358"/>
      <c r="P214" s="354" t="s">
        <v>72</v>
      </c>
      <c r="Q214" s="355"/>
      <c r="R214" s="355"/>
      <c r="S214" s="355"/>
      <c r="T214" s="355"/>
      <c r="U214" s="355"/>
      <c r="V214" s="356"/>
      <c r="W214" s="37" t="s">
        <v>69</v>
      </c>
      <c r="X214" s="336">
        <f>IFERROR(SUM(X211:X213),"0")</f>
        <v>120</v>
      </c>
      <c r="Y214" s="336">
        <f>IFERROR(SUM(Y211:Y213),"0")</f>
        <v>120</v>
      </c>
      <c r="Z214" s="336">
        <f>IFERROR(IF(Z211="",0,Z211),"0")+IFERROR(IF(Z212="",0,Z212),"0")+IFERROR(IF(Z213="",0,Z213),"0")</f>
        <v>1.8599999999999999</v>
      </c>
      <c r="AA214" s="337"/>
      <c r="AB214" s="337"/>
      <c r="AC214" s="337"/>
    </row>
    <row r="215" spans="1:68" x14ac:dyDescent="0.2">
      <c r="A215" s="348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48"/>
      <c r="N215" s="348"/>
      <c r="O215" s="358"/>
      <c r="P215" s="354" t="s">
        <v>72</v>
      </c>
      <c r="Q215" s="355"/>
      <c r="R215" s="355"/>
      <c r="S215" s="355"/>
      <c r="T215" s="355"/>
      <c r="U215" s="355"/>
      <c r="V215" s="356"/>
      <c r="W215" s="37" t="s">
        <v>73</v>
      </c>
      <c r="X215" s="336">
        <f>IFERROR(SUMPRODUCT(X211:X213*H211:H213),"0")</f>
        <v>672</v>
      </c>
      <c r="Y215" s="336">
        <f>IFERROR(SUMPRODUCT(Y211:Y213*H211:H213),"0")</f>
        <v>672</v>
      </c>
      <c r="Z215" s="37"/>
      <c r="AA215" s="337"/>
      <c r="AB215" s="337"/>
      <c r="AC215" s="337"/>
    </row>
    <row r="216" spans="1:68" ht="16.5" hidden="1" customHeight="1" x14ac:dyDescent="0.25">
      <c r="A216" s="347" t="s">
        <v>335</v>
      </c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48"/>
      <c r="N216" s="34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  <c r="Y216" s="348"/>
      <c r="Z216" s="348"/>
      <c r="AA216" s="329"/>
      <c r="AB216" s="329"/>
      <c r="AC216" s="329"/>
    </row>
    <row r="217" spans="1:68" ht="14.25" hidden="1" customHeight="1" x14ac:dyDescent="0.25">
      <c r="A217" s="349" t="s">
        <v>63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48"/>
      <c r="Z217" s="348"/>
      <c r="AA217" s="328"/>
      <c r="AB217" s="328"/>
      <c r="AC217" s="328"/>
    </row>
    <row r="218" spans="1:68" ht="27" hidden="1" customHeight="1" x14ac:dyDescent="0.25">
      <c r="A218" s="54" t="s">
        <v>336</v>
      </c>
      <c r="B218" s="54" t="s">
        <v>337</v>
      </c>
      <c r="C218" s="31">
        <v>4301070996</v>
      </c>
      <c r="D218" s="340">
        <v>4607111038654</v>
      </c>
      <c r="E218" s="341"/>
      <c r="F218" s="333">
        <v>0.4</v>
      </c>
      <c r="G218" s="32">
        <v>16</v>
      </c>
      <c r="H218" s="333">
        <v>6.4</v>
      </c>
      <c r="I218" s="333">
        <v>6.63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43"/>
      <c r="R218" s="343"/>
      <c r="S218" s="343"/>
      <c r="T218" s="344"/>
      <c r="U218" s="34"/>
      <c r="V218" s="34"/>
      <c r="W218" s="35" t="s">
        <v>69</v>
      </c>
      <c r="X218" s="334">
        <v>0</v>
      </c>
      <c r="Y218" s="335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6" t="s">
        <v>338</v>
      </c>
      <c r="AG218" s="67"/>
      <c r="AJ218" s="71" t="s">
        <v>71</v>
      </c>
      <c r="AK218" s="71">
        <v>1</v>
      </c>
      <c r="BB218" s="227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339</v>
      </c>
      <c r="B219" s="54" t="s">
        <v>340</v>
      </c>
      <c r="C219" s="31">
        <v>4301070997</v>
      </c>
      <c r="D219" s="340">
        <v>4607111038586</v>
      </c>
      <c r="E219" s="341"/>
      <c r="F219" s="333">
        <v>0.7</v>
      </c>
      <c r="G219" s="32">
        <v>8</v>
      </c>
      <c r="H219" s="333">
        <v>5.6</v>
      </c>
      <c r="I219" s="333">
        <v>5.83</v>
      </c>
      <c r="J219" s="32">
        <v>84</v>
      </c>
      <c r="K219" s="32" t="s">
        <v>66</v>
      </c>
      <c r="L219" s="32" t="s">
        <v>121</v>
      </c>
      <c r="M219" s="33" t="s">
        <v>68</v>
      </c>
      <c r="N219" s="33"/>
      <c r="O219" s="32">
        <v>180</v>
      </c>
      <c r="P219" s="42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43"/>
      <c r="R219" s="343"/>
      <c r="S219" s="343"/>
      <c r="T219" s="344"/>
      <c r="U219" s="34"/>
      <c r="V219" s="34"/>
      <c r="W219" s="35" t="s">
        <v>69</v>
      </c>
      <c r="X219" s="334">
        <v>36</v>
      </c>
      <c r="Y219" s="335">
        <f t="shared" si="18"/>
        <v>36</v>
      </c>
      <c r="Z219" s="36">
        <f t="shared" si="19"/>
        <v>0.55800000000000005</v>
      </c>
      <c r="AA219" s="56"/>
      <c r="AB219" s="57"/>
      <c r="AC219" s="228" t="s">
        <v>338</v>
      </c>
      <c r="AG219" s="67"/>
      <c r="AJ219" s="71" t="s">
        <v>122</v>
      </c>
      <c r="AK219" s="71">
        <v>12</v>
      </c>
      <c r="BB219" s="229" t="s">
        <v>1</v>
      </c>
      <c r="BM219" s="67">
        <f t="shared" si="20"/>
        <v>209.88</v>
      </c>
      <c r="BN219" s="67">
        <f t="shared" si="21"/>
        <v>209.88</v>
      </c>
      <c r="BO219" s="67">
        <f t="shared" si="22"/>
        <v>0.42857142857142855</v>
      </c>
      <c r="BP219" s="67">
        <f t="shared" si="23"/>
        <v>0.42857142857142855</v>
      </c>
    </row>
    <row r="220" spans="1:68" ht="27" hidden="1" customHeight="1" x14ac:dyDescent="0.25">
      <c r="A220" s="54" t="s">
        <v>341</v>
      </c>
      <c r="B220" s="54" t="s">
        <v>342</v>
      </c>
      <c r="C220" s="31">
        <v>4301070962</v>
      </c>
      <c r="D220" s="340">
        <v>4607111038609</v>
      </c>
      <c r="E220" s="341"/>
      <c r="F220" s="333">
        <v>0.4</v>
      </c>
      <c r="G220" s="32">
        <v>16</v>
      </c>
      <c r="H220" s="333">
        <v>6.4</v>
      </c>
      <c r="I220" s="333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43"/>
      <c r="R220" s="343"/>
      <c r="S220" s="343"/>
      <c r="T220" s="344"/>
      <c r="U220" s="34"/>
      <c r="V220" s="34"/>
      <c r="W220" s="35" t="s">
        <v>69</v>
      </c>
      <c r="X220" s="334">
        <v>0</v>
      </c>
      <c r="Y220" s="335">
        <f t="shared" si="18"/>
        <v>0</v>
      </c>
      <c r="Z220" s="36">
        <f t="shared" si="19"/>
        <v>0</v>
      </c>
      <c r="AA220" s="56"/>
      <c r="AB220" s="57"/>
      <c r="AC220" s="230" t="s">
        <v>343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344</v>
      </c>
      <c r="B221" s="54" t="s">
        <v>345</v>
      </c>
      <c r="C221" s="31">
        <v>4301070963</v>
      </c>
      <c r="D221" s="340">
        <v>4607111038630</v>
      </c>
      <c r="E221" s="341"/>
      <c r="F221" s="333">
        <v>0.7</v>
      </c>
      <c r="G221" s="32">
        <v>8</v>
      </c>
      <c r="H221" s="333">
        <v>5.6</v>
      </c>
      <c r="I221" s="333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343"/>
      <c r="R221" s="343"/>
      <c r="S221" s="343"/>
      <c r="T221" s="344"/>
      <c r="U221" s="34"/>
      <c r="V221" s="34"/>
      <c r="W221" s="35" t="s">
        <v>69</v>
      </c>
      <c r="X221" s="334">
        <v>0</v>
      </c>
      <c r="Y221" s="335">
        <f t="shared" si="18"/>
        <v>0</v>
      </c>
      <c r="Z221" s="36">
        <f t="shared" si="19"/>
        <v>0</v>
      </c>
      <c r="AA221" s="56"/>
      <c r="AB221" s="57"/>
      <c r="AC221" s="232" t="s">
        <v>343</v>
      </c>
      <c r="AG221" s="67"/>
      <c r="AJ221" s="71" t="s">
        <v>71</v>
      </c>
      <c r="AK221" s="71">
        <v>1</v>
      </c>
      <c r="BB221" s="233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346</v>
      </c>
      <c r="B222" s="54" t="s">
        <v>347</v>
      </c>
      <c r="C222" s="31">
        <v>4301070959</v>
      </c>
      <c r="D222" s="340">
        <v>4607111038616</v>
      </c>
      <c r="E222" s="341"/>
      <c r="F222" s="333">
        <v>0.4</v>
      </c>
      <c r="G222" s="32">
        <v>16</v>
      </c>
      <c r="H222" s="333">
        <v>6.4</v>
      </c>
      <c r="I222" s="333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43"/>
      <c r="R222" s="343"/>
      <c r="S222" s="343"/>
      <c r="T222" s="344"/>
      <c r="U222" s="34"/>
      <c r="V222" s="34"/>
      <c r="W222" s="35" t="s">
        <v>69</v>
      </c>
      <c r="X222" s="334">
        <v>0</v>
      </c>
      <c r="Y222" s="335">
        <f t="shared" si="18"/>
        <v>0</v>
      </c>
      <c r="Z222" s="36">
        <f t="shared" si="19"/>
        <v>0</v>
      </c>
      <c r="AA222" s="56"/>
      <c r="AB222" s="57"/>
      <c r="AC222" s="234" t="s">
        <v>338</v>
      </c>
      <c r="AG222" s="67"/>
      <c r="AJ222" s="71" t="s">
        <v>71</v>
      </c>
      <c r="AK222" s="71">
        <v>1</v>
      </c>
      <c r="BB222" s="235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348</v>
      </c>
      <c r="B223" s="54" t="s">
        <v>349</v>
      </c>
      <c r="C223" s="31">
        <v>4301070960</v>
      </c>
      <c r="D223" s="340">
        <v>4607111038623</v>
      </c>
      <c r="E223" s="341"/>
      <c r="F223" s="333">
        <v>0.7</v>
      </c>
      <c r="G223" s="32">
        <v>8</v>
      </c>
      <c r="H223" s="333">
        <v>5.6</v>
      </c>
      <c r="I223" s="333">
        <v>5.87</v>
      </c>
      <c r="J223" s="32">
        <v>84</v>
      </c>
      <c r="K223" s="32" t="s">
        <v>66</v>
      </c>
      <c r="L223" s="32" t="s">
        <v>121</v>
      </c>
      <c r="M223" s="33" t="s">
        <v>68</v>
      </c>
      <c r="N223" s="33"/>
      <c r="O223" s="32">
        <v>180</v>
      </c>
      <c r="P223" s="4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43"/>
      <c r="R223" s="343"/>
      <c r="S223" s="343"/>
      <c r="T223" s="344"/>
      <c r="U223" s="34"/>
      <c r="V223" s="34"/>
      <c r="W223" s="35" t="s">
        <v>69</v>
      </c>
      <c r="X223" s="334">
        <v>60</v>
      </c>
      <c r="Y223" s="335">
        <f t="shared" si="18"/>
        <v>60</v>
      </c>
      <c r="Z223" s="36">
        <f t="shared" si="19"/>
        <v>0.92999999999999994</v>
      </c>
      <c r="AA223" s="56"/>
      <c r="AB223" s="57"/>
      <c r="AC223" s="236" t="s">
        <v>338</v>
      </c>
      <c r="AG223" s="67"/>
      <c r="AJ223" s="71" t="s">
        <v>122</v>
      </c>
      <c r="AK223" s="71">
        <v>12</v>
      </c>
      <c r="BB223" s="237" t="s">
        <v>1</v>
      </c>
      <c r="BM223" s="67">
        <f t="shared" si="20"/>
        <v>352.2</v>
      </c>
      <c r="BN223" s="67">
        <f t="shared" si="21"/>
        <v>352.2</v>
      </c>
      <c r="BO223" s="67">
        <f t="shared" si="22"/>
        <v>0.7142857142857143</v>
      </c>
      <c r="BP223" s="67">
        <f t="shared" si="23"/>
        <v>0.7142857142857143</v>
      </c>
    </row>
    <row r="224" spans="1:68" x14ac:dyDescent="0.2">
      <c r="A224" s="357"/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58"/>
      <c r="P224" s="354" t="s">
        <v>72</v>
      </c>
      <c r="Q224" s="355"/>
      <c r="R224" s="355"/>
      <c r="S224" s="355"/>
      <c r="T224" s="355"/>
      <c r="U224" s="355"/>
      <c r="V224" s="356"/>
      <c r="W224" s="37" t="s">
        <v>69</v>
      </c>
      <c r="X224" s="336">
        <f>IFERROR(SUM(X218:X223),"0")</f>
        <v>96</v>
      </c>
      <c r="Y224" s="336">
        <f>IFERROR(SUM(Y218:Y223),"0")</f>
        <v>96</v>
      </c>
      <c r="Z224" s="336">
        <f>IFERROR(IF(Z218="",0,Z218),"0")+IFERROR(IF(Z219="",0,Z219),"0")+IFERROR(IF(Z220="",0,Z220),"0")+IFERROR(IF(Z221="",0,Z221),"0")+IFERROR(IF(Z222="",0,Z222),"0")+IFERROR(IF(Z223="",0,Z223),"0")</f>
        <v>1.488</v>
      </c>
      <c r="AA224" s="337"/>
      <c r="AB224" s="337"/>
      <c r="AC224" s="337"/>
    </row>
    <row r="225" spans="1:68" x14ac:dyDescent="0.2">
      <c r="A225" s="348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58"/>
      <c r="P225" s="354" t="s">
        <v>72</v>
      </c>
      <c r="Q225" s="355"/>
      <c r="R225" s="355"/>
      <c r="S225" s="355"/>
      <c r="T225" s="355"/>
      <c r="U225" s="355"/>
      <c r="V225" s="356"/>
      <c r="W225" s="37" t="s">
        <v>73</v>
      </c>
      <c r="X225" s="336">
        <f>IFERROR(SUMPRODUCT(X218:X223*H218:H223),"0")</f>
        <v>537.6</v>
      </c>
      <c r="Y225" s="336">
        <f>IFERROR(SUMPRODUCT(Y218:Y223*H218:H223),"0")</f>
        <v>537.6</v>
      </c>
      <c r="Z225" s="37"/>
      <c r="AA225" s="337"/>
      <c r="AB225" s="337"/>
      <c r="AC225" s="337"/>
    </row>
    <row r="226" spans="1:68" ht="16.5" hidden="1" customHeight="1" x14ac:dyDescent="0.25">
      <c r="A226" s="347" t="s">
        <v>350</v>
      </c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48"/>
      <c r="P226" s="348"/>
      <c r="Q226" s="348"/>
      <c r="R226" s="348"/>
      <c r="S226" s="348"/>
      <c r="T226" s="348"/>
      <c r="U226" s="348"/>
      <c r="V226" s="348"/>
      <c r="W226" s="348"/>
      <c r="X226" s="348"/>
      <c r="Y226" s="348"/>
      <c r="Z226" s="348"/>
      <c r="AA226" s="329"/>
      <c r="AB226" s="329"/>
      <c r="AC226" s="329"/>
    </row>
    <row r="227" spans="1:68" ht="14.25" hidden="1" customHeight="1" x14ac:dyDescent="0.25">
      <c r="A227" s="349" t="s">
        <v>63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28"/>
      <c r="AB227" s="328"/>
      <c r="AC227" s="328"/>
    </row>
    <row r="228" spans="1:68" ht="27" hidden="1" customHeight="1" x14ac:dyDescent="0.25">
      <c r="A228" s="54" t="s">
        <v>351</v>
      </c>
      <c r="B228" s="54" t="s">
        <v>352</v>
      </c>
      <c r="C228" s="31">
        <v>4301070915</v>
      </c>
      <c r="D228" s="340">
        <v>4607111035882</v>
      </c>
      <c r="E228" s="341"/>
      <c r="F228" s="333">
        <v>0.43</v>
      </c>
      <c r="G228" s="32">
        <v>16</v>
      </c>
      <c r="H228" s="333">
        <v>6.88</v>
      </c>
      <c r="I228" s="333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3"/>
      <c r="R228" s="343"/>
      <c r="S228" s="343"/>
      <c r="T228" s="344"/>
      <c r="U228" s="34"/>
      <c r="V228" s="34"/>
      <c r="W228" s="35" t="s">
        <v>69</v>
      </c>
      <c r="X228" s="334">
        <v>0</v>
      </c>
      <c r="Y228" s="335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353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354</v>
      </c>
      <c r="B229" s="54" t="s">
        <v>355</v>
      </c>
      <c r="C229" s="31">
        <v>4301070921</v>
      </c>
      <c r="D229" s="340">
        <v>4607111035905</v>
      </c>
      <c r="E229" s="341"/>
      <c r="F229" s="333">
        <v>0.9</v>
      </c>
      <c r="G229" s="32">
        <v>8</v>
      </c>
      <c r="H229" s="333">
        <v>7.2</v>
      </c>
      <c r="I229" s="333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3"/>
      <c r="R229" s="343"/>
      <c r="S229" s="343"/>
      <c r="T229" s="344"/>
      <c r="U229" s="34"/>
      <c r="V229" s="34"/>
      <c r="W229" s="35" t="s">
        <v>69</v>
      </c>
      <c r="X229" s="334">
        <v>0</v>
      </c>
      <c r="Y229" s="335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353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356</v>
      </c>
      <c r="B230" s="54" t="s">
        <v>357</v>
      </c>
      <c r="C230" s="31">
        <v>4301070917</v>
      </c>
      <c r="D230" s="340">
        <v>4607111035912</v>
      </c>
      <c r="E230" s="341"/>
      <c r="F230" s="333">
        <v>0.43</v>
      </c>
      <c r="G230" s="32">
        <v>16</v>
      </c>
      <c r="H230" s="333">
        <v>6.88</v>
      </c>
      <c r="I230" s="333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43"/>
      <c r="R230" s="343"/>
      <c r="S230" s="343"/>
      <c r="T230" s="344"/>
      <c r="U230" s="34"/>
      <c r="V230" s="34"/>
      <c r="W230" s="35" t="s">
        <v>69</v>
      </c>
      <c r="X230" s="334">
        <v>0</v>
      </c>
      <c r="Y230" s="335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358</v>
      </c>
      <c r="AG230" s="67"/>
      <c r="AJ230" s="71" t="s">
        <v>71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359</v>
      </c>
      <c r="B231" s="54" t="s">
        <v>360</v>
      </c>
      <c r="C231" s="31">
        <v>4301070920</v>
      </c>
      <c r="D231" s="340">
        <v>4607111035929</v>
      </c>
      <c r="E231" s="341"/>
      <c r="F231" s="333">
        <v>0.9</v>
      </c>
      <c r="G231" s="32">
        <v>8</v>
      </c>
      <c r="H231" s="333">
        <v>7.2</v>
      </c>
      <c r="I231" s="333">
        <v>7.47</v>
      </c>
      <c r="J231" s="32">
        <v>84</v>
      </c>
      <c r="K231" s="32" t="s">
        <v>66</v>
      </c>
      <c r="L231" s="32" t="s">
        <v>121</v>
      </c>
      <c r="M231" s="33" t="s">
        <v>68</v>
      </c>
      <c r="N231" s="33"/>
      <c r="O231" s="32">
        <v>180</v>
      </c>
      <c r="P231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43"/>
      <c r="R231" s="343"/>
      <c r="S231" s="343"/>
      <c r="T231" s="344"/>
      <c r="U231" s="34"/>
      <c r="V231" s="34"/>
      <c r="W231" s="35" t="s">
        <v>69</v>
      </c>
      <c r="X231" s="334">
        <v>60</v>
      </c>
      <c r="Y231" s="335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244" t="s">
        <v>358</v>
      </c>
      <c r="AG231" s="67"/>
      <c r="AJ231" s="71" t="s">
        <v>122</v>
      </c>
      <c r="AK231" s="71">
        <v>12</v>
      </c>
      <c r="BB231" s="245" t="s">
        <v>1</v>
      </c>
      <c r="BM231" s="67">
        <f>IFERROR(X231*I231,"0")</f>
        <v>448.2</v>
      </c>
      <c r="BN231" s="67">
        <f>IFERROR(Y231*I231,"0")</f>
        <v>448.2</v>
      </c>
      <c r="BO231" s="67">
        <f>IFERROR(X231/J231,"0")</f>
        <v>0.7142857142857143</v>
      </c>
      <c r="BP231" s="67">
        <f>IFERROR(Y231/J231,"0")</f>
        <v>0.7142857142857143</v>
      </c>
    </row>
    <row r="232" spans="1:68" x14ac:dyDescent="0.2">
      <c r="A232" s="357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58"/>
      <c r="P232" s="354" t="s">
        <v>72</v>
      </c>
      <c r="Q232" s="355"/>
      <c r="R232" s="355"/>
      <c r="S232" s="355"/>
      <c r="T232" s="355"/>
      <c r="U232" s="355"/>
      <c r="V232" s="356"/>
      <c r="W232" s="37" t="s">
        <v>69</v>
      </c>
      <c r="X232" s="336">
        <f>IFERROR(SUM(X228:X231),"0")</f>
        <v>60</v>
      </c>
      <c r="Y232" s="336">
        <f>IFERROR(SUM(Y228:Y231),"0")</f>
        <v>60</v>
      </c>
      <c r="Z232" s="336">
        <f>IFERROR(IF(Z228="",0,Z228),"0")+IFERROR(IF(Z229="",0,Z229),"0")+IFERROR(IF(Z230="",0,Z230),"0")+IFERROR(IF(Z231="",0,Z231),"0")</f>
        <v>0.92999999999999994</v>
      </c>
      <c r="AA232" s="337"/>
      <c r="AB232" s="337"/>
      <c r="AC232" s="337"/>
    </row>
    <row r="233" spans="1:68" x14ac:dyDescent="0.2">
      <c r="A233" s="348"/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58"/>
      <c r="P233" s="354" t="s">
        <v>72</v>
      </c>
      <c r="Q233" s="355"/>
      <c r="R233" s="355"/>
      <c r="S233" s="355"/>
      <c r="T233" s="355"/>
      <c r="U233" s="355"/>
      <c r="V233" s="356"/>
      <c r="W233" s="37" t="s">
        <v>73</v>
      </c>
      <c r="X233" s="336">
        <f>IFERROR(SUMPRODUCT(X228:X231*H228:H231),"0")</f>
        <v>432</v>
      </c>
      <c r="Y233" s="336">
        <f>IFERROR(SUMPRODUCT(Y228:Y231*H228:H231),"0")</f>
        <v>432</v>
      </c>
      <c r="Z233" s="37"/>
      <c r="AA233" s="337"/>
      <c r="AB233" s="337"/>
      <c r="AC233" s="337"/>
    </row>
    <row r="234" spans="1:68" ht="16.5" hidden="1" customHeight="1" x14ac:dyDescent="0.25">
      <c r="A234" s="347" t="s">
        <v>361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329"/>
      <c r="AB234" s="329"/>
      <c r="AC234" s="329"/>
    </row>
    <row r="235" spans="1:68" ht="14.25" hidden="1" customHeight="1" x14ac:dyDescent="0.25">
      <c r="A235" s="349" t="s">
        <v>63</v>
      </c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  <c r="Y235" s="348"/>
      <c r="Z235" s="348"/>
      <c r="AA235" s="328"/>
      <c r="AB235" s="328"/>
      <c r="AC235" s="328"/>
    </row>
    <row r="236" spans="1:68" ht="16.5" hidden="1" customHeight="1" x14ac:dyDescent="0.25">
      <c r="A236" s="54" t="s">
        <v>362</v>
      </c>
      <c r="B236" s="54" t="s">
        <v>363</v>
      </c>
      <c r="C236" s="31">
        <v>4301070912</v>
      </c>
      <c r="D236" s="340">
        <v>4607111037213</v>
      </c>
      <c r="E236" s="341"/>
      <c r="F236" s="333">
        <v>0.4</v>
      </c>
      <c r="G236" s="32">
        <v>8</v>
      </c>
      <c r="H236" s="333">
        <v>3.2</v>
      </c>
      <c r="I236" s="333">
        <v>3.44</v>
      </c>
      <c r="J236" s="32">
        <v>144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343"/>
      <c r="R236" s="343"/>
      <c r="S236" s="343"/>
      <c r="T236" s="344"/>
      <c r="U236" s="34"/>
      <c r="V236" s="34"/>
      <c r="W236" s="35" t="s">
        <v>69</v>
      </c>
      <c r="X236" s="334">
        <v>0</v>
      </c>
      <c r="Y236" s="335">
        <f>IFERROR(IF(X236="","",X236),"")</f>
        <v>0</v>
      </c>
      <c r="Z236" s="36">
        <f>IFERROR(IF(X236="","",X236*0.00866),"")</f>
        <v>0</v>
      </c>
      <c r="AA236" s="56"/>
      <c r="AB236" s="57"/>
      <c r="AC236" s="246" t="s">
        <v>364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7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58"/>
      <c r="P237" s="354" t="s">
        <v>72</v>
      </c>
      <c r="Q237" s="355"/>
      <c r="R237" s="355"/>
      <c r="S237" s="355"/>
      <c r="T237" s="355"/>
      <c r="U237" s="355"/>
      <c r="V237" s="356"/>
      <c r="W237" s="37" t="s">
        <v>69</v>
      </c>
      <c r="X237" s="336">
        <f>IFERROR(SUM(X236:X236),"0")</f>
        <v>0</v>
      </c>
      <c r="Y237" s="336">
        <f>IFERROR(SUM(Y236:Y236),"0")</f>
        <v>0</v>
      </c>
      <c r="Z237" s="336">
        <f>IFERROR(IF(Z236="",0,Z236),"0")</f>
        <v>0</v>
      </c>
      <c r="AA237" s="337"/>
      <c r="AB237" s="337"/>
      <c r="AC237" s="337"/>
    </row>
    <row r="238" spans="1:68" hidden="1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58"/>
      <c r="P238" s="354" t="s">
        <v>72</v>
      </c>
      <c r="Q238" s="355"/>
      <c r="R238" s="355"/>
      <c r="S238" s="355"/>
      <c r="T238" s="355"/>
      <c r="U238" s="355"/>
      <c r="V238" s="356"/>
      <c r="W238" s="37" t="s">
        <v>73</v>
      </c>
      <c r="X238" s="336">
        <f>IFERROR(SUMPRODUCT(X236:X236*H236:H236),"0")</f>
        <v>0</v>
      </c>
      <c r="Y238" s="336">
        <f>IFERROR(SUMPRODUCT(Y236:Y236*H236:H236),"0")</f>
        <v>0</v>
      </c>
      <c r="Z238" s="37"/>
      <c r="AA238" s="337"/>
      <c r="AB238" s="337"/>
      <c r="AC238" s="337"/>
    </row>
    <row r="239" spans="1:68" ht="16.5" hidden="1" customHeight="1" x14ac:dyDescent="0.25">
      <c r="A239" s="347" t="s">
        <v>365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9"/>
      <c r="AB239" s="329"/>
      <c r="AC239" s="329"/>
    </row>
    <row r="240" spans="1:68" ht="14.25" hidden="1" customHeight="1" x14ac:dyDescent="0.25">
      <c r="A240" s="349" t="s">
        <v>299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28"/>
      <c r="AB240" s="328"/>
      <c r="AC240" s="328"/>
    </row>
    <row r="241" spans="1:68" ht="27" hidden="1" customHeight="1" x14ac:dyDescent="0.25">
      <c r="A241" s="54" t="s">
        <v>366</v>
      </c>
      <c r="B241" s="54" t="s">
        <v>367</v>
      </c>
      <c r="C241" s="31">
        <v>4301051320</v>
      </c>
      <c r="D241" s="340">
        <v>4680115881334</v>
      </c>
      <c r="E241" s="341"/>
      <c r="F241" s="333">
        <v>0.33</v>
      </c>
      <c r="G241" s="32">
        <v>6</v>
      </c>
      <c r="H241" s="333">
        <v>1.98</v>
      </c>
      <c r="I241" s="333">
        <v>2.25</v>
      </c>
      <c r="J241" s="32">
        <v>182</v>
      </c>
      <c r="K241" s="32" t="s">
        <v>79</v>
      </c>
      <c r="L241" s="32" t="s">
        <v>67</v>
      </c>
      <c r="M241" s="33" t="s">
        <v>303</v>
      </c>
      <c r="N241" s="33"/>
      <c r="O241" s="32">
        <v>365</v>
      </c>
      <c r="P241" s="51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3"/>
      <c r="R241" s="343"/>
      <c r="S241" s="343"/>
      <c r="T241" s="344"/>
      <c r="U241" s="34"/>
      <c r="V241" s="34"/>
      <c r="W241" s="35" t="s">
        <v>69</v>
      </c>
      <c r="X241" s="334">
        <v>0</v>
      </c>
      <c r="Y241" s="335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368</v>
      </c>
      <c r="AG241" s="67"/>
      <c r="AJ241" s="71" t="s">
        <v>71</v>
      </c>
      <c r="AK241" s="71">
        <v>1</v>
      </c>
      <c r="BB241" s="249" t="s">
        <v>306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7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58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36">
        <f>IFERROR(SUM(X241:X241),"0")</f>
        <v>0</v>
      </c>
      <c r="Y242" s="336">
        <f>IFERROR(SUM(Y241:Y241),"0")</f>
        <v>0</v>
      </c>
      <c r="Z242" s="336">
        <f>IFERROR(IF(Z241="",0,Z241),"0")</f>
        <v>0</v>
      </c>
      <c r="AA242" s="337"/>
      <c r="AB242" s="337"/>
      <c r="AC242" s="337"/>
    </row>
    <row r="243" spans="1:68" hidden="1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58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36">
        <f>IFERROR(SUMPRODUCT(X241:X241*H241:H241),"0")</f>
        <v>0</v>
      </c>
      <c r="Y243" s="336">
        <f>IFERROR(SUMPRODUCT(Y241:Y241*H241:H241),"0")</f>
        <v>0</v>
      </c>
      <c r="Z243" s="37"/>
      <c r="AA243" s="337"/>
      <c r="AB243" s="337"/>
      <c r="AC243" s="337"/>
    </row>
    <row r="244" spans="1:68" ht="16.5" hidden="1" customHeight="1" x14ac:dyDescent="0.25">
      <c r="A244" s="347" t="s">
        <v>369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9"/>
      <c r="AB244" s="329"/>
      <c r="AC244" s="329"/>
    </row>
    <row r="245" spans="1:68" ht="14.25" hidden="1" customHeight="1" x14ac:dyDescent="0.25">
      <c r="A245" s="349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28"/>
      <c r="AB245" s="328"/>
      <c r="AC245" s="328"/>
    </row>
    <row r="246" spans="1:68" ht="16.5" hidden="1" customHeight="1" x14ac:dyDescent="0.25">
      <c r="A246" s="54" t="s">
        <v>370</v>
      </c>
      <c r="B246" s="54" t="s">
        <v>371</v>
      </c>
      <c r="C246" s="31">
        <v>4301071063</v>
      </c>
      <c r="D246" s="340">
        <v>4607111039019</v>
      </c>
      <c r="E246" s="341"/>
      <c r="F246" s="333">
        <v>0.43</v>
      </c>
      <c r="G246" s="32">
        <v>16</v>
      </c>
      <c r="H246" s="333">
        <v>6.88</v>
      </c>
      <c r="I246" s="333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3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3"/>
      <c r="R246" s="343"/>
      <c r="S246" s="343"/>
      <c r="T246" s="344"/>
      <c r="U246" s="34"/>
      <c r="V246" s="34"/>
      <c r="W246" s="35" t="s">
        <v>69</v>
      </c>
      <c r="X246" s="334">
        <v>0</v>
      </c>
      <c r="Y246" s="335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372</v>
      </c>
      <c r="AG246" s="67"/>
      <c r="AJ246" s="71" t="s">
        <v>71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373</v>
      </c>
      <c r="B247" s="54" t="s">
        <v>374</v>
      </c>
      <c r="C247" s="31">
        <v>4301071000</v>
      </c>
      <c r="D247" s="340">
        <v>4607111038708</v>
      </c>
      <c r="E247" s="341"/>
      <c r="F247" s="333">
        <v>0.8</v>
      </c>
      <c r="G247" s="32">
        <v>8</v>
      </c>
      <c r="H247" s="333">
        <v>6.4</v>
      </c>
      <c r="I247" s="333">
        <v>6.67</v>
      </c>
      <c r="J247" s="32">
        <v>84</v>
      </c>
      <c r="K247" s="32" t="s">
        <v>66</v>
      </c>
      <c r="L247" s="32" t="s">
        <v>121</v>
      </c>
      <c r="M247" s="33" t="s">
        <v>68</v>
      </c>
      <c r="N247" s="33"/>
      <c r="O247" s="32">
        <v>180</v>
      </c>
      <c r="P247" s="51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3"/>
      <c r="R247" s="343"/>
      <c r="S247" s="343"/>
      <c r="T247" s="344"/>
      <c r="U247" s="34"/>
      <c r="V247" s="34"/>
      <c r="W247" s="35" t="s">
        <v>69</v>
      </c>
      <c r="X247" s="334">
        <v>0</v>
      </c>
      <c r="Y247" s="335">
        <f>IFERROR(IF(X247="","",X247),"")</f>
        <v>0</v>
      </c>
      <c r="Z247" s="36">
        <f>IFERROR(IF(X247="","",X247*0.0155),"")</f>
        <v>0</v>
      </c>
      <c r="AA247" s="56"/>
      <c r="AB247" s="57"/>
      <c r="AC247" s="252" t="s">
        <v>372</v>
      </c>
      <c r="AG247" s="67"/>
      <c r="AJ247" s="71" t="s">
        <v>122</v>
      </c>
      <c r="AK247" s="71">
        <v>12</v>
      </c>
      <c r="BB247" s="25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7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58"/>
      <c r="P248" s="354" t="s">
        <v>72</v>
      </c>
      <c r="Q248" s="355"/>
      <c r="R248" s="355"/>
      <c r="S248" s="355"/>
      <c r="T248" s="355"/>
      <c r="U248" s="355"/>
      <c r="V248" s="356"/>
      <c r="W248" s="37" t="s">
        <v>69</v>
      </c>
      <c r="X248" s="336">
        <f>IFERROR(SUM(X246:X247),"0")</f>
        <v>0</v>
      </c>
      <c r="Y248" s="336">
        <f>IFERROR(SUM(Y246:Y247),"0")</f>
        <v>0</v>
      </c>
      <c r="Z248" s="336">
        <f>IFERROR(IF(Z246="",0,Z246),"0")+IFERROR(IF(Z247="",0,Z247),"0")</f>
        <v>0</v>
      </c>
      <c r="AA248" s="337"/>
      <c r="AB248" s="337"/>
      <c r="AC248" s="337"/>
    </row>
    <row r="249" spans="1:68" hidden="1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58"/>
      <c r="P249" s="354" t="s">
        <v>72</v>
      </c>
      <c r="Q249" s="355"/>
      <c r="R249" s="355"/>
      <c r="S249" s="355"/>
      <c r="T249" s="355"/>
      <c r="U249" s="355"/>
      <c r="V249" s="356"/>
      <c r="W249" s="37" t="s">
        <v>73</v>
      </c>
      <c r="X249" s="336">
        <f>IFERROR(SUMPRODUCT(X246:X247*H246:H247),"0")</f>
        <v>0</v>
      </c>
      <c r="Y249" s="336">
        <f>IFERROR(SUMPRODUCT(Y246:Y247*H246:H247),"0")</f>
        <v>0</v>
      </c>
      <c r="Z249" s="37"/>
      <c r="AA249" s="337"/>
      <c r="AB249" s="337"/>
      <c r="AC249" s="337"/>
    </row>
    <row r="250" spans="1:68" ht="27.75" hidden="1" customHeight="1" x14ac:dyDescent="0.2">
      <c r="A250" s="374" t="s">
        <v>375</v>
      </c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  <c r="X250" s="375"/>
      <c r="Y250" s="375"/>
      <c r="Z250" s="375"/>
      <c r="AA250" s="48"/>
      <c r="AB250" s="48"/>
      <c r="AC250" s="48"/>
    </row>
    <row r="251" spans="1:68" ht="16.5" hidden="1" customHeight="1" x14ac:dyDescent="0.25">
      <c r="A251" s="347" t="s">
        <v>376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9"/>
      <c r="AB251" s="329"/>
      <c r="AC251" s="329"/>
    </row>
    <row r="252" spans="1:68" ht="14.25" hidden="1" customHeight="1" x14ac:dyDescent="0.25">
      <c r="A252" s="349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28"/>
      <c r="AB252" s="328"/>
      <c r="AC252" s="328"/>
    </row>
    <row r="253" spans="1:68" ht="27" hidden="1" customHeight="1" x14ac:dyDescent="0.25">
      <c r="A253" s="54" t="s">
        <v>377</v>
      </c>
      <c r="B253" s="54" t="s">
        <v>378</v>
      </c>
      <c r="C253" s="31">
        <v>4301071036</v>
      </c>
      <c r="D253" s="340">
        <v>4607111036162</v>
      </c>
      <c r="E253" s="341"/>
      <c r="F253" s="333">
        <v>0.8</v>
      </c>
      <c r="G253" s="32">
        <v>8</v>
      </c>
      <c r="H253" s="333">
        <v>6.4</v>
      </c>
      <c r="I253" s="333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3"/>
      <c r="R253" s="343"/>
      <c r="S253" s="343"/>
      <c r="T253" s="344"/>
      <c r="U253" s="34"/>
      <c r="V253" s="34"/>
      <c r="W253" s="35" t="s">
        <v>69</v>
      </c>
      <c r="X253" s="334">
        <v>0</v>
      </c>
      <c r="Y253" s="335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379</v>
      </c>
      <c r="AG253" s="67"/>
      <c r="AJ253" s="71" t="s">
        <v>71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7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58"/>
      <c r="P254" s="354" t="s">
        <v>72</v>
      </c>
      <c r="Q254" s="355"/>
      <c r="R254" s="355"/>
      <c r="S254" s="355"/>
      <c r="T254" s="355"/>
      <c r="U254" s="355"/>
      <c r="V254" s="356"/>
      <c r="W254" s="37" t="s">
        <v>69</v>
      </c>
      <c r="X254" s="336">
        <f>IFERROR(SUM(X253:X253),"0")</f>
        <v>0</v>
      </c>
      <c r="Y254" s="336">
        <f>IFERROR(SUM(Y253:Y253),"0")</f>
        <v>0</v>
      </c>
      <c r="Z254" s="336">
        <f>IFERROR(IF(Z253="",0,Z253),"0")</f>
        <v>0</v>
      </c>
      <c r="AA254" s="337"/>
      <c r="AB254" s="337"/>
      <c r="AC254" s="337"/>
    </row>
    <row r="255" spans="1:68" hidden="1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58"/>
      <c r="P255" s="354" t="s">
        <v>72</v>
      </c>
      <c r="Q255" s="355"/>
      <c r="R255" s="355"/>
      <c r="S255" s="355"/>
      <c r="T255" s="355"/>
      <c r="U255" s="355"/>
      <c r="V255" s="356"/>
      <c r="W255" s="37" t="s">
        <v>73</v>
      </c>
      <c r="X255" s="336">
        <f>IFERROR(SUMPRODUCT(X253:X253*H253:H253),"0")</f>
        <v>0</v>
      </c>
      <c r="Y255" s="336">
        <f>IFERROR(SUMPRODUCT(Y253:Y253*H253:H253),"0")</f>
        <v>0</v>
      </c>
      <c r="Z255" s="37"/>
      <c r="AA255" s="337"/>
      <c r="AB255" s="337"/>
      <c r="AC255" s="337"/>
    </row>
    <row r="256" spans="1:68" ht="27.75" hidden="1" customHeight="1" x14ac:dyDescent="0.2">
      <c r="A256" s="374" t="s">
        <v>380</v>
      </c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  <c r="X256" s="375"/>
      <c r="Y256" s="375"/>
      <c r="Z256" s="375"/>
      <c r="AA256" s="48"/>
      <c r="AB256" s="48"/>
      <c r="AC256" s="48"/>
    </row>
    <row r="257" spans="1:68" ht="16.5" hidden="1" customHeight="1" x14ac:dyDescent="0.25">
      <c r="A257" s="347" t="s">
        <v>381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9"/>
      <c r="AB257" s="329"/>
      <c r="AC257" s="329"/>
    </row>
    <row r="258" spans="1:68" ht="14.25" hidden="1" customHeight="1" x14ac:dyDescent="0.25">
      <c r="A258" s="349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28"/>
      <c r="AB258" s="328"/>
      <c r="AC258" s="328"/>
    </row>
    <row r="259" spans="1:68" ht="27" hidden="1" customHeight="1" x14ac:dyDescent="0.25">
      <c r="A259" s="54" t="s">
        <v>382</v>
      </c>
      <c r="B259" s="54" t="s">
        <v>383</v>
      </c>
      <c r="C259" s="31">
        <v>4301071029</v>
      </c>
      <c r="D259" s="340">
        <v>4607111035899</v>
      </c>
      <c r="E259" s="341"/>
      <c r="F259" s="333">
        <v>1</v>
      </c>
      <c r="G259" s="32">
        <v>5</v>
      </c>
      <c r="H259" s="333">
        <v>5</v>
      </c>
      <c r="I259" s="333">
        <v>5.2619999999999996</v>
      </c>
      <c r="J259" s="32">
        <v>84</v>
      </c>
      <c r="K259" s="32" t="s">
        <v>66</v>
      </c>
      <c r="L259" s="32" t="s">
        <v>114</v>
      </c>
      <c r="M259" s="33" t="s">
        <v>68</v>
      </c>
      <c r="N259" s="33"/>
      <c r="O259" s="32">
        <v>180</v>
      </c>
      <c r="P259" s="4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3"/>
      <c r="R259" s="343"/>
      <c r="S259" s="343"/>
      <c r="T259" s="344"/>
      <c r="U259" s="34"/>
      <c r="V259" s="34"/>
      <c r="W259" s="35" t="s">
        <v>69</v>
      </c>
      <c r="X259" s="334">
        <v>0</v>
      </c>
      <c r="Y259" s="335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278</v>
      </c>
      <c r="AG259" s="67"/>
      <c r="AJ259" s="71" t="s">
        <v>115</v>
      </c>
      <c r="AK259" s="71">
        <v>84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384</v>
      </c>
      <c r="B260" s="54" t="s">
        <v>385</v>
      </c>
      <c r="C260" s="31">
        <v>4301070991</v>
      </c>
      <c r="D260" s="340">
        <v>4607111038180</v>
      </c>
      <c r="E260" s="341"/>
      <c r="F260" s="333">
        <v>0.4</v>
      </c>
      <c r="G260" s="32">
        <v>16</v>
      </c>
      <c r="H260" s="333">
        <v>6.4</v>
      </c>
      <c r="I260" s="333">
        <v>6.71</v>
      </c>
      <c r="J260" s="32">
        <v>84</v>
      </c>
      <c r="K260" s="32" t="s">
        <v>66</v>
      </c>
      <c r="L260" s="32" t="s">
        <v>121</v>
      </c>
      <c r="M260" s="33" t="s">
        <v>68</v>
      </c>
      <c r="N260" s="33"/>
      <c r="O260" s="32">
        <v>180</v>
      </c>
      <c r="P260" s="4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3"/>
      <c r="R260" s="343"/>
      <c r="S260" s="343"/>
      <c r="T260" s="344"/>
      <c r="U260" s="34"/>
      <c r="V260" s="34"/>
      <c r="W260" s="35" t="s">
        <v>69</v>
      </c>
      <c r="X260" s="334">
        <v>0</v>
      </c>
      <c r="Y260" s="335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386</v>
      </c>
      <c r="AG260" s="67"/>
      <c r="AJ260" s="71" t="s">
        <v>122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57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58"/>
      <c r="P261" s="354" t="s">
        <v>72</v>
      </c>
      <c r="Q261" s="355"/>
      <c r="R261" s="355"/>
      <c r="S261" s="355"/>
      <c r="T261" s="355"/>
      <c r="U261" s="355"/>
      <c r="V261" s="356"/>
      <c r="W261" s="37" t="s">
        <v>69</v>
      </c>
      <c r="X261" s="336">
        <f>IFERROR(SUM(X259:X260),"0")</f>
        <v>0</v>
      </c>
      <c r="Y261" s="336">
        <f>IFERROR(SUM(Y259:Y260),"0")</f>
        <v>0</v>
      </c>
      <c r="Z261" s="336">
        <f>IFERROR(IF(Z259="",0,Z259),"0")+IFERROR(IF(Z260="",0,Z260),"0")</f>
        <v>0</v>
      </c>
      <c r="AA261" s="337"/>
      <c r="AB261" s="337"/>
      <c r="AC261" s="337"/>
    </row>
    <row r="262" spans="1:68" hidden="1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58"/>
      <c r="P262" s="354" t="s">
        <v>72</v>
      </c>
      <c r="Q262" s="355"/>
      <c r="R262" s="355"/>
      <c r="S262" s="355"/>
      <c r="T262" s="355"/>
      <c r="U262" s="355"/>
      <c r="V262" s="356"/>
      <c r="W262" s="37" t="s">
        <v>73</v>
      </c>
      <c r="X262" s="336">
        <f>IFERROR(SUMPRODUCT(X259:X260*H259:H260),"0")</f>
        <v>0</v>
      </c>
      <c r="Y262" s="336">
        <f>IFERROR(SUMPRODUCT(Y259:Y260*H259:H260),"0")</f>
        <v>0</v>
      </c>
      <c r="Z262" s="37"/>
      <c r="AA262" s="337"/>
      <c r="AB262" s="337"/>
      <c r="AC262" s="337"/>
    </row>
    <row r="263" spans="1:68" ht="16.5" hidden="1" customHeight="1" x14ac:dyDescent="0.25">
      <c r="A263" s="347" t="s">
        <v>387</v>
      </c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48"/>
      <c r="N263" s="348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  <c r="Y263" s="348"/>
      <c r="Z263" s="348"/>
      <c r="AA263" s="329"/>
      <c r="AB263" s="329"/>
      <c r="AC263" s="329"/>
    </row>
    <row r="264" spans="1:68" ht="14.25" hidden="1" customHeight="1" x14ac:dyDescent="0.25">
      <c r="A264" s="349" t="s">
        <v>63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28"/>
      <c r="AB264" s="328"/>
      <c r="AC264" s="328"/>
    </row>
    <row r="265" spans="1:68" ht="27" hidden="1" customHeight="1" x14ac:dyDescent="0.25">
      <c r="A265" s="54" t="s">
        <v>388</v>
      </c>
      <c r="B265" s="54" t="s">
        <v>389</v>
      </c>
      <c r="C265" s="31">
        <v>4301070870</v>
      </c>
      <c r="D265" s="340">
        <v>4607111036711</v>
      </c>
      <c r="E265" s="341"/>
      <c r="F265" s="333">
        <v>0.8</v>
      </c>
      <c r="G265" s="32">
        <v>8</v>
      </c>
      <c r="H265" s="333">
        <v>6.4</v>
      </c>
      <c r="I265" s="333">
        <v>6.67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43"/>
      <c r="R265" s="343"/>
      <c r="S265" s="343"/>
      <c r="T265" s="344"/>
      <c r="U265" s="34"/>
      <c r="V265" s="34"/>
      <c r="W265" s="35" t="s">
        <v>69</v>
      </c>
      <c r="X265" s="334">
        <v>0</v>
      </c>
      <c r="Y265" s="33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364</v>
      </c>
      <c r="AG265" s="67"/>
      <c r="AJ265" s="71" t="s">
        <v>71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57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58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36">
        <f>IFERROR(SUM(X265:X265),"0")</f>
        <v>0</v>
      </c>
      <c r="Y266" s="336">
        <f>IFERROR(SUM(Y265:Y265),"0")</f>
        <v>0</v>
      </c>
      <c r="Z266" s="336">
        <f>IFERROR(IF(Z265="",0,Z265),"0")</f>
        <v>0</v>
      </c>
      <c r="AA266" s="337"/>
      <c r="AB266" s="337"/>
      <c r="AC266" s="337"/>
    </row>
    <row r="267" spans="1:68" hidden="1" x14ac:dyDescent="0.2">
      <c r="A267" s="348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58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36">
        <f>IFERROR(SUMPRODUCT(X265:X265*H265:H265),"0")</f>
        <v>0</v>
      </c>
      <c r="Y267" s="336">
        <f>IFERROR(SUMPRODUCT(Y265:Y265*H265:H265),"0")</f>
        <v>0</v>
      </c>
      <c r="Z267" s="37"/>
      <c r="AA267" s="337"/>
      <c r="AB267" s="337"/>
      <c r="AC267" s="337"/>
    </row>
    <row r="268" spans="1:68" ht="27.75" hidden="1" customHeight="1" x14ac:dyDescent="0.2">
      <c r="A268" s="374" t="s">
        <v>390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375"/>
      <c r="Y268" s="375"/>
      <c r="Z268" s="375"/>
      <c r="AA268" s="48"/>
      <c r="AB268" s="48"/>
      <c r="AC268" s="48"/>
    </row>
    <row r="269" spans="1:68" ht="16.5" hidden="1" customHeight="1" x14ac:dyDescent="0.25">
      <c r="A269" s="347" t="s">
        <v>391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9"/>
      <c r="AB269" s="329"/>
      <c r="AC269" s="329"/>
    </row>
    <row r="270" spans="1:68" ht="14.25" hidden="1" customHeight="1" x14ac:dyDescent="0.25">
      <c r="A270" s="349" t="s">
        <v>307</v>
      </c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  <c r="Y270" s="348"/>
      <c r="Z270" s="348"/>
      <c r="AA270" s="328"/>
      <c r="AB270" s="328"/>
      <c r="AC270" s="328"/>
    </row>
    <row r="271" spans="1:68" ht="27" hidden="1" customHeight="1" x14ac:dyDescent="0.25">
      <c r="A271" s="54" t="s">
        <v>392</v>
      </c>
      <c r="B271" s="54" t="s">
        <v>393</v>
      </c>
      <c r="C271" s="31">
        <v>4301133004</v>
      </c>
      <c r="D271" s="340">
        <v>4607111039774</v>
      </c>
      <c r="E271" s="341"/>
      <c r="F271" s="333">
        <v>0.25</v>
      </c>
      <c r="G271" s="32">
        <v>12</v>
      </c>
      <c r="H271" s="333">
        <v>3</v>
      </c>
      <c r="I271" s="333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92" t="s">
        <v>394</v>
      </c>
      <c r="Q271" s="343"/>
      <c r="R271" s="343"/>
      <c r="S271" s="343"/>
      <c r="T271" s="344"/>
      <c r="U271" s="34"/>
      <c r="V271" s="34"/>
      <c r="W271" s="35" t="s">
        <v>69</v>
      </c>
      <c r="X271" s="334">
        <v>0</v>
      </c>
      <c r="Y271" s="335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395</v>
      </c>
      <c r="AG271" s="67"/>
      <c r="AJ271" s="71" t="s">
        <v>71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7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58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36">
        <f>IFERROR(SUM(X271:X271),"0")</f>
        <v>0</v>
      </c>
      <c r="Y272" s="336">
        <f>IFERROR(SUM(Y271:Y271),"0")</f>
        <v>0</v>
      </c>
      <c r="Z272" s="336">
        <f>IFERROR(IF(Z271="",0,Z271),"0")</f>
        <v>0</v>
      </c>
      <c r="AA272" s="337"/>
      <c r="AB272" s="337"/>
      <c r="AC272" s="337"/>
    </row>
    <row r="273" spans="1:68" hidden="1" x14ac:dyDescent="0.2">
      <c r="A273" s="348"/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58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36">
        <f>IFERROR(SUMPRODUCT(X271:X271*H271:H271),"0")</f>
        <v>0</v>
      </c>
      <c r="Y273" s="336">
        <f>IFERROR(SUMPRODUCT(Y271:Y271*H271:H271),"0")</f>
        <v>0</v>
      </c>
      <c r="Z273" s="37"/>
      <c r="AA273" s="337"/>
      <c r="AB273" s="337"/>
      <c r="AC273" s="337"/>
    </row>
    <row r="274" spans="1:68" ht="14.25" hidden="1" customHeight="1" x14ac:dyDescent="0.25">
      <c r="A274" s="349" t="s">
        <v>147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28"/>
      <c r="AB274" s="328"/>
      <c r="AC274" s="328"/>
    </row>
    <row r="275" spans="1:68" ht="37.5" hidden="1" customHeight="1" x14ac:dyDescent="0.25">
      <c r="A275" s="54" t="s">
        <v>396</v>
      </c>
      <c r="B275" s="54" t="s">
        <v>397</v>
      </c>
      <c r="C275" s="31">
        <v>4301135400</v>
      </c>
      <c r="D275" s="340">
        <v>4607111039361</v>
      </c>
      <c r="E275" s="341"/>
      <c r="F275" s="333">
        <v>0.25</v>
      </c>
      <c r="G275" s="32">
        <v>12</v>
      </c>
      <c r="H275" s="333">
        <v>3</v>
      </c>
      <c r="I275" s="333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3"/>
      <c r="R275" s="343"/>
      <c r="S275" s="343"/>
      <c r="T275" s="344"/>
      <c r="U275" s="34"/>
      <c r="V275" s="34"/>
      <c r="W275" s="35" t="s">
        <v>69</v>
      </c>
      <c r="X275" s="334">
        <v>0</v>
      </c>
      <c r="Y275" s="335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395</v>
      </c>
      <c r="AG275" s="67"/>
      <c r="AJ275" s="71" t="s">
        <v>71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57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58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36">
        <f>IFERROR(SUM(X275:X275),"0")</f>
        <v>0</v>
      </c>
      <c r="Y276" s="336">
        <f>IFERROR(SUM(Y275:Y275),"0")</f>
        <v>0</v>
      </c>
      <c r="Z276" s="336">
        <f>IFERROR(IF(Z275="",0,Z275),"0")</f>
        <v>0</v>
      </c>
      <c r="AA276" s="337"/>
      <c r="AB276" s="337"/>
      <c r="AC276" s="337"/>
    </row>
    <row r="277" spans="1:68" hidden="1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58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36">
        <f>IFERROR(SUMPRODUCT(X275:X275*H275:H275),"0")</f>
        <v>0</v>
      </c>
      <c r="Y277" s="336">
        <f>IFERROR(SUMPRODUCT(Y275:Y275*H275:H275),"0")</f>
        <v>0</v>
      </c>
      <c r="Z277" s="37"/>
      <c r="AA277" s="337"/>
      <c r="AB277" s="337"/>
      <c r="AC277" s="337"/>
    </row>
    <row r="278" spans="1:68" ht="27.75" hidden="1" customHeight="1" x14ac:dyDescent="0.2">
      <c r="A278" s="374" t="s">
        <v>263</v>
      </c>
      <c r="B278" s="375"/>
      <c r="C278" s="375"/>
      <c r="D278" s="375"/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R278" s="375"/>
      <c r="S278" s="375"/>
      <c r="T278" s="375"/>
      <c r="U278" s="375"/>
      <c r="V278" s="375"/>
      <c r="W278" s="375"/>
      <c r="X278" s="375"/>
      <c r="Y278" s="375"/>
      <c r="Z278" s="375"/>
      <c r="AA278" s="48"/>
      <c r="AB278" s="48"/>
      <c r="AC278" s="48"/>
    </row>
    <row r="279" spans="1:68" ht="16.5" hidden="1" customHeight="1" x14ac:dyDescent="0.25">
      <c r="A279" s="347" t="s">
        <v>263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29"/>
      <c r="AB279" s="329"/>
      <c r="AC279" s="329"/>
    </row>
    <row r="280" spans="1:68" ht="14.25" hidden="1" customHeight="1" x14ac:dyDescent="0.25">
      <c r="A280" s="349" t="s">
        <v>63</v>
      </c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48"/>
      <c r="P280" s="348"/>
      <c r="Q280" s="348"/>
      <c r="R280" s="348"/>
      <c r="S280" s="348"/>
      <c r="T280" s="348"/>
      <c r="U280" s="348"/>
      <c r="V280" s="348"/>
      <c r="W280" s="348"/>
      <c r="X280" s="348"/>
      <c r="Y280" s="348"/>
      <c r="Z280" s="348"/>
      <c r="AA280" s="328"/>
      <c r="AB280" s="328"/>
      <c r="AC280" s="328"/>
    </row>
    <row r="281" spans="1:68" ht="27" hidden="1" customHeight="1" x14ac:dyDescent="0.25">
      <c r="A281" s="54" t="s">
        <v>398</v>
      </c>
      <c r="B281" s="54" t="s">
        <v>399</v>
      </c>
      <c r="C281" s="31">
        <v>4301071014</v>
      </c>
      <c r="D281" s="340">
        <v>4640242181264</v>
      </c>
      <c r="E281" s="341"/>
      <c r="F281" s="333">
        <v>0.7</v>
      </c>
      <c r="G281" s="32">
        <v>10</v>
      </c>
      <c r="H281" s="333">
        <v>7</v>
      </c>
      <c r="I281" s="333">
        <v>7.28</v>
      </c>
      <c r="J281" s="32">
        <v>84</v>
      </c>
      <c r="K281" s="32" t="s">
        <v>66</v>
      </c>
      <c r="L281" s="32" t="s">
        <v>121</v>
      </c>
      <c r="M281" s="33" t="s">
        <v>68</v>
      </c>
      <c r="N281" s="33"/>
      <c r="O281" s="32">
        <v>180</v>
      </c>
      <c r="P281" s="417" t="s">
        <v>400</v>
      </c>
      <c r="Q281" s="343"/>
      <c r="R281" s="343"/>
      <c r="S281" s="343"/>
      <c r="T281" s="344"/>
      <c r="U281" s="34"/>
      <c r="V281" s="34"/>
      <c r="W281" s="35" t="s">
        <v>69</v>
      </c>
      <c r="X281" s="334">
        <v>0</v>
      </c>
      <c r="Y281" s="335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401</v>
      </c>
      <c r="AG281" s="67"/>
      <c r="AJ281" s="71" t="s">
        <v>122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402</v>
      </c>
      <c r="B282" s="54" t="s">
        <v>403</v>
      </c>
      <c r="C282" s="31">
        <v>4301071021</v>
      </c>
      <c r="D282" s="340">
        <v>4640242181325</v>
      </c>
      <c r="E282" s="341"/>
      <c r="F282" s="333">
        <v>0.7</v>
      </c>
      <c r="G282" s="32">
        <v>10</v>
      </c>
      <c r="H282" s="333">
        <v>7</v>
      </c>
      <c r="I282" s="333">
        <v>7.28</v>
      </c>
      <c r="J282" s="32">
        <v>84</v>
      </c>
      <c r="K282" s="32" t="s">
        <v>66</v>
      </c>
      <c r="L282" s="32" t="s">
        <v>121</v>
      </c>
      <c r="M282" s="33" t="s">
        <v>68</v>
      </c>
      <c r="N282" s="33"/>
      <c r="O282" s="32">
        <v>180</v>
      </c>
      <c r="P282" s="502" t="s">
        <v>404</v>
      </c>
      <c r="Q282" s="343"/>
      <c r="R282" s="343"/>
      <c r="S282" s="343"/>
      <c r="T282" s="344"/>
      <c r="U282" s="34"/>
      <c r="V282" s="34"/>
      <c r="W282" s="35" t="s">
        <v>69</v>
      </c>
      <c r="X282" s="334">
        <v>0</v>
      </c>
      <c r="Y282" s="335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401</v>
      </c>
      <c r="AG282" s="67"/>
      <c r="AJ282" s="71" t="s">
        <v>122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405</v>
      </c>
      <c r="B283" s="54" t="s">
        <v>406</v>
      </c>
      <c r="C283" s="31">
        <v>4301070993</v>
      </c>
      <c r="D283" s="340">
        <v>4640242180670</v>
      </c>
      <c r="E283" s="341"/>
      <c r="F283" s="333">
        <v>1</v>
      </c>
      <c r="G283" s="32">
        <v>6</v>
      </c>
      <c r="H283" s="333">
        <v>6</v>
      </c>
      <c r="I283" s="333">
        <v>6.23</v>
      </c>
      <c r="J283" s="32">
        <v>84</v>
      </c>
      <c r="K283" s="32" t="s">
        <v>66</v>
      </c>
      <c r="L283" s="32" t="s">
        <v>121</v>
      </c>
      <c r="M283" s="33" t="s">
        <v>68</v>
      </c>
      <c r="N283" s="33"/>
      <c r="O283" s="32">
        <v>180</v>
      </c>
      <c r="P283" s="426" t="s">
        <v>407</v>
      </c>
      <c r="Q283" s="343"/>
      <c r="R283" s="343"/>
      <c r="S283" s="343"/>
      <c r="T283" s="344"/>
      <c r="U283" s="34"/>
      <c r="V283" s="34"/>
      <c r="W283" s="35" t="s">
        <v>69</v>
      </c>
      <c r="X283" s="334">
        <v>0</v>
      </c>
      <c r="Y283" s="335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408</v>
      </c>
      <c r="AG283" s="67"/>
      <c r="AJ283" s="71" t="s">
        <v>122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7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58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36">
        <f>IFERROR(SUM(X281:X283),"0")</f>
        <v>0</v>
      </c>
      <c r="Y284" s="336">
        <f>IFERROR(SUM(Y281:Y283),"0")</f>
        <v>0</v>
      </c>
      <c r="Z284" s="336">
        <f>IFERROR(IF(Z281="",0,Z281),"0")+IFERROR(IF(Z282="",0,Z282),"0")+IFERROR(IF(Z283="",0,Z283),"0")</f>
        <v>0</v>
      </c>
      <c r="AA284" s="337"/>
      <c r="AB284" s="337"/>
      <c r="AC284" s="337"/>
    </row>
    <row r="285" spans="1:68" hidden="1" x14ac:dyDescent="0.2">
      <c r="A285" s="348"/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58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36">
        <f>IFERROR(SUMPRODUCT(X281:X283*H281:H283),"0")</f>
        <v>0</v>
      </c>
      <c r="Y285" s="336">
        <f>IFERROR(SUMPRODUCT(Y281:Y283*H281:H283),"0")</f>
        <v>0</v>
      </c>
      <c r="Z285" s="37"/>
      <c r="AA285" s="337"/>
      <c r="AB285" s="337"/>
      <c r="AC285" s="337"/>
    </row>
    <row r="286" spans="1:68" ht="14.25" hidden="1" customHeight="1" x14ac:dyDescent="0.25">
      <c r="A286" s="349" t="s">
        <v>168</v>
      </c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348"/>
      <c r="T286" s="348"/>
      <c r="U286" s="348"/>
      <c r="V286" s="348"/>
      <c r="W286" s="348"/>
      <c r="X286" s="348"/>
      <c r="Y286" s="348"/>
      <c r="Z286" s="348"/>
      <c r="AA286" s="328"/>
      <c r="AB286" s="328"/>
      <c r="AC286" s="328"/>
    </row>
    <row r="287" spans="1:68" ht="27" hidden="1" customHeight="1" x14ac:dyDescent="0.25">
      <c r="A287" s="54" t="s">
        <v>409</v>
      </c>
      <c r="B287" s="54" t="s">
        <v>410</v>
      </c>
      <c r="C287" s="31">
        <v>4301131019</v>
      </c>
      <c r="D287" s="340">
        <v>4640242180427</v>
      </c>
      <c r="E287" s="341"/>
      <c r="F287" s="333">
        <v>1.8</v>
      </c>
      <c r="G287" s="32">
        <v>1</v>
      </c>
      <c r="H287" s="333">
        <v>1.8</v>
      </c>
      <c r="I287" s="333">
        <v>1.915</v>
      </c>
      <c r="J287" s="32">
        <v>234</v>
      </c>
      <c r="K287" s="32" t="s">
        <v>158</v>
      </c>
      <c r="L287" s="32" t="s">
        <v>121</v>
      </c>
      <c r="M287" s="33" t="s">
        <v>68</v>
      </c>
      <c r="N287" s="33"/>
      <c r="O287" s="32">
        <v>180</v>
      </c>
      <c r="P287" s="416" t="s">
        <v>411</v>
      </c>
      <c r="Q287" s="343"/>
      <c r="R287" s="343"/>
      <c r="S287" s="343"/>
      <c r="T287" s="344"/>
      <c r="U287" s="34"/>
      <c r="V287" s="34"/>
      <c r="W287" s="35" t="s">
        <v>69</v>
      </c>
      <c r="X287" s="334">
        <v>0</v>
      </c>
      <c r="Y287" s="335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412</v>
      </c>
      <c r="AG287" s="67"/>
      <c r="AJ287" s="71" t="s">
        <v>122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57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58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36">
        <f>IFERROR(SUM(X287:X287),"0")</f>
        <v>0</v>
      </c>
      <c r="Y288" s="336">
        <f>IFERROR(SUM(Y287:Y287),"0")</f>
        <v>0</v>
      </c>
      <c r="Z288" s="336">
        <f>IFERROR(IF(Z287="",0,Z287),"0")</f>
        <v>0</v>
      </c>
      <c r="AA288" s="337"/>
      <c r="AB288" s="337"/>
      <c r="AC288" s="337"/>
    </row>
    <row r="289" spans="1:68" hidden="1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58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36">
        <f>IFERROR(SUMPRODUCT(X287:X287*H287:H287),"0")</f>
        <v>0</v>
      </c>
      <c r="Y289" s="336">
        <f>IFERROR(SUMPRODUCT(Y287:Y287*H287:H287),"0")</f>
        <v>0</v>
      </c>
      <c r="Z289" s="37"/>
      <c r="AA289" s="337"/>
      <c r="AB289" s="337"/>
      <c r="AC289" s="337"/>
    </row>
    <row r="290" spans="1:68" ht="14.25" hidden="1" customHeight="1" x14ac:dyDescent="0.25">
      <c r="A290" s="349" t="s">
        <v>76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28"/>
      <c r="AB290" s="328"/>
      <c r="AC290" s="328"/>
    </row>
    <row r="291" spans="1:68" ht="27" customHeight="1" x14ac:dyDescent="0.25">
      <c r="A291" s="54" t="s">
        <v>413</v>
      </c>
      <c r="B291" s="54" t="s">
        <v>414</v>
      </c>
      <c r="C291" s="31">
        <v>4301132080</v>
      </c>
      <c r="D291" s="340">
        <v>4640242180397</v>
      </c>
      <c r="E291" s="341"/>
      <c r="F291" s="333">
        <v>1</v>
      </c>
      <c r="G291" s="32">
        <v>6</v>
      </c>
      <c r="H291" s="333">
        <v>6</v>
      </c>
      <c r="I291" s="333">
        <v>6.26</v>
      </c>
      <c r="J291" s="32">
        <v>84</v>
      </c>
      <c r="K291" s="32" t="s">
        <v>66</v>
      </c>
      <c r="L291" s="32" t="s">
        <v>114</v>
      </c>
      <c r="M291" s="33" t="s">
        <v>68</v>
      </c>
      <c r="N291" s="33"/>
      <c r="O291" s="32">
        <v>180</v>
      </c>
      <c r="P291" s="546" t="s">
        <v>415</v>
      </c>
      <c r="Q291" s="343"/>
      <c r="R291" s="343"/>
      <c r="S291" s="343"/>
      <c r="T291" s="344"/>
      <c r="U291" s="34"/>
      <c r="V291" s="34"/>
      <c r="W291" s="35" t="s">
        <v>69</v>
      </c>
      <c r="X291" s="334">
        <v>24</v>
      </c>
      <c r="Y291" s="335">
        <f>IFERROR(IF(X291="","",X291),"")</f>
        <v>24</v>
      </c>
      <c r="Z291" s="36">
        <f>IFERROR(IF(X291="","",X291*0.0155),"")</f>
        <v>0.372</v>
      </c>
      <c r="AA291" s="56"/>
      <c r="AB291" s="57"/>
      <c r="AC291" s="274" t="s">
        <v>416</v>
      </c>
      <c r="AG291" s="67"/>
      <c r="AJ291" s="71" t="s">
        <v>115</v>
      </c>
      <c r="AK291" s="71">
        <v>84</v>
      </c>
      <c r="BB291" s="275" t="s">
        <v>82</v>
      </c>
      <c r="BM291" s="67">
        <f>IFERROR(X291*I291,"0")</f>
        <v>150.24</v>
      </c>
      <c r="BN291" s="67">
        <f>IFERROR(Y291*I291,"0")</f>
        <v>150.24</v>
      </c>
      <c r="BO291" s="67">
        <f>IFERROR(X291/J291,"0")</f>
        <v>0.2857142857142857</v>
      </c>
      <c r="BP291" s="67">
        <f>IFERROR(Y291/J291,"0")</f>
        <v>0.2857142857142857</v>
      </c>
    </row>
    <row r="292" spans="1:68" ht="27" hidden="1" customHeight="1" x14ac:dyDescent="0.25">
      <c r="A292" s="54" t="s">
        <v>417</v>
      </c>
      <c r="B292" s="54" t="s">
        <v>418</v>
      </c>
      <c r="C292" s="31">
        <v>4301132104</v>
      </c>
      <c r="D292" s="340">
        <v>4640242181219</v>
      </c>
      <c r="E292" s="341"/>
      <c r="F292" s="333">
        <v>0.3</v>
      </c>
      <c r="G292" s="32">
        <v>9</v>
      </c>
      <c r="H292" s="333">
        <v>2.7</v>
      </c>
      <c r="I292" s="333">
        <v>2.8450000000000002</v>
      </c>
      <c r="J292" s="32">
        <v>234</v>
      </c>
      <c r="K292" s="32" t="s">
        <v>158</v>
      </c>
      <c r="L292" s="32" t="s">
        <v>121</v>
      </c>
      <c r="M292" s="33" t="s">
        <v>68</v>
      </c>
      <c r="N292" s="33"/>
      <c r="O292" s="32">
        <v>180</v>
      </c>
      <c r="P292" s="550" t="s">
        <v>419</v>
      </c>
      <c r="Q292" s="343"/>
      <c r="R292" s="343"/>
      <c r="S292" s="343"/>
      <c r="T292" s="344"/>
      <c r="U292" s="34"/>
      <c r="V292" s="34"/>
      <c r="W292" s="35" t="s">
        <v>69</v>
      </c>
      <c r="X292" s="334">
        <v>0</v>
      </c>
      <c r="Y292" s="335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416</v>
      </c>
      <c r="AG292" s="67"/>
      <c r="AJ292" s="71" t="s">
        <v>122</v>
      </c>
      <c r="AK292" s="71">
        <v>18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7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58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36">
        <f>IFERROR(SUM(X291:X292),"0")</f>
        <v>24</v>
      </c>
      <c r="Y293" s="336">
        <f>IFERROR(SUM(Y291:Y292),"0")</f>
        <v>24</v>
      </c>
      <c r="Z293" s="336">
        <f>IFERROR(IF(Z291="",0,Z291),"0")+IFERROR(IF(Z292="",0,Z292),"0")</f>
        <v>0.372</v>
      </c>
      <c r="AA293" s="337"/>
      <c r="AB293" s="337"/>
      <c r="AC293" s="337"/>
    </row>
    <row r="294" spans="1:68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58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36">
        <f>IFERROR(SUMPRODUCT(X291:X292*H291:H292),"0")</f>
        <v>144</v>
      </c>
      <c r="Y294" s="336">
        <f>IFERROR(SUMPRODUCT(Y291:Y292*H291:H292),"0")</f>
        <v>144</v>
      </c>
      <c r="Z294" s="37"/>
      <c r="AA294" s="337"/>
      <c r="AB294" s="337"/>
      <c r="AC294" s="337"/>
    </row>
    <row r="295" spans="1:68" ht="14.25" hidden="1" customHeight="1" x14ac:dyDescent="0.25">
      <c r="A295" s="349" t="s">
        <v>141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28"/>
      <c r="AB295" s="328"/>
      <c r="AC295" s="328"/>
    </row>
    <row r="296" spans="1:68" ht="27" hidden="1" customHeight="1" x14ac:dyDescent="0.25">
      <c r="A296" s="54" t="s">
        <v>420</v>
      </c>
      <c r="B296" s="54" t="s">
        <v>421</v>
      </c>
      <c r="C296" s="31">
        <v>4301136028</v>
      </c>
      <c r="D296" s="340">
        <v>4640242180304</v>
      </c>
      <c r="E296" s="341"/>
      <c r="F296" s="333">
        <v>2.7</v>
      </c>
      <c r="G296" s="32">
        <v>1</v>
      </c>
      <c r="H296" s="333">
        <v>2.7</v>
      </c>
      <c r="I296" s="333">
        <v>2.8906000000000001</v>
      </c>
      <c r="J296" s="32">
        <v>126</v>
      </c>
      <c r="K296" s="32" t="s">
        <v>79</v>
      </c>
      <c r="L296" s="32" t="s">
        <v>121</v>
      </c>
      <c r="M296" s="33" t="s">
        <v>68</v>
      </c>
      <c r="N296" s="33"/>
      <c r="O296" s="32">
        <v>180</v>
      </c>
      <c r="P296" s="460" t="s">
        <v>422</v>
      </c>
      <c r="Q296" s="343"/>
      <c r="R296" s="343"/>
      <c r="S296" s="343"/>
      <c r="T296" s="344"/>
      <c r="U296" s="34"/>
      <c r="V296" s="34"/>
      <c r="W296" s="35" t="s">
        <v>69</v>
      </c>
      <c r="X296" s="334">
        <v>0</v>
      </c>
      <c r="Y296" s="335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423</v>
      </c>
      <c r="AG296" s="67"/>
      <c r="AJ296" s="71" t="s">
        <v>122</v>
      </c>
      <c r="AK296" s="71">
        <v>14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4301136026</v>
      </c>
      <c r="D297" s="340">
        <v>4640242180236</v>
      </c>
      <c r="E297" s="341"/>
      <c r="F297" s="333">
        <v>5</v>
      </c>
      <c r="G297" s="32">
        <v>1</v>
      </c>
      <c r="H297" s="333">
        <v>5</v>
      </c>
      <c r="I297" s="333">
        <v>5.2350000000000003</v>
      </c>
      <c r="J297" s="32">
        <v>84</v>
      </c>
      <c r="K297" s="32" t="s">
        <v>66</v>
      </c>
      <c r="L297" s="32" t="s">
        <v>121</v>
      </c>
      <c r="M297" s="33" t="s">
        <v>68</v>
      </c>
      <c r="N297" s="33"/>
      <c r="O297" s="32">
        <v>180</v>
      </c>
      <c r="P297" s="545" t="s">
        <v>426</v>
      </c>
      <c r="Q297" s="343"/>
      <c r="R297" s="343"/>
      <c r="S297" s="343"/>
      <c r="T297" s="344"/>
      <c r="U297" s="34"/>
      <c r="V297" s="34"/>
      <c r="W297" s="35" t="s">
        <v>69</v>
      </c>
      <c r="X297" s="334">
        <v>72</v>
      </c>
      <c r="Y297" s="335">
        <f>IFERROR(IF(X297="","",X297),"")</f>
        <v>72</v>
      </c>
      <c r="Z297" s="36">
        <f>IFERROR(IF(X297="","",X297*0.0155),"")</f>
        <v>1.1160000000000001</v>
      </c>
      <c r="AA297" s="56"/>
      <c r="AB297" s="57"/>
      <c r="AC297" s="280" t="s">
        <v>423</v>
      </c>
      <c r="AG297" s="67"/>
      <c r="AJ297" s="71" t="s">
        <v>122</v>
      </c>
      <c r="AK297" s="71">
        <v>12</v>
      </c>
      <c r="BB297" s="281" t="s">
        <v>82</v>
      </c>
      <c r="BM297" s="67">
        <f>IFERROR(X297*I297,"0")</f>
        <v>376.92</v>
      </c>
      <c r="BN297" s="67">
        <f>IFERROR(Y297*I297,"0")</f>
        <v>376.92</v>
      </c>
      <c r="BO297" s="67">
        <f>IFERROR(X297/J297,"0")</f>
        <v>0.8571428571428571</v>
      </c>
      <c r="BP297" s="67">
        <f>IFERROR(Y297/J297,"0")</f>
        <v>0.8571428571428571</v>
      </c>
    </row>
    <row r="298" spans="1:68" ht="27" hidden="1" customHeight="1" x14ac:dyDescent="0.25">
      <c r="A298" s="54" t="s">
        <v>427</v>
      </c>
      <c r="B298" s="54" t="s">
        <v>428</v>
      </c>
      <c r="C298" s="31">
        <v>4301136029</v>
      </c>
      <c r="D298" s="340">
        <v>4640242180410</v>
      </c>
      <c r="E298" s="341"/>
      <c r="F298" s="333">
        <v>2.2400000000000002</v>
      </c>
      <c r="G298" s="32">
        <v>1</v>
      </c>
      <c r="H298" s="333">
        <v>2.2400000000000002</v>
      </c>
      <c r="I298" s="333">
        <v>2.4319999999999999</v>
      </c>
      <c r="J298" s="32">
        <v>126</v>
      </c>
      <c r="K298" s="32" t="s">
        <v>79</v>
      </c>
      <c r="L298" s="32" t="s">
        <v>121</v>
      </c>
      <c r="M298" s="33" t="s">
        <v>68</v>
      </c>
      <c r="N298" s="33"/>
      <c r="O298" s="32">
        <v>180</v>
      </c>
      <c r="P298" s="5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3"/>
      <c r="R298" s="343"/>
      <c r="S298" s="343"/>
      <c r="T298" s="344"/>
      <c r="U298" s="34"/>
      <c r="V298" s="34"/>
      <c r="W298" s="35" t="s">
        <v>69</v>
      </c>
      <c r="X298" s="334">
        <v>0</v>
      </c>
      <c r="Y298" s="335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423</v>
      </c>
      <c r="AG298" s="67"/>
      <c r="AJ298" s="71" t="s">
        <v>122</v>
      </c>
      <c r="AK298" s="71">
        <v>14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57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58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36">
        <f>IFERROR(SUM(X296:X298),"0")</f>
        <v>72</v>
      </c>
      <c r="Y299" s="336">
        <f>IFERROR(SUM(Y296:Y298),"0")</f>
        <v>72</v>
      </c>
      <c r="Z299" s="336">
        <f>IFERROR(IF(Z296="",0,Z296),"0")+IFERROR(IF(Z297="",0,Z297),"0")+IFERROR(IF(Z298="",0,Z298),"0")</f>
        <v>1.1160000000000001</v>
      </c>
      <c r="AA299" s="337"/>
      <c r="AB299" s="337"/>
      <c r="AC299" s="337"/>
    </row>
    <row r="300" spans="1:68" x14ac:dyDescent="0.2">
      <c r="A300" s="348"/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58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36">
        <f>IFERROR(SUMPRODUCT(X296:X298*H296:H298),"0")</f>
        <v>360</v>
      </c>
      <c r="Y300" s="336">
        <f>IFERROR(SUMPRODUCT(Y296:Y298*H296:H298),"0")</f>
        <v>360</v>
      </c>
      <c r="Z300" s="37"/>
      <c r="AA300" s="337"/>
      <c r="AB300" s="337"/>
      <c r="AC300" s="337"/>
    </row>
    <row r="301" spans="1:68" ht="14.25" hidden="1" customHeight="1" x14ac:dyDescent="0.25">
      <c r="A301" s="349" t="s">
        <v>147</v>
      </c>
      <c r="B301" s="348"/>
      <c r="C301" s="348"/>
      <c r="D301" s="348"/>
      <c r="E301" s="348"/>
      <c r="F301" s="348"/>
      <c r="G301" s="348"/>
      <c r="H301" s="348"/>
      <c r="I301" s="348"/>
      <c r="J301" s="348"/>
      <c r="K301" s="348"/>
      <c r="L301" s="348"/>
      <c r="M301" s="348"/>
      <c r="N301" s="348"/>
      <c r="O301" s="348"/>
      <c r="P301" s="348"/>
      <c r="Q301" s="348"/>
      <c r="R301" s="348"/>
      <c r="S301" s="348"/>
      <c r="T301" s="348"/>
      <c r="U301" s="348"/>
      <c r="V301" s="348"/>
      <c r="W301" s="348"/>
      <c r="X301" s="348"/>
      <c r="Y301" s="348"/>
      <c r="Z301" s="348"/>
      <c r="AA301" s="328"/>
      <c r="AB301" s="328"/>
      <c r="AC301" s="328"/>
    </row>
    <row r="302" spans="1:68" ht="27" hidden="1" customHeight="1" x14ac:dyDescent="0.25">
      <c r="A302" s="54" t="s">
        <v>429</v>
      </c>
      <c r="B302" s="54" t="s">
        <v>430</v>
      </c>
      <c r="C302" s="31">
        <v>4301135504</v>
      </c>
      <c r="D302" s="340">
        <v>4640242181554</v>
      </c>
      <c r="E302" s="341"/>
      <c r="F302" s="333">
        <v>3</v>
      </c>
      <c r="G302" s="32">
        <v>1</v>
      </c>
      <c r="H302" s="333">
        <v>3</v>
      </c>
      <c r="I302" s="333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">
        <v>431</v>
      </c>
      <c r="Q302" s="343"/>
      <c r="R302" s="343"/>
      <c r="S302" s="343"/>
      <c r="T302" s="344"/>
      <c r="U302" s="34"/>
      <c r="V302" s="34"/>
      <c r="W302" s="35" t="s">
        <v>69</v>
      </c>
      <c r="X302" s="334">
        <v>0</v>
      </c>
      <c r="Y302" s="335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4301135394</v>
      </c>
      <c r="D303" s="340">
        <v>4640242181561</v>
      </c>
      <c r="E303" s="341"/>
      <c r="F303" s="333">
        <v>3.7</v>
      </c>
      <c r="G303" s="32">
        <v>1</v>
      </c>
      <c r="H303" s="333">
        <v>3.7</v>
      </c>
      <c r="I303" s="333">
        <v>3.8919999999999999</v>
      </c>
      <c r="J303" s="32">
        <v>126</v>
      </c>
      <c r="K303" s="32" t="s">
        <v>79</v>
      </c>
      <c r="L303" s="32" t="s">
        <v>121</v>
      </c>
      <c r="M303" s="33" t="s">
        <v>68</v>
      </c>
      <c r="N303" s="33"/>
      <c r="O303" s="32">
        <v>180</v>
      </c>
      <c r="P303" s="433" t="s">
        <v>435</v>
      </c>
      <c r="Q303" s="343"/>
      <c r="R303" s="343"/>
      <c r="S303" s="343"/>
      <c r="T303" s="344"/>
      <c r="U303" s="34"/>
      <c r="V303" s="34"/>
      <c r="W303" s="35" t="s">
        <v>69</v>
      </c>
      <c r="X303" s="334">
        <v>56</v>
      </c>
      <c r="Y303" s="335">
        <f t="shared" si="24"/>
        <v>56</v>
      </c>
      <c r="Z303" s="36">
        <f>IFERROR(IF(X303="","",X303*0.00936),"")</f>
        <v>0.52415999999999996</v>
      </c>
      <c r="AA303" s="56"/>
      <c r="AB303" s="57"/>
      <c r="AC303" s="286" t="s">
        <v>436</v>
      </c>
      <c r="AG303" s="67"/>
      <c r="AJ303" s="71" t="s">
        <v>122</v>
      </c>
      <c r="AK303" s="71">
        <v>14</v>
      </c>
      <c r="BB303" s="287" t="s">
        <v>82</v>
      </c>
      <c r="BM303" s="67">
        <f t="shared" si="25"/>
        <v>217.952</v>
      </c>
      <c r="BN303" s="67">
        <f t="shared" si="26"/>
        <v>217.952</v>
      </c>
      <c r="BO303" s="67">
        <f t="shared" si="27"/>
        <v>0.44444444444444442</v>
      </c>
      <c r="BP303" s="67">
        <f t="shared" si="28"/>
        <v>0.44444444444444442</v>
      </c>
    </row>
    <row r="304" spans="1:68" ht="37.5" hidden="1" customHeight="1" x14ac:dyDescent="0.25">
      <c r="A304" s="54" t="s">
        <v>437</v>
      </c>
      <c r="B304" s="54" t="s">
        <v>438</v>
      </c>
      <c r="C304" s="31">
        <v>4301135552</v>
      </c>
      <c r="D304" s="340">
        <v>4640242181431</v>
      </c>
      <c r="E304" s="341"/>
      <c r="F304" s="333">
        <v>3.5</v>
      </c>
      <c r="G304" s="32">
        <v>1</v>
      </c>
      <c r="H304" s="333">
        <v>3.5</v>
      </c>
      <c r="I304" s="333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2" t="s">
        <v>439</v>
      </c>
      <c r="Q304" s="343"/>
      <c r="R304" s="343"/>
      <c r="S304" s="343"/>
      <c r="T304" s="344"/>
      <c r="U304" s="34"/>
      <c r="V304" s="34"/>
      <c r="W304" s="35" t="s">
        <v>69</v>
      </c>
      <c r="X304" s="334">
        <v>0</v>
      </c>
      <c r="Y304" s="335">
        <f t="shared" si="24"/>
        <v>0</v>
      </c>
      <c r="Z304" s="36">
        <f>IFERROR(IF(X304="","",X304*0.00936),"")</f>
        <v>0</v>
      </c>
      <c r="AA304" s="56"/>
      <c r="AB304" s="57"/>
      <c r="AC304" s="288" t="s">
        <v>440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441</v>
      </c>
      <c r="B305" s="54" t="s">
        <v>442</v>
      </c>
      <c r="C305" s="31">
        <v>4301135374</v>
      </c>
      <c r="D305" s="340">
        <v>4640242181424</v>
      </c>
      <c r="E305" s="341"/>
      <c r="F305" s="333">
        <v>5.5</v>
      </c>
      <c r="G305" s="32">
        <v>1</v>
      </c>
      <c r="H305" s="333">
        <v>5.5</v>
      </c>
      <c r="I305" s="333">
        <v>5.7350000000000003</v>
      </c>
      <c r="J305" s="32">
        <v>84</v>
      </c>
      <c r="K305" s="32" t="s">
        <v>66</v>
      </c>
      <c r="L305" s="32" t="s">
        <v>121</v>
      </c>
      <c r="M305" s="33" t="s">
        <v>68</v>
      </c>
      <c r="N305" s="33"/>
      <c r="O305" s="32">
        <v>180</v>
      </c>
      <c r="P305" s="422" t="s">
        <v>443</v>
      </c>
      <c r="Q305" s="343"/>
      <c r="R305" s="343"/>
      <c r="S305" s="343"/>
      <c r="T305" s="344"/>
      <c r="U305" s="34"/>
      <c r="V305" s="34"/>
      <c r="W305" s="35" t="s">
        <v>69</v>
      </c>
      <c r="X305" s="334">
        <v>24</v>
      </c>
      <c r="Y305" s="335">
        <f t="shared" si="24"/>
        <v>24</v>
      </c>
      <c r="Z305" s="36">
        <f>IFERROR(IF(X305="","",X305*0.0155),"")</f>
        <v>0.372</v>
      </c>
      <c r="AA305" s="56"/>
      <c r="AB305" s="57"/>
      <c r="AC305" s="290" t="s">
        <v>432</v>
      </c>
      <c r="AG305" s="67"/>
      <c r="AJ305" s="71" t="s">
        <v>122</v>
      </c>
      <c r="AK305" s="71">
        <v>12</v>
      </c>
      <c r="BB305" s="291" t="s">
        <v>82</v>
      </c>
      <c r="BM305" s="67">
        <f t="shared" si="25"/>
        <v>137.64000000000001</v>
      </c>
      <c r="BN305" s="67">
        <f t="shared" si="26"/>
        <v>137.64000000000001</v>
      </c>
      <c r="BO305" s="67">
        <f t="shared" si="27"/>
        <v>0.2857142857142857</v>
      </c>
      <c r="BP305" s="67">
        <f t="shared" si="28"/>
        <v>0.2857142857142857</v>
      </c>
    </row>
    <row r="306" spans="1:68" ht="27" hidden="1" customHeight="1" x14ac:dyDescent="0.25">
      <c r="A306" s="54" t="s">
        <v>444</v>
      </c>
      <c r="B306" s="54" t="s">
        <v>445</v>
      </c>
      <c r="C306" s="31">
        <v>4301135320</v>
      </c>
      <c r="D306" s="340">
        <v>4640242181592</v>
      </c>
      <c r="E306" s="341"/>
      <c r="F306" s="333">
        <v>3.5</v>
      </c>
      <c r="G306" s="32">
        <v>1</v>
      </c>
      <c r="H306" s="333">
        <v>3.5</v>
      </c>
      <c r="I306" s="333">
        <v>3.6850000000000001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446</v>
      </c>
      <c r="Q306" s="343"/>
      <c r="R306" s="343"/>
      <c r="S306" s="343"/>
      <c r="T306" s="344"/>
      <c r="U306" s="34"/>
      <c r="V306" s="34"/>
      <c r="W306" s="35" t="s">
        <v>69</v>
      </c>
      <c r="X306" s="334">
        <v>0</v>
      </c>
      <c r="Y306" s="335">
        <f t="shared" si="24"/>
        <v>0</v>
      </c>
      <c r="Z306" s="36">
        <f t="shared" ref="Z306:Z313" si="29">IFERROR(IF(X306="","",X306*0.00936),"")</f>
        <v>0</v>
      </c>
      <c r="AA306" s="56"/>
      <c r="AB306" s="57"/>
      <c r="AC306" s="292" t="s">
        <v>447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448</v>
      </c>
      <c r="B307" s="54" t="s">
        <v>449</v>
      </c>
      <c r="C307" s="31">
        <v>4301135405</v>
      </c>
      <c r="D307" s="340">
        <v>4640242181523</v>
      </c>
      <c r="E307" s="341"/>
      <c r="F307" s="333">
        <v>3</v>
      </c>
      <c r="G307" s="32">
        <v>1</v>
      </c>
      <c r="H307" s="333">
        <v>3</v>
      </c>
      <c r="I307" s="333">
        <v>3.1920000000000002</v>
      </c>
      <c r="J307" s="32">
        <v>126</v>
      </c>
      <c r="K307" s="32" t="s">
        <v>79</v>
      </c>
      <c r="L307" s="32" t="s">
        <v>121</v>
      </c>
      <c r="M307" s="33" t="s">
        <v>68</v>
      </c>
      <c r="N307" s="33"/>
      <c r="O307" s="32">
        <v>180</v>
      </c>
      <c r="P307" s="520" t="s">
        <v>450</v>
      </c>
      <c r="Q307" s="343"/>
      <c r="R307" s="343"/>
      <c r="S307" s="343"/>
      <c r="T307" s="344"/>
      <c r="U307" s="34"/>
      <c r="V307" s="34"/>
      <c r="W307" s="35" t="s">
        <v>69</v>
      </c>
      <c r="X307" s="334">
        <v>42</v>
      </c>
      <c r="Y307" s="335">
        <f t="shared" si="24"/>
        <v>42</v>
      </c>
      <c r="Z307" s="36">
        <f t="shared" si="29"/>
        <v>0.39312000000000002</v>
      </c>
      <c r="AA307" s="56"/>
      <c r="AB307" s="57"/>
      <c r="AC307" s="294" t="s">
        <v>436</v>
      </c>
      <c r="AG307" s="67"/>
      <c r="AJ307" s="71" t="s">
        <v>122</v>
      </c>
      <c r="AK307" s="71">
        <v>14</v>
      </c>
      <c r="BB307" s="295" t="s">
        <v>82</v>
      </c>
      <c r="BM307" s="67">
        <f t="shared" si="25"/>
        <v>134.06400000000002</v>
      </c>
      <c r="BN307" s="67">
        <f t="shared" si="26"/>
        <v>134.06400000000002</v>
      </c>
      <c r="BO307" s="67">
        <f t="shared" si="27"/>
        <v>0.33333333333333331</v>
      </c>
      <c r="BP307" s="67">
        <f t="shared" si="28"/>
        <v>0.33333333333333331</v>
      </c>
    </row>
    <row r="308" spans="1:68" ht="27" hidden="1" customHeight="1" x14ac:dyDescent="0.25">
      <c r="A308" s="54" t="s">
        <v>451</v>
      </c>
      <c r="B308" s="54" t="s">
        <v>452</v>
      </c>
      <c r="C308" s="31">
        <v>4301135404</v>
      </c>
      <c r="D308" s="340">
        <v>4640242181516</v>
      </c>
      <c r="E308" s="341"/>
      <c r="F308" s="333">
        <v>3.7</v>
      </c>
      <c r="G308" s="32">
        <v>1</v>
      </c>
      <c r="H308" s="333">
        <v>3.7</v>
      </c>
      <c r="I308" s="33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6" t="s">
        <v>453</v>
      </c>
      <c r="Q308" s="343"/>
      <c r="R308" s="343"/>
      <c r="S308" s="343"/>
      <c r="T308" s="344"/>
      <c r="U308" s="34"/>
      <c r="V308" s="34"/>
      <c r="W308" s="35" t="s">
        <v>69</v>
      </c>
      <c r="X308" s="334">
        <v>0</v>
      </c>
      <c r="Y308" s="335">
        <f t="shared" si="24"/>
        <v>0</v>
      </c>
      <c r="Z308" s="36">
        <f t="shared" si="29"/>
        <v>0</v>
      </c>
      <c r="AA308" s="56"/>
      <c r="AB308" s="57"/>
      <c r="AC308" s="296" t="s">
        <v>440</v>
      </c>
      <c r="AG308" s="67"/>
      <c r="AJ308" s="71" t="s">
        <v>71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454</v>
      </c>
      <c r="B309" s="54" t="s">
        <v>455</v>
      </c>
      <c r="C309" s="31">
        <v>4301135402</v>
      </c>
      <c r="D309" s="340">
        <v>4640242181493</v>
      </c>
      <c r="E309" s="341"/>
      <c r="F309" s="333">
        <v>3.7</v>
      </c>
      <c r="G309" s="32">
        <v>1</v>
      </c>
      <c r="H309" s="333">
        <v>3.7</v>
      </c>
      <c r="I309" s="333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5" t="s">
        <v>456</v>
      </c>
      <c r="Q309" s="343"/>
      <c r="R309" s="343"/>
      <c r="S309" s="343"/>
      <c r="T309" s="344"/>
      <c r="U309" s="34"/>
      <c r="V309" s="34"/>
      <c r="W309" s="35" t="s">
        <v>69</v>
      </c>
      <c r="X309" s="334">
        <v>0</v>
      </c>
      <c r="Y309" s="335">
        <f t="shared" si="24"/>
        <v>0</v>
      </c>
      <c r="Z309" s="36">
        <f t="shared" si="29"/>
        <v>0</v>
      </c>
      <c r="AA309" s="56"/>
      <c r="AB309" s="57"/>
      <c r="AC309" s="298" t="s">
        <v>432</v>
      </c>
      <c r="AG309" s="67"/>
      <c r="AJ309" s="71" t="s">
        <v>71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457</v>
      </c>
      <c r="B310" s="54" t="s">
        <v>458</v>
      </c>
      <c r="C310" s="31">
        <v>4301135375</v>
      </c>
      <c r="D310" s="340">
        <v>4640242181486</v>
      </c>
      <c r="E310" s="341"/>
      <c r="F310" s="333">
        <v>3.7</v>
      </c>
      <c r="G310" s="32">
        <v>1</v>
      </c>
      <c r="H310" s="333">
        <v>3.7</v>
      </c>
      <c r="I310" s="333">
        <v>3.8919999999999999</v>
      </c>
      <c r="J310" s="32">
        <v>126</v>
      </c>
      <c r="K310" s="32" t="s">
        <v>79</v>
      </c>
      <c r="L310" s="32" t="s">
        <v>121</v>
      </c>
      <c r="M310" s="33" t="s">
        <v>68</v>
      </c>
      <c r="N310" s="33"/>
      <c r="O310" s="32">
        <v>180</v>
      </c>
      <c r="P310" s="448" t="s">
        <v>459</v>
      </c>
      <c r="Q310" s="343"/>
      <c r="R310" s="343"/>
      <c r="S310" s="343"/>
      <c r="T310" s="344"/>
      <c r="U310" s="34"/>
      <c r="V310" s="34"/>
      <c r="W310" s="35" t="s">
        <v>69</v>
      </c>
      <c r="X310" s="334">
        <v>28</v>
      </c>
      <c r="Y310" s="335">
        <f t="shared" si="24"/>
        <v>28</v>
      </c>
      <c r="Z310" s="36">
        <f t="shared" si="29"/>
        <v>0.26207999999999998</v>
      </c>
      <c r="AA310" s="56"/>
      <c r="AB310" s="57"/>
      <c r="AC310" s="300" t="s">
        <v>432</v>
      </c>
      <c r="AG310" s="67"/>
      <c r="AJ310" s="71" t="s">
        <v>122</v>
      </c>
      <c r="AK310" s="71">
        <v>14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27" hidden="1" customHeight="1" x14ac:dyDescent="0.25">
      <c r="A311" s="54" t="s">
        <v>460</v>
      </c>
      <c r="B311" s="54" t="s">
        <v>461</v>
      </c>
      <c r="C311" s="31">
        <v>4301135403</v>
      </c>
      <c r="D311" s="340">
        <v>4640242181509</v>
      </c>
      <c r="E311" s="341"/>
      <c r="F311" s="333">
        <v>3.7</v>
      </c>
      <c r="G311" s="32">
        <v>1</v>
      </c>
      <c r="H311" s="333">
        <v>3.7</v>
      </c>
      <c r="I311" s="333">
        <v>3.8919999999999999</v>
      </c>
      <c r="J311" s="32">
        <v>126</v>
      </c>
      <c r="K311" s="32" t="s">
        <v>79</v>
      </c>
      <c r="L311" s="32" t="s">
        <v>121</v>
      </c>
      <c r="M311" s="33" t="s">
        <v>68</v>
      </c>
      <c r="N311" s="33"/>
      <c r="O311" s="32">
        <v>180</v>
      </c>
      <c r="P311" s="359" t="s">
        <v>462</v>
      </c>
      <c r="Q311" s="343"/>
      <c r="R311" s="343"/>
      <c r="S311" s="343"/>
      <c r="T311" s="344"/>
      <c r="U311" s="34"/>
      <c r="V311" s="34"/>
      <c r="W311" s="35" t="s">
        <v>69</v>
      </c>
      <c r="X311" s="334">
        <v>0</v>
      </c>
      <c r="Y311" s="335">
        <f t="shared" si="24"/>
        <v>0</v>
      </c>
      <c r="Z311" s="36">
        <f t="shared" si="29"/>
        <v>0</v>
      </c>
      <c r="AA311" s="56"/>
      <c r="AB311" s="57"/>
      <c r="AC311" s="302" t="s">
        <v>432</v>
      </c>
      <c r="AG311" s="67"/>
      <c r="AJ311" s="71" t="s">
        <v>122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463</v>
      </c>
      <c r="B312" s="54" t="s">
        <v>464</v>
      </c>
      <c r="C312" s="31">
        <v>4301135304</v>
      </c>
      <c r="D312" s="340">
        <v>4640242181240</v>
      </c>
      <c r="E312" s="341"/>
      <c r="F312" s="333">
        <v>0.3</v>
      </c>
      <c r="G312" s="32">
        <v>9</v>
      </c>
      <c r="H312" s="333">
        <v>2.7</v>
      </c>
      <c r="I312" s="333">
        <v>2.88</v>
      </c>
      <c r="J312" s="32">
        <v>126</v>
      </c>
      <c r="K312" s="32" t="s">
        <v>79</v>
      </c>
      <c r="L312" s="32" t="s">
        <v>121</v>
      </c>
      <c r="M312" s="33" t="s">
        <v>68</v>
      </c>
      <c r="N312" s="33"/>
      <c r="O312" s="32">
        <v>180</v>
      </c>
      <c r="P312" s="434" t="s">
        <v>465</v>
      </c>
      <c r="Q312" s="343"/>
      <c r="R312" s="343"/>
      <c r="S312" s="343"/>
      <c r="T312" s="344"/>
      <c r="U312" s="34"/>
      <c r="V312" s="34"/>
      <c r="W312" s="35" t="s">
        <v>69</v>
      </c>
      <c r="X312" s="334">
        <v>0</v>
      </c>
      <c r="Y312" s="335">
        <f t="shared" si="24"/>
        <v>0</v>
      </c>
      <c r="Z312" s="36">
        <f t="shared" si="29"/>
        <v>0</v>
      </c>
      <c r="AA312" s="56"/>
      <c r="AB312" s="57"/>
      <c r="AC312" s="304" t="s">
        <v>432</v>
      </c>
      <c r="AG312" s="67"/>
      <c r="AJ312" s="71" t="s">
        <v>122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466</v>
      </c>
      <c r="B313" s="54" t="s">
        <v>467</v>
      </c>
      <c r="C313" s="31">
        <v>4301135310</v>
      </c>
      <c r="D313" s="340">
        <v>4640242181318</v>
      </c>
      <c r="E313" s="341"/>
      <c r="F313" s="333">
        <v>0.3</v>
      </c>
      <c r="G313" s="32">
        <v>9</v>
      </c>
      <c r="H313" s="333">
        <v>2.7</v>
      </c>
      <c r="I313" s="333">
        <v>2.988</v>
      </c>
      <c r="J313" s="32">
        <v>126</v>
      </c>
      <c r="K313" s="32" t="s">
        <v>79</v>
      </c>
      <c r="L313" s="32" t="s">
        <v>121</v>
      </c>
      <c r="M313" s="33" t="s">
        <v>68</v>
      </c>
      <c r="N313" s="33"/>
      <c r="O313" s="32">
        <v>180</v>
      </c>
      <c r="P313" s="519" t="s">
        <v>468</v>
      </c>
      <c r="Q313" s="343"/>
      <c r="R313" s="343"/>
      <c r="S313" s="343"/>
      <c r="T313" s="344"/>
      <c r="U313" s="34"/>
      <c r="V313" s="34"/>
      <c r="W313" s="35" t="s">
        <v>69</v>
      </c>
      <c r="X313" s="334">
        <v>0</v>
      </c>
      <c r="Y313" s="335">
        <f t="shared" si="24"/>
        <v>0</v>
      </c>
      <c r="Z313" s="36">
        <f t="shared" si="29"/>
        <v>0</v>
      </c>
      <c r="AA313" s="56"/>
      <c r="AB313" s="57"/>
      <c r="AC313" s="306" t="s">
        <v>436</v>
      </c>
      <c r="AG313" s="67"/>
      <c r="AJ313" s="71" t="s">
        <v>122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469</v>
      </c>
      <c r="B314" s="54" t="s">
        <v>470</v>
      </c>
      <c r="C314" s="31">
        <v>4301135306</v>
      </c>
      <c r="D314" s="340">
        <v>4640242181578</v>
      </c>
      <c r="E314" s="341"/>
      <c r="F314" s="333">
        <v>0.3</v>
      </c>
      <c r="G314" s="32">
        <v>9</v>
      </c>
      <c r="H314" s="333">
        <v>2.7</v>
      </c>
      <c r="I314" s="333">
        <v>2.8450000000000002</v>
      </c>
      <c r="J314" s="32">
        <v>234</v>
      </c>
      <c r="K314" s="32" t="s">
        <v>158</v>
      </c>
      <c r="L314" s="32" t="s">
        <v>121</v>
      </c>
      <c r="M314" s="33" t="s">
        <v>68</v>
      </c>
      <c r="N314" s="33"/>
      <c r="O314" s="32">
        <v>180</v>
      </c>
      <c r="P314" s="496" t="s">
        <v>471</v>
      </c>
      <c r="Q314" s="343"/>
      <c r="R314" s="343"/>
      <c r="S314" s="343"/>
      <c r="T314" s="344"/>
      <c r="U314" s="34"/>
      <c r="V314" s="34"/>
      <c r="W314" s="35" t="s">
        <v>69</v>
      </c>
      <c r="X314" s="334">
        <v>0</v>
      </c>
      <c r="Y314" s="335">
        <f t="shared" si="24"/>
        <v>0</v>
      </c>
      <c r="Z314" s="36">
        <f>IFERROR(IF(X314="","",X314*0.00502),"")</f>
        <v>0</v>
      </c>
      <c r="AA314" s="56"/>
      <c r="AB314" s="57"/>
      <c r="AC314" s="308" t="s">
        <v>432</v>
      </c>
      <c r="AG314" s="67"/>
      <c r="AJ314" s="71" t="s">
        <v>122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472</v>
      </c>
      <c r="B315" s="54" t="s">
        <v>473</v>
      </c>
      <c r="C315" s="31">
        <v>4301135305</v>
      </c>
      <c r="D315" s="340">
        <v>4640242181394</v>
      </c>
      <c r="E315" s="341"/>
      <c r="F315" s="333">
        <v>0.3</v>
      </c>
      <c r="G315" s="32">
        <v>9</v>
      </c>
      <c r="H315" s="333">
        <v>2.7</v>
      </c>
      <c r="I315" s="333">
        <v>2.8450000000000002</v>
      </c>
      <c r="J315" s="32">
        <v>234</v>
      </c>
      <c r="K315" s="32" t="s">
        <v>158</v>
      </c>
      <c r="L315" s="32" t="s">
        <v>121</v>
      </c>
      <c r="M315" s="33" t="s">
        <v>68</v>
      </c>
      <c r="N315" s="33"/>
      <c r="O315" s="32">
        <v>180</v>
      </c>
      <c r="P315" s="342" t="s">
        <v>474</v>
      </c>
      <c r="Q315" s="343"/>
      <c r="R315" s="343"/>
      <c r="S315" s="343"/>
      <c r="T315" s="344"/>
      <c r="U315" s="34"/>
      <c r="V315" s="34"/>
      <c r="W315" s="35" t="s">
        <v>69</v>
      </c>
      <c r="X315" s="334">
        <v>0</v>
      </c>
      <c r="Y315" s="335">
        <f t="shared" si="24"/>
        <v>0</v>
      </c>
      <c r="Z315" s="36">
        <f>IFERROR(IF(X315="","",X315*0.00502),"")</f>
        <v>0</v>
      </c>
      <c r="AA315" s="56"/>
      <c r="AB315" s="57"/>
      <c r="AC315" s="310" t="s">
        <v>432</v>
      </c>
      <c r="AG315" s="67"/>
      <c r="AJ315" s="71" t="s">
        <v>122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475</v>
      </c>
      <c r="B316" s="54" t="s">
        <v>476</v>
      </c>
      <c r="C316" s="31">
        <v>4301135309</v>
      </c>
      <c r="D316" s="340">
        <v>4640242181332</v>
      </c>
      <c r="E316" s="341"/>
      <c r="F316" s="333">
        <v>0.3</v>
      </c>
      <c r="G316" s="32">
        <v>9</v>
      </c>
      <c r="H316" s="333">
        <v>2.7</v>
      </c>
      <c r="I316" s="333">
        <v>2.9079999999999999</v>
      </c>
      <c r="J316" s="32">
        <v>234</v>
      </c>
      <c r="K316" s="32" t="s">
        <v>158</v>
      </c>
      <c r="L316" s="32" t="s">
        <v>121</v>
      </c>
      <c r="M316" s="33" t="s">
        <v>68</v>
      </c>
      <c r="N316" s="33"/>
      <c r="O316" s="32">
        <v>180</v>
      </c>
      <c r="P316" s="384" t="s">
        <v>477</v>
      </c>
      <c r="Q316" s="343"/>
      <c r="R316" s="343"/>
      <c r="S316" s="343"/>
      <c r="T316" s="344"/>
      <c r="U316" s="34"/>
      <c r="V316" s="34"/>
      <c r="W316" s="35" t="s">
        <v>69</v>
      </c>
      <c r="X316" s="334">
        <v>36</v>
      </c>
      <c r="Y316" s="335">
        <f t="shared" si="24"/>
        <v>36</v>
      </c>
      <c r="Z316" s="36">
        <f>IFERROR(IF(X316="","",X316*0.00502),"")</f>
        <v>0.18071999999999999</v>
      </c>
      <c r="AA316" s="56"/>
      <c r="AB316" s="57"/>
      <c r="AC316" s="312" t="s">
        <v>432</v>
      </c>
      <c r="AG316" s="67"/>
      <c r="AJ316" s="71" t="s">
        <v>122</v>
      </c>
      <c r="AK316" s="71">
        <v>18</v>
      </c>
      <c r="BB316" s="313" t="s">
        <v>82</v>
      </c>
      <c r="BM316" s="67">
        <f t="shared" si="25"/>
        <v>104.688</v>
      </c>
      <c r="BN316" s="67">
        <f t="shared" si="26"/>
        <v>104.688</v>
      </c>
      <c r="BO316" s="67">
        <f t="shared" si="27"/>
        <v>0.15384615384615385</v>
      </c>
      <c r="BP316" s="67">
        <f t="shared" si="28"/>
        <v>0.15384615384615385</v>
      </c>
    </row>
    <row r="317" spans="1:68" ht="27" hidden="1" customHeight="1" x14ac:dyDescent="0.25">
      <c r="A317" s="54" t="s">
        <v>478</v>
      </c>
      <c r="B317" s="54" t="s">
        <v>479</v>
      </c>
      <c r="C317" s="31">
        <v>4301135308</v>
      </c>
      <c r="D317" s="340">
        <v>4640242181349</v>
      </c>
      <c r="E317" s="341"/>
      <c r="F317" s="333">
        <v>0.3</v>
      </c>
      <c r="G317" s="32">
        <v>9</v>
      </c>
      <c r="H317" s="333">
        <v>2.7</v>
      </c>
      <c r="I317" s="333">
        <v>2.9079999999999999</v>
      </c>
      <c r="J317" s="32">
        <v>234</v>
      </c>
      <c r="K317" s="32" t="s">
        <v>158</v>
      </c>
      <c r="L317" s="32" t="s">
        <v>121</v>
      </c>
      <c r="M317" s="33" t="s">
        <v>68</v>
      </c>
      <c r="N317" s="33"/>
      <c r="O317" s="32">
        <v>180</v>
      </c>
      <c r="P317" s="541" t="s">
        <v>480</v>
      </c>
      <c r="Q317" s="343"/>
      <c r="R317" s="343"/>
      <c r="S317" s="343"/>
      <c r="T317" s="344"/>
      <c r="U317" s="34"/>
      <c r="V317" s="34"/>
      <c r="W317" s="35" t="s">
        <v>69</v>
      </c>
      <c r="X317" s="334">
        <v>0</v>
      </c>
      <c r="Y317" s="335">
        <f t="shared" si="24"/>
        <v>0</v>
      </c>
      <c r="Z317" s="36">
        <f>IFERROR(IF(X317="","",X317*0.00502),"")</f>
        <v>0</v>
      </c>
      <c r="AA317" s="56"/>
      <c r="AB317" s="57"/>
      <c r="AC317" s="314" t="s">
        <v>432</v>
      </c>
      <c r="AG317" s="67"/>
      <c r="AJ317" s="71" t="s">
        <v>122</v>
      </c>
      <c r="AK317" s="71">
        <v>18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481</v>
      </c>
      <c r="B318" s="54" t="s">
        <v>482</v>
      </c>
      <c r="C318" s="31">
        <v>4301135307</v>
      </c>
      <c r="D318" s="340">
        <v>4640242181370</v>
      </c>
      <c r="E318" s="341"/>
      <c r="F318" s="333">
        <v>0.3</v>
      </c>
      <c r="G318" s="32">
        <v>9</v>
      </c>
      <c r="H318" s="333">
        <v>2.7</v>
      </c>
      <c r="I318" s="333">
        <v>2.9079999999999999</v>
      </c>
      <c r="J318" s="32">
        <v>234</v>
      </c>
      <c r="K318" s="32" t="s">
        <v>158</v>
      </c>
      <c r="L318" s="32" t="s">
        <v>67</v>
      </c>
      <c r="M318" s="33" t="s">
        <v>68</v>
      </c>
      <c r="N318" s="33"/>
      <c r="O318" s="32">
        <v>180</v>
      </c>
      <c r="P318" s="475" t="s">
        <v>483</v>
      </c>
      <c r="Q318" s="343"/>
      <c r="R318" s="343"/>
      <c r="S318" s="343"/>
      <c r="T318" s="344"/>
      <c r="U318" s="34"/>
      <c r="V318" s="34"/>
      <c r="W318" s="35" t="s">
        <v>69</v>
      </c>
      <c r="X318" s="334">
        <v>0</v>
      </c>
      <c r="Y318" s="335">
        <f t="shared" si="24"/>
        <v>0</v>
      </c>
      <c r="Z318" s="36">
        <f>IFERROR(IF(X318="","",X318*0.00502),"")</f>
        <v>0</v>
      </c>
      <c r="AA318" s="56"/>
      <c r="AB318" s="57"/>
      <c r="AC318" s="316" t="s">
        <v>484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485</v>
      </c>
      <c r="B319" s="54" t="s">
        <v>486</v>
      </c>
      <c r="C319" s="31">
        <v>4301135318</v>
      </c>
      <c r="D319" s="340">
        <v>4607111037480</v>
      </c>
      <c r="E319" s="341"/>
      <c r="F319" s="333">
        <v>1</v>
      </c>
      <c r="G319" s="32">
        <v>4</v>
      </c>
      <c r="H319" s="333">
        <v>4</v>
      </c>
      <c r="I319" s="333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18" t="s">
        <v>487</v>
      </c>
      <c r="Q319" s="343"/>
      <c r="R319" s="343"/>
      <c r="S319" s="343"/>
      <c r="T319" s="344"/>
      <c r="U319" s="34"/>
      <c r="V319" s="34"/>
      <c r="W319" s="35" t="s">
        <v>69</v>
      </c>
      <c r="X319" s="334">
        <v>0</v>
      </c>
      <c r="Y319" s="335">
        <f t="shared" si="24"/>
        <v>0</v>
      </c>
      <c r="Z319" s="36">
        <f>IFERROR(IF(X319="","",X319*0.0155),"")</f>
        <v>0</v>
      </c>
      <c r="AA319" s="56"/>
      <c r="AB319" s="57"/>
      <c r="AC319" s="318" t="s">
        <v>488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4301135319</v>
      </c>
      <c r="D320" s="340">
        <v>4607111037473</v>
      </c>
      <c r="E320" s="341"/>
      <c r="F320" s="333">
        <v>1</v>
      </c>
      <c r="G320" s="32">
        <v>4</v>
      </c>
      <c r="H320" s="333">
        <v>4</v>
      </c>
      <c r="I320" s="333">
        <v>4.2300000000000004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76" t="s">
        <v>491</v>
      </c>
      <c r="Q320" s="343"/>
      <c r="R320" s="343"/>
      <c r="S320" s="343"/>
      <c r="T320" s="344"/>
      <c r="U320" s="34"/>
      <c r="V320" s="34"/>
      <c r="W320" s="35" t="s">
        <v>69</v>
      </c>
      <c r="X320" s="334">
        <v>0</v>
      </c>
      <c r="Y320" s="335">
        <f t="shared" si="24"/>
        <v>0</v>
      </c>
      <c r="Z320" s="36">
        <f>IFERROR(IF(X320="","",X320*0.0155),"")</f>
        <v>0</v>
      </c>
      <c r="AA320" s="56"/>
      <c r="AB320" s="57"/>
      <c r="AC320" s="320" t="s">
        <v>492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4301135198</v>
      </c>
      <c r="D321" s="340">
        <v>4640242180663</v>
      </c>
      <c r="E321" s="341"/>
      <c r="F321" s="333">
        <v>0.9</v>
      </c>
      <c r="G321" s="32">
        <v>4</v>
      </c>
      <c r="H321" s="333">
        <v>3.6</v>
      </c>
      <c r="I321" s="333">
        <v>3.83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12" t="s">
        <v>495</v>
      </c>
      <c r="Q321" s="343"/>
      <c r="R321" s="343"/>
      <c r="S321" s="343"/>
      <c r="T321" s="344"/>
      <c r="U321" s="34"/>
      <c r="V321" s="34"/>
      <c r="W321" s="35" t="s">
        <v>69</v>
      </c>
      <c r="X321" s="334">
        <v>0</v>
      </c>
      <c r="Y321" s="335">
        <f t="shared" si="24"/>
        <v>0</v>
      </c>
      <c r="Z321" s="36">
        <f>IFERROR(IF(X321="","",X321*0.0155),"")</f>
        <v>0</v>
      </c>
      <c r="AA321" s="56"/>
      <c r="AB321" s="57"/>
      <c r="AC321" s="322" t="s">
        <v>496</v>
      </c>
      <c r="AG321" s="67"/>
      <c r="AJ321" s="71" t="s">
        <v>71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497</v>
      </c>
      <c r="B322" s="54" t="s">
        <v>498</v>
      </c>
      <c r="C322" s="31">
        <v>4301135723</v>
      </c>
      <c r="D322" s="340">
        <v>4640242181783</v>
      </c>
      <c r="E322" s="341"/>
      <c r="F322" s="333">
        <v>0.3</v>
      </c>
      <c r="G322" s="32">
        <v>9</v>
      </c>
      <c r="H322" s="333">
        <v>2.7</v>
      </c>
      <c r="I322" s="333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61" t="s">
        <v>499</v>
      </c>
      <c r="Q322" s="343"/>
      <c r="R322" s="343"/>
      <c r="S322" s="343"/>
      <c r="T322" s="344"/>
      <c r="U322" s="34"/>
      <c r="V322" s="34"/>
      <c r="W322" s="35" t="s">
        <v>69</v>
      </c>
      <c r="X322" s="334">
        <v>0</v>
      </c>
      <c r="Y322" s="335">
        <f t="shared" si="24"/>
        <v>0</v>
      </c>
      <c r="Z322" s="36">
        <f>IFERROR(IF(X322="","",X322*0.00936),"")</f>
        <v>0</v>
      </c>
      <c r="AA322" s="56"/>
      <c r="AB322" s="57"/>
      <c r="AC322" s="324" t="s">
        <v>500</v>
      </c>
      <c r="AG322" s="67"/>
      <c r="AJ322" s="71" t="s">
        <v>71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57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58"/>
      <c r="P323" s="354" t="s">
        <v>72</v>
      </c>
      <c r="Q323" s="355"/>
      <c r="R323" s="355"/>
      <c r="S323" s="355"/>
      <c r="T323" s="355"/>
      <c r="U323" s="355"/>
      <c r="V323" s="356"/>
      <c r="W323" s="37" t="s">
        <v>69</v>
      </c>
      <c r="X323" s="336">
        <f>IFERROR(SUM(X302:X322),"0")</f>
        <v>186</v>
      </c>
      <c r="Y323" s="336">
        <f>IFERROR(SUM(Y302:Y322),"0")</f>
        <v>186</v>
      </c>
      <c r="Z323" s="336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1.7320799999999998</v>
      </c>
      <c r="AA323" s="337"/>
      <c r="AB323" s="337"/>
      <c r="AC323" s="337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58"/>
      <c r="P324" s="354" t="s">
        <v>72</v>
      </c>
      <c r="Q324" s="355"/>
      <c r="R324" s="355"/>
      <c r="S324" s="355"/>
      <c r="T324" s="355"/>
      <c r="U324" s="355"/>
      <c r="V324" s="356"/>
      <c r="W324" s="37" t="s">
        <v>73</v>
      </c>
      <c r="X324" s="336">
        <f>IFERROR(SUMPRODUCT(X302:X322*H302:H322),"0")</f>
        <v>666.00000000000011</v>
      </c>
      <c r="Y324" s="336">
        <f>IFERROR(SUMPRODUCT(Y302:Y322*H302:H322),"0")</f>
        <v>666.00000000000011</v>
      </c>
      <c r="Z324" s="37"/>
      <c r="AA324" s="337"/>
      <c r="AB324" s="337"/>
      <c r="AC324" s="337"/>
    </row>
    <row r="325" spans="1:68" ht="15" customHeight="1" x14ac:dyDescent="0.2">
      <c r="A325" s="540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51"/>
      <c r="P325" s="350" t="s">
        <v>501</v>
      </c>
      <c r="Q325" s="351"/>
      <c r="R325" s="351"/>
      <c r="S325" s="351"/>
      <c r="T325" s="351"/>
      <c r="U325" s="351"/>
      <c r="V325" s="352"/>
      <c r="W325" s="37" t="s">
        <v>73</v>
      </c>
      <c r="X325" s="336">
        <f>IFERROR(X24+X33+X41+X55+X60+X64+X69+X75+X81+X86+X92+X102+X107+X114+X124+X130+X136+X142+X147+X152+X158+X163+X169+X177+X182+X190+X194+X199+X208+X215+X225+X233+X238+X243+X249+X255+X262+X267+X273+X277+X285+X289+X294+X300+X324,"0")</f>
        <v>12282.24</v>
      </c>
      <c r="Y325" s="336">
        <f>IFERROR(Y24+Y33+Y41+Y55+Y60+Y64+Y69+Y75+Y81+Y86+Y92+Y102+Y107+Y114+Y124+Y130+Y136+Y142+Y147+Y152+Y158+Y163+Y169+Y177+Y182+Y190+Y194+Y199+Y208+Y215+Y225+Y233+Y238+Y243+Y249+Y255+Y262+Y267+Y273+Y277+Y285+Y289+Y294+Y300+Y324,"0")</f>
        <v>12282.24</v>
      </c>
      <c r="Z325" s="37"/>
      <c r="AA325" s="337"/>
      <c r="AB325" s="337"/>
      <c r="AC325" s="337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51"/>
      <c r="P326" s="350" t="s">
        <v>502</v>
      </c>
      <c r="Q326" s="351"/>
      <c r="R326" s="351"/>
      <c r="S326" s="351"/>
      <c r="T326" s="351"/>
      <c r="U326" s="351"/>
      <c r="V326" s="352"/>
      <c r="W326" s="37" t="s">
        <v>73</v>
      </c>
      <c r="X326" s="336">
        <f>IFERROR(SUM(BM22:BM322),"0")</f>
        <v>13401.008799999998</v>
      </c>
      <c r="Y326" s="336">
        <f>IFERROR(SUM(BN22:BN322),"0")</f>
        <v>13401.008799999998</v>
      </c>
      <c r="Z326" s="37"/>
      <c r="AA326" s="337"/>
      <c r="AB326" s="337"/>
      <c r="AC326" s="337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51"/>
      <c r="P327" s="350" t="s">
        <v>503</v>
      </c>
      <c r="Q327" s="351"/>
      <c r="R327" s="351"/>
      <c r="S327" s="351"/>
      <c r="T327" s="351"/>
      <c r="U327" s="351"/>
      <c r="V327" s="352"/>
      <c r="W327" s="37" t="s">
        <v>504</v>
      </c>
      <c r="X327" s="38">
        <f>ROUNDUP(SUM(BO22:BO322),0)</f>
        <v>33</v>
      </c>
      <c r="Y327" s="38">
        <f>ROUNDUP(SUM(BP22:BP322),0)</f>
        <v>33</v>
      </c>
      <c r="Z327" s="37"/>
      <c r="AA327" s="337"/>
      <c r="AB327" s="337"/>
      <c r="AC327" s="337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51"/>
      <c r="P328" s="350" t="s">
        <v>505</v>
      </c>
      <c r="Q328" s="351"/>
      <c r="R328" s="351"/>
      <c r="S328" s="351"/>
      <c r="T328" s="351"/>
      <c r="U328" s="351"/>
      <c r="V328" s="352"/>
      <c r="W328" s="37" t="s">
        <v>73</v>
      </c>
      <c r="X328" s="336">
        <f>GrossWeightTotal+PalletQtyTotal*25</f>
        <v>14226.008799999998</v>
      </c>
      <c r="Y328" s="336">
        <f>GrossWeightTotalR+PalletQtyTotalR*25</f>
        <v>14226.008799999998</v>
      </c>
      <c r="Z328" s="37"/>
      <c r="AA328" s="337"/>
      <c r="AB328" s="337"/>
      <c r="AC328" s="337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51"/>
      <c r="P329" s="350" t="s">
        <v>506</v>
      </c>
      <c r="Q329" s="351"/>
      <c r="R329" s="351"/>
      <c r="S329" s="351"/>
      <c r="T329" s="351"/>
      <c r="U329" s="351"/>
      <c r="V329" s="352"/>
      <c r="W329" s="37" t="s">
        <v>504</v>
      </c>
      <c r="X329" s="336">
        <f>IFERROR(X23+X32+X40+X54+X59+X63+X68+X74+X80+X85+X91+X101+X106+X113+X123+X129+X135+X141+X146+X151+X157+X162+X168+X176+X181+X189+X193+X198+X207+X214+X224+X232+X237+X242+X248+X254+X261+X266+X272+X276+X284+X288+X293+X299+X323,"0")</f>
        <v>2702</v>
      </c>
      <c r="Y329" s="336">
        <f>IFERROR(Y23+Y32+Y40+Y54+Y59+Y63+Y68+Y74+Y80+Y85+Y91+Y101+Y106+Y113+Y123+Y129+Y135+Y141+Y146+Y151+Y157+Y162+Y168+Y176+Y181+Y189+Y193+Y198+Y207+Y214+Y224+Y232+Y237+Y242+Y248+Y254+Y261+Y266+Y272+Y276+Y284+Y288+Y293+Y299+Y323,"0")</f>
        <v>2702</v>
      </c>
      <c r="Z329" s="37"/>
      <c r="AA329" s="337"/>
      <c r="AB329" s="337"/>
      <c r="AC329" s="337"/>
    </row>
    <row r="330" spans="1:68" ht="14.25" hidden="1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51"/>
      <c r="P330" s="350" t="s">
        <v>507</v>
      </c>
      <c r="Q330" s="351"/>
      <c r="R330" s="351"/>
      <c r="S330" s="351"/>
      <c r="T330" s="351"/>
      <c r="U330" s="351"/>
      <c r="V330" s="352"/>
      <c r="W330" s="39" t="s">
        <v>508</v>
      </c>
      <c r="X330" s="37"/>
      <c r="Y330" s="37"/>
      <c r="Z330" s="37">
        <f>IFERROR(Z23+Z32+Z40+Z54+Z59+Z63+Z68+Z74+Z80+Z85+Z91+Z101+Z106+Z113+Z123+Z129+Z135+Z141+Z146+Z151+Z157+Z162+Z168+Z176+Z181+Z189+Z193+Z198+Z207+Z214+Z224+Z232+Z237+Z242+Z248+Z254+Z261+Z266+Z272+Z276+Z284+Z288+Z293+Z299+Z323,"0")</f>
        <v>41.295999999999992</v>
      </c>
      <c r="AA330" s="337"/>
      <c r="AB330" s="337"/>
      <c r="AC330" s="337"/>
    </row>
    <row r="331" spans="1:68" ht="13.5" customHeight="1" thickBot="1" x14ac:dyDescent="0.25"/>
    <row r="332" spans="1:68" ht="27" customHeight="1" thickTop="1" thickBot="1" x14ac:dyDescent="0.25">
      <c r="A332" s="40" t="s">
        <v>509</v>
      </c>
      <c r="B332" s="326" t="s">
        <v>62</v>
      </c>
      <c r="C332" s="338" t="s">
        <v>74</v>
      </c>
      <c r="D332" s="499"/>
      <c r="E332" s="499"/>
      <c r="F332" s="499"/>
      <c r="G332" s="499"/>
      <c r="H332" s="499"/>
      <c r="I332" s="499"/>
      <c r="J332" s="499"/>
      <c r="K332" s="499"/>
      <c r="L332" s="499"/>
      <c r="M332" s="499"/>
      <c r="N332" s="499"/>
      <c r="O332" s="499"/>
      <c r="P332" s="499"/>
      <c r="Q332" s="499"/>
      <c r="R332" s="499"/>
      <c r="S332" s="499"/>
      <c r="T332" s="499"/>
      <c r="U332" s="376"/>
      <c r="V332" s="338" t="s">
        <v>262</v>
      </c>
      <c r="W332" s="376"/>
      <c r="X332" s="338" t="s">
        <v>288</v>
      </c>
      <c r="Y332" s="376"/>
      <c r="Z332" s="338" t="s">
        <v>311</v>
      </c>
      <c r="AA332" s="499"/>
      <c r="AB332" s="499"/>
      <c r="AC332" s="499"/>
      <c r="AD332" s="499"/>
      <c r="AE332" s="499"/>
      <c r="AF332" s="376"/>
      <c r="AG332" s="326" t="s">
        <v>375</v>
      </c>
      <c r="AH332" s="338" t="s">
        <v>380</v>
      </c>
      <c r="AI332" s="376"/>
      <c r="AJ332" s="326" t="s">
        <v>390</v>
      </c>
      <c r="AK332" s="326" t="s">
        <v>263</v>
      </c>
    </row>
    <row r="333" spans="1:68" ht="14.25" customHeight="1" thickTop="1" x14ac:dyDescent="0.2">
      <c r="A333" s="522" t="s">
        <v>510</v>
      </c>
      <c r="B333" s="338" t="s">
        <v>62</v>
      </c>
      <c r="C333" s="338" t="s">
        <v>75</v>
      </c>
      <c r="D333" s="338" t="s">
        <v>90</v>
      </c>
      <c r="E333" s="338" t="s">
        <v>106</v>
      </c>
      <c r="F333" s="338" t="s">
        <v>133</v>
      </c>
      <c r="G333" s="338" t="s">
        <v>155</v>
      </c>
      <c r="H333" s="338" t="s">
        <v>162</v>
      </c>
      <c r="I333" s="338" t="s">
        <v>167</v>
      </c>
      <c r="J333" s="338" t="s">
        <v>175</v>
      </c>
      <c r="K333" s="338" t="s">
        <v>192</v>
      </c>
      <c r="L333" s="338" t="s">
        <v>199</v>
      </c>
      <c r="M333" s="338" t="s">
        <v>209</v>
      </c>
      <c r="N333" s="327"/>
      <c r="O333" s="338" t="s">
        <v>223</v>
      </c>
      <c r="P333" s="338" t="s">
        <v>229</v>
      </c>
      <c r="Q333" s="338" t="s">
        <v>236</v>
      </c>
      <c r="R333" s="338" t="s">
        <v>242</v>
      </c>
      <c r="S333" s="338" t="s">
        <v>247</v>
      </c>
      <c r="T333" s="338" t="s">
        <v>250</v>
      </c>
      <c r="U333" s="338" t="s">
        <v>258</v>
      </c>
      <c r="V333" s="338" t="s">
        <v>263</v>
      </c>
      <c r="W333" s="338" t="s">
        <v>267</v>
      </c>
      <c r="X333" s="338" t="s">
        <v>289</v>
      </c>
      <c r="Y333" s="338" t="s">
        <v>307</v>
      </c>
      <c r="Z333" s="338" t="s">
        <v>312</v>
      </c>
      <c r="AA333" s="338" t="s">
        <v>325</v>
      </c>
      <c r="AB333" s="338" t="s">
        <v>335</v>
      </c>
      <c r="AC333" s="338" t="s">
        <v>350</v>
      </c>
      <c r="AD333" s="338" t="s">
        <v>361</v>
      </c>
      <c r="AE333" s="338" t="s">
        <v>365</v>
      </c>
      <c r="AF333" s="338" t="s">
        <v>369</v>
      </c>
      <c r="AG333" s="338" t="s">
        <v>376</v>
      </c>
      <c r="AH333" s="338" t="s">
        <v>381</v>
      </c>
      <c r="AI333" s="338" t="s">
        <v>387</v>
      </c>
      <c r="AJ333" s="338" t="s">
        <v>391</v>
      </c>
      <c r="AK333" s="338" t="s">
        <v>263</v>
      </c>
    </row>
    <row r="334" spans="1:68" ht="13.5" customHeight="1" thickBot="1" x14ac:dyDescent="0.25">
      <c r="A334" s="523"/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39"/>
      <c r="N334" s="327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39"/>
      <c r="Z334" s="339"/>
      <c r="AA334" s="339"/>
      <c r="AB334" s="339"/>
      <c r="AC334" s="339"/>
      <c r="AD334" s="339"/>
      <c r="AE334" s="339"/>
      <c r="AF334" s="339"/>
      <c r="AG334" s="339"/>
      <c r="AH334" s="339"/>
      <c r="AI334" s="339"/>
      <c r="AJ334" s="339"/>
      <c r="AK334" s="339"/>
    </row>
    <row r="335" spans="1:68" ht="18" customHeight="1" thickTop="1" thickBot="1" x14ac:dyDescent="0.25">
      <c r="A335" s="40" t="s">
        <v>511</v>
      </c>
      <c r="B335" s="46">
        <f>IFERROR(X22*H22,"0")</f>
        <v>0</v>
      </c>
      <c r="C335" s="46">
        <f>IFERROR(X28*H28,"0")+IFERROR(X29*H29,"0")+IFERROR(X30*H30,"0")+IFERROR(X31*H31,"0")</f>
        <v>84</v>
      </c>
      <c r="D335" s="46">
        <f>IFERROR(X36*H36,"0")+IFERROR(X37*H37,"0")+IFERROR(X38*H38,"0")+IFERROR(X39*H39,"0")</f>
        <v>268.79999999999995</v>
      </c>
      <c r="E335" s="46">
        <f>IFERROR(X44*H44,"0")+IFERROR(X45*H45,"0")+IFERROR(X46*H46,"0")+IFERROR(X47*H47,"0")+IFERROR(X48*H48,"0")+IFERROR(X49*H49,"0")+IFERROR(X50*H50,"0")+IFERROR(X51*H51,"0")+IFERROR(X52*H52,"0")+IFERROR(X53*H53,"0")</f>
        <v>924</v>
      </c>
      <c r="F335" s="46">
        <f>IFERROR(X58*H58,"0")+IFERROR(X62*H62,"0")+IFERROR(X66*H66,"0")+IFERROR(X67*H67,"0")+IFERROR(X71*H71,"0")+IFERROR(X72*H72,"0")+IFERROR(X73*H73,"0")</f>
        <v>0</v>
      </c>
      <c r="G335" s="46">
        <f>IFERROR(X78*H78,"0")+IFERROR(X79*H79,"0")</f>
        <v>817.2</v>
      </c>
      <c r="H335" s="46">
        <f>IFERROR(X84*H84,"0")</f>
        <v>50.4</v>
      </c>
      <c r="I335" s="46">
        <f>IFERROR(X89*H89,"0")+IFERROR(X90*H90,"0")</f>
        <v>0</v>
      </c>
      <c r="J335" s="46">
        <f>IFERROR(X95*H95,"0")+IFERROR(X96*H96,"0")+IFERROR(X97*H97,"0")+IFERROR(X98*H98,"0")+IFERROR(X99*H99,"0")+IFERROR(X100*H100,"0")</f>
        <v>907.2</v>
      </c>
      <c r="K335" s="46">
        <f>IFERROR(X105*H105,"0")</f>
        <v>0</v>
      </c>
      <c r="L335" s="46">
        <f>IFERROR(X110*H110,"0")+IFERROR(X111*H111,"0")+IFERROR(X112*H112,"0")</f>
        <v>30.240000000000002</v>
      </c>
      <c r="M335" s="46">
        <f>IFERROR(X117*H117,"0")+IFERROR(X118*H118,"0")+IFERROR(X119*H119,"0")+IFERROR(X120*H120,"0")+IFERROR(X121*H121,"0")+IFERROR(X122*H122,"0")</f>
        <v>3400.8</v>
      </c>
      <c r="N335" s="327"/>
      <c r="O335" s="46">
        <f>IFERROR(X127*H127,"0")+IFERROR(X128*H128,"0")</f>
        <v>1386</v>
      </c>
      <c r="P335" s="46">
        <f>IFERROR(X133*H133,"0")+IFERROR(X134*H134,"0")</f>
        <v>294</v>
      </c>
      <c r="Q335" s="46">
        <f>IFERROR(X139*H139,"0")+IFERROR(X140*H140,"0")</f>
        <v>210</v>
      </c>
      <c r="R335" s="46">
        <f>IFERROR(X145*H145,"0")</f>
        <v>42</v>
      </c>
      <c r="S335" s="46">
        <f>IFERROR(X150*H150,"0")</f>
        <v>0</v>
      </c>
      <c r="T335" s="46">
        <f>IFERROR(X155*H155,"0")+IFERROR(X156*H156,"0")</f>
        <v>0</v>
      </c>
      <c r="U335" s="46">
        <f>IFERROR(X161*H161,"0")</f>
        <v>0</v>
      </c>
      <c r="V335" s="46">
        <f>IFERROR(X167*H167,"0")</f>
        <v>0</v>
      </c>
      <c r="W335" s="46">
        <f>IFERROR(X172*H172,"0")+IFERROR(X173*H173,"0")+IFERROR(X174*H174,"0")+IFERROR(X175*H175,"0")+IFERROR(X179*H179,"0")+IFERROR(X180*H180,"0")</f>
        <v>300</v>
      </c>
      <c r="X335" s="46">
        <f>IFERROR(X186*H186,"0")+IFERROR(X187*H187,"0")+IFERROR(X188*H188,"0")+IFERROR(X192*H192,"0")</f>
        <v>756</v>
      </c>
      <c r="Y335" s="46">
        <f>IFERROR(X197*H197,"0")</f>
        <v>0</v>
      </c>
      <c r="Z335" s="46">
        <f>IFERROR(X203*H203,"0")+IFERROR(X204*H204,"0")+IFERROR(X205*H205,"0")+IFERROR(X206*H206,"0")</f>
        <v>0</v>
      </c>
      <c r="AA335" s="46">
        <f>IFERROR(X211*H211,"0")+IFERROR(X212*H212,"0")+IFERROR(X213*H213,"0")</f>
        <v>672</v>
      </c>
      <c r="AB335" s="46">
        <f>IFERROR(X218*H218,"0")+IFERROR(X219*H219,"0")+IFERROR(X220*H220,"0")+IFERROR(X221*H221,"0")+IFERROR(X222*H222,"0")+IFERROR(X223*H223,"0")</f>
        <v>537.6</v>
      </c>
      <c r="AC335" s="46">
        <f>IFERROR(X228*H228,"0")+IFERROR(X229*H229,"0")+IFERROR(X230*H230,"0")+IFERROR(X231*H231,"0")</f>
        <v>432</v>
      </c>
      <c r="AD335" s="46">
        <f>IFERROR(X236*H236,"0")</f>
        <v>0</v>
      </c>
      <c r="AE335" s="46">
        <f>IFERROR(X241*H241,"0")</f>
        <v>0</v>
      </c>
      <c r="AF335" s="46">
        <f>IFERROR(X246*H246,"0")+IFERROR(X247*H247,"0")</f>
        <v>0</v>
      </c>
      <c r="AG335" s="46">
        <f>IFERROR(X253*H253,"0")</f>
        <v>0</v>
      </c>
      <c r="AH335" s="46">
        <f>IFERROR(X259*H259,"0")+IFERROR(X260*H260,"0")</f>
        <v>0</v>
      </c>
      <c r="AI335" s="46">
        <f>IFERROR(X265*H265,"0")</f>
        <v>0</v>
      </c>
      <c r="AJ335" s="46">
        <f>IFERROR(X271*H271,"0")+IFERROR(X275*H275,"0")</f>
        <v>0</v>
      </c>
      <c r="AK335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1170</v>
      </c>
    </row>
    <row r="336" spans="1:68" ht="13.5" customHeight="1" thickTop="1" x14ac:dyDescent="0.2">
      <c r="C336" s="327"/>
    </row>
    <row r="337" spans="1:3" ht="19.5" customHeight="1" x14ac:dyDescent="0.2">
      <c r="A337" s="58" t="s">
        <v>512</v>
      </c>
      <c r="B337" s="58" t="s">
        <v>513</v>
      </c>
      <c r="C337" s="58" t="s">
        <v>514</v>
      </c>
    </row>
    <row r="338" spans="1:3" x14ac:dyDescent="0.2">
      <c r="A338" s="59">
        <f>SUMPRODUCT(--(BB:BB="ЗПФ"),--(W:W="кор"),H:H,Y:Y)+SUMPRODUCT(--(BB:BB="ЗПФ"),--(W:W="кг"),Y:Y)</f>
        <v>7352.4</v>
      </c>
      <c r="B338" s="60">
        <f>SUMPRODUCT(--(BB:BB="ПГП"),--(W:W="кор"),H:H,Y:Y)+SUMPRODUCT(--(BB:BB="ПГП"),--(W:W="кг"),Y:Y)</f>
        <v>4929.84</v>
      </c>
      <c r="C338" s="60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6,00"/>
        <filter val="12 282,24"/>
        <filter val="120,00"/>
        <filter val="126,00"/>
        <filter val="13 401,01"/>
        <filter val="132,00"/>
        <filter val="14 226,01"/>
        <filter val="14,00"/>
        <filter val="140,00"/>
        <filter val="144,00"/>
        <filter val="154,00"/>
        <filter val="156,00"/>
        <filter val="180,00"/>
        <filter val="186,00"/>
        <filter val="2 702,00"/>
        <filter val="210,00"/>
        <filter val="24,00"/>
        <filter val="252,00"/>
        <filter val="264,00"/>
        <filter val="268,80"/>
        <filter val="28,00"/>
        <filter val="294,00"/>
        <filter val="3 400,80"/>
        <filter val="30,24"/>
        <filter val="300,00"/>
        <filter val="322,00"/>
        <filter val="33"/>
        <filter val="36,00"/>
        <filter val="360,00"/>
        <filter val="42,00"/>
        <filter val="432,00"/>
        <filter val="462,00"/>
        <filter val="48,00"/>
        <filter val="492,00"/>
        <filter val="50,40"/>
        <filter val="537,60"/>
        <filter val="56,00"/>
        <filter val="60,00"/>
        <filter val="666,00"/>
        <filter val="672,00"/>
        <filter val="70,00"/>
        <filter val="72,00"/>
        <filter val="756,00"/>
        <filter val="817,20"/>
        <filter val="84,00"/>
        <filter val="907,20"/>
        <filter val="924,00"/>
        <filter val="96,00"/>
        <filter val="98,00"/>
      </filters>
    </filterColumn>
    <filterColumn colId="29" showButton="0"/>
    <filterColumn colId="30" showButton="0"/>
  </autoFilter>
  <mergeCells count="592">
    <mergeCell ref="S333:S334"/>
    <mergeCell ref="D291:E291"/>
    <mergeCell ref="A103:Z103"/>
    <mergeCell ref="D95:E95"/>
    <mergeCell ref="P174:T174"/>
    <mergeCell ref="P74:V74"/>
    <mergeCell ref="U17:V17"/>
    <mergeCell ref="Y17:Y18"/>
    <mergeCell ref="A266:O267"/>
    <mergeCell ref="P163:V163"/>
    <mergeCell ref="A153:Z153"/>
    <mergeCell ref="D97:E97"/>
    <mergeCell ref="A217:Z217"/>
    <mergeCell ref="P218:T218"/>
    <mergeCell ref="P69:V69"/>
    <mergeCell ref="A21:Z21"/>
    <mergeCell ref="A57:Z57"/>
    <mergeCell ref="D121:E121"/>
    <mergeCell ref="D192:E192"/>
    <mergeCell ref="D17:E18"/>
    <mergeCell ref="D173:E173"/>
    <mergeCell ref="A151:O152"/>
    <mergeCell ref="P71:T71"/>
    <mergeCell ref="A131:Z131"/>
    <mergeCell ref="Q333:Q334"/>
    <mergeCell ref="N17:N18"/>
    <mergeCell ref="D49:E49"/>
    <mergeCell ref="Q5:R5"/>
    <mergeCell ref="F17:F18"/>
    <mergeCell ref="P72:T72"/>
    <mergeCell ref="D120:E120"/>
    <mergeCell ref="P297:T297"/>
    <mergeCell ref="P291:T291"/>
    <mergeCell ref="P228:T228"/>
    <mergeCell ref="Q6:R6"/>
    <mergeCell ref="P134:T134"/>
    <mergeCell ref="P292:T292"/>
    <mergeCell ref="A189:O190"/>
    <mergeCell ref="P81:V81"/>
    <mergeCell ref="P208:V208"/>
    <mergeCell ref="A269:Z269"/>
    <mergeCell ref="P23:V23"/>
    <mergeCell ref="P272:V272"/>
    <mergeCell ref="D133:E133"/>
    <mergeCell ref="Z332:AF332"/>
    <mergeCell ref="A35:Z35"/>
    <mergeCell ref="D271:E271"/>
    <mergeCell ref="V12:W12"/>
    <mergeCell ref="AD17:AF18"/>
    <mergeCell ref="AD333:AD334"/>
    <mergeCell ref="P142:V142"/>
    <mergeCell ref="A132:Z132"/>
    <mergeCell ref="F5:G5"/>
    <mergeCell ref="P55:V55"/>
    <mergeCell ref="P169:V169"/>
    <mergeCell ref="A25:Z25"/>
    <mergeCell ref="P67:T67"/>
    <mergeCell ref="D175:E175"/>
    <mergeCell ref="P186:T186"/>
    <mergeCell ref="P253:T253"/>
    <mergeCell ref="D221:E221"/>
    <mergeCell ref="V11:W11"/>
    <mergeCell ref="I333:I334"/>
    <mergeCell ref="A325:O330"/>
    <mergeCell ref="P317:T317"/>
    <mergeCell ref="D223:E223"/>
    <mergeCell ref="P121:T121"/>
    <mergeCell ref="D29:E29"/>
    <mergeCell ref="D265:E265"/>
    <mergeCell ref="A20:Z20"/>
    <mergeCell ref="A125:Z125"/>
    <mergeCell ref="P300:V300"/>
    <mergeCell ref="G333:G334"/>
    <mergeCell ref="P189:V189"/>
    <mergeCell ref="A185:Z185"/>
    <mergeCell ref="A333:A334"/>
    <mergeCell ref="P62:T62"/>
    <mergeCell ref="P2:W3"/>
    <mergeCell ref="P133:T133"/>
    <mergeCell ref="P127:T127"/>
    <mergeCell ref="P298:T298"/>
    <mergeCell ref="D241:E241"/>
    <mergeCell ref="A43:Z43"/>
    <mergeCell ref="A170:Z170"/>
    <mergeCell ref="D228:E228"/>
    <mergeCell ref="D10:E10"/>
    <mergeCell ref="A23:O24"/>
    <mergeCell ref="F10:G10"/>
    <mergeCell ref="A181:O182"/>
    <mergeCell ref="D305:E305"/>
    <mergeCell ref="D99:E99"/>
    <mergeCell ref="A201:Z201"/>
    <mergeCell ref="P128:T128"/>
    <mergeCell ref="D310:E310"/>
    <mergeCell ref="P110:T110"/>
    <mergeCell ref="D218:E218"/>
    <mergeCell ref="D321:E321"/>
    <mergeCell ref="P129:V129"/>
    <mergeCell ref="P63:V63"/>
    <mergeCell ref="P194:V194"/>
    <mergeCell ref="M17:M18"/>
    <mergeCell ref="A168:O169"/>
    <mergeCell ref="O17:O18"/>
    <mergeCell ref="A104:Z104"/>
    <mergeCell ref="A235:Z235"/>
    <mergeCell ref="D247:E247"/>
    <mergeCell ref="P289:V289"/>
    <mergeCell ref="P68:V68"/>
    <mergeCell ref="A101:O102"/>
    <mergeCell ref="A257:Z257"/>
    <mergeCell ref="A191:Z191"/>
    <mergeCell ref="D105:E105"/>
    <mergeCell ref="A178:Z178"/>
    <mergeCell ref="P319:T319"/>
    <mergeCell ref="A245:Z245"/>
    <mergeCell ref="P285:V285"/>
    <mergeCell ref="P313:T313"/>
    <mergeCell ref="X17:X18"/>
    <mergeCell ref="P307:T307"/>
    <mergeCell ref="P58:T58"/>
    <mergeCell ref="AC333:AC334"/>
    <mergeCell ref="P48:T48"/>
    <mergeCell ref="AE333:AE334"/>
    <mergeCell ref="D292:E292"/>
    <mergeCell ref="P262:V262"/>
    <mergeCell ref="A9:C9"/>
    <mergeCell ref="P321:T321"/>
    <mergeCell ref="D58:E58"/>
    <mergeCell ref="P112:T112"/>
    <mergeCell ref="A242:O243"/>
    <mergeCell ref="P273:V273"/>
    <mergeCell ref="A113:O114"/>
    <mergeCell ref="A116:Z116"/>
    <mergeCell ref="D231:E231"/>
    <mergeCell ref="P32:V32"/>
    <mergeCell ref="Q13:R13"/>
    <mergeCell ref="A93:Z93"/>
    <mergeCell ref="D318:E318"/>
    <mergeCell ref="P139:T139"/>
    <mergeCell ref="AB333:AB334"/>
    <mergeCell ref="P247:T247"/>
    <mergeCell ref="P241:T241"/>
    <mergeCell ref="D84:E84"/>
    <mergeCell ref="D22:E22"/>
    <mergeCell ref="H5:M5"/>
    <mergeCell ref="A56:Z56"/>
    <mergeCell ref="A27:Z27"/>
    <mergeCell ref="P158:V158"/>
    <mergeCell ref="P98:T98"/>
    <mergeCell ref="A154:Z154"/>
    <mergeCell ref="D212:E212"/>
    <mergeCell ref="D317:E317"/>
    <mergeCell ref="P329:V329"/>
    <mergeCell ref="D6:M6"/>
    <mergeCell ref="D304:E304"/>
    <mergeCell ref="P175:T175"/>
    <mergeCell ref="P266:V266"/>
    <mergeCell ref="A278:Z278"/>
    <mergeCell ref="D319:E319"/>
    <mergeCell ref="D222:E222"/>
    <mergeCell ref="G17:G18"/>
    <mergeCell ref="A295:Z295"/>
    <mergeCell ref="D314:E314"/>
    <mergeCell ref="A323:O324"/>
    <mergeCell ref="A143:Z143"/>
    <mergeCell ref="P242:V242"/>
    <mergeCell ref="P188:T188"/>
    <mergeCell ref="P123:V123"/>
    <mergeCell ref="P314:T314"/>
    <mergeCell ref="A61:Z61"/>
    <mergeCell ref="P92:V92"/>
    <mergeCell ref="A88:Z88"/>
    <mergeCell ref="B333:B334"/>
    <mergeCell ref="P54:V54"/>
    <mergeCell ref="Z17:Z18"/>
    <mergeCell ref="AB17:AB18"/>
    <mergeCell ref="P237:V237"/>
    <mergeCell ref="C332:U332"/>
    <mergeCell ref="H333:H334"/>
    <mergeCell ref="J333:J334"/>
    <mergeCell ref="A176:O177"/>
    <mergeCell ref="P46:T46"/>
    <mergeCell ref="P111:T111"/>
    <mergeCell ref="P282:T282"/>
    <mergeCell ref="A227:Z227"/>
    <mergeCell ref="D155:E155"/>
    <mergeCell ref="D320:E320"/>
    <mergeCell ref="P255:V255"/>
    <mergeCell ref="P105:T105"/>
    <mergeCell ref="D213:E213"/>
    <mergeCell ref="P49:T49"/>
    <mergeCell ref="P284:V284"/>
    <mergeCell ref="V6:W9"/>
    <mergeCell ref="D128:E128"/>
    <mergeCell ref="P38:T38"/>
    <mergeCell ref="A106:O107"/>
    <mergeCell ref="A299:O300"/>
    <mergeCell ref="D186:E186"/>
    <mergeCell ref="P84:T84"/>
    <mergeCell ref="P222:T222"/>
    <mergeCell ref="P22:T22"/>
    <mergeCell ref="P36:T36"/>
    <mergeCell ref="D150:E150"/>
    <mergeCell ref="A8:C8"/>
    <mergeCell ref="A10:C10"/>
    <mergeCell ref="D50:E50"/>
    <mergeCell ref="D110:E110"/>
    <mergeCell ref="D44:E44"/>
    <mergeCell ref="H10:M10"/>
    <mergeCell ref="D296:E296"/>
    <mergeCell ref="A252:Z252"/>
    <mergeCell ref="A284:O285"/>
    <mergeCell ref="A12:M12"/>
    <mergeCell ref="P293:V293"/>
    <mergeCell ref="A240:Z240"/>
    <mergeCell ref="P243:V243"/>
    <mergeCell ref="AA17:AA18"/>
    <mergeCell ref="P212:T212"/>
    <mergeCell ref="AC17:AC18"/>
    <mergeCell ref="P107:V107"/>
    <mergeCell ref="P101:V101"/>
    <mergeCell ref="D89:E89"/>
    <mergeCell ref="P147:V147"/>
    <mergeCell ref="P45:T45"/>
    <mergeCell ref="H17:H18"/>
    <mergeCell ref="P90:T90"/>
    <mergeCell ref="P161:T161"/>
    <mergeCell ref="D204:E204"/>
    <mergeCell ref="A207:O208"/>
    <mergeCell ref="A157:O158"/>
    <mergeCell ref="D206:E206"/>
    <mergeCell ref="P41:V41"/>
    <mergeCell ref="P156:T156"/>
    <mergeCell ref="A80:O81"/>
    <mergeCell ref="D39:E39"/>
    <mergeCell ref="A160:Z160"/>
    <mergeCell ref="A109:Z109"/>
    <mergeCell ref="A19:Z19"/>
    <mergeCell ref="U333:U334"/>
    <mergeCell ref="D51:E51"/>
    <mergeCell ref="P86:V86"/>
    <mergeCell ref="P306:T306"/>
    <mergeCell ref="P157:V157"/>
    <mergeCell ref="P328:V328"/>
    <mergeCell ref="A209:Z209"/>
    <mergeCell ref="A280:Z280"/>
    <mergeCell ref="P249:V249"/>
    <mergeCell ref="A274:Z274"/>
    <mergeCell ref="D333:D334"/>
    <mergeCell ref="P326:V326"/>
    <mergeCell ref="P215:V215"/>
    <mergeCell ref="D203:E203"/>
    <mergeCell ref="P152:V152"/>
    <mergeCell ref="A82:Z82"/>
    <mergeCell ref="D140:E140"/>
    <mergeCell ref="A276:O277"/>
    <mergeCell ref="P96:T96"/>
    <mergeCell ref="D298:E298"/>
    <mergeCell ref="W333:W334"/>
    <mergeCell ref="O333:O334"/>
    <mergeCell ref="P318:T318"/>
    <mergeCell ref="P320:T320"/>
    <mergeCell ref="T333:T334"/>
    <mergeCell ref="A138:Z138"/>
    <mergeCell ref="V333:V334"/>
    <mergeCell ref="A13:M13"/>
    <mergeCell ref="A59:O60"/>
    <mergeCell ref="A94:Z94"/>
    <mergeCell ref="A196:Z196"/>
    <mergeCell ref="A256:Z256"/>
    <mergeCell ref="A15:M15"/>
    <mergeCell ref="D48:E48"/>
    <mergeCell ref="A183:Z183"/>
    <mergeCell ref="A232:O233"/>
    <mergeCell ref="P229:T229"/>
    <mergeCell ref="P204:T204"/>
    <mergeCell ref="P179:T179"/>
    <mergeCell ref="A264:Z264"/>
    <mergeCell ref="A54:O55"/>
    <mergeCell ref="D112:E112"/>
    <mergeCell ref="D283:E283"/>
    <mergeCell ref="D62:E62"/>
    <mergeCell ref="D127:E127"/>
    <mergeCell ref="P206:T206"/>
    <mergeCell ref="P37:T37"/>
    <mergeCell ref="P304:T304"/>
    <mergeCell ref="T5:U5"/>
    <mergeCell ref="D119:E119"/>
    <mergeCell ref="V5:W5"/>
    <mergeCell ref="P203:T203"/>
    <mergeCell ref="D46:E46"/>
    <mergeCell ref="D246:E246"/>
    <mergeCell ref="P294:V294"/>
    <mergeCell ref="A224:O225"/>
    <mergeCell ref="D111:E111"/>
    <mergeCell ref="D282:E282"/>
    <mergeCell ref="Q8:R8"/>
    <mergeCell ref="P140:T140"/>
    <mergeCell ref="P51:T51"/>
    <mergeCell ref="D36:E36"/>
    <mergeCell ref="J9:M9"/>
    <mergeCell ref="A129:O130"/>
    <mergeCell ref="A5:C5"/>
    <mergeCell ref="P64:V64"/>
    <mergeCell ref="P135:V135"/>
    <mergeCell ref="D179:E179"/>
    <mergeCell ref="A108:Z108"/>
    <mergeCell ref="A6:C6"/>
    <mergeCell ref="D219:E219"/>
    <mergeCell ref="D275:E275"/>
    <mergeCell ref="D9:E9"/>
    <mergeCell ref="D180:E180"/>
    <mergeCell ref="D118:E118"/>
    <mergeCell ref="F9:G9"/>
    <mergeCell ref="P53:T53"/>
    <mergeCell ref="P197:T197"/>
    <mergeCell ref="D167:E167"/>
    <mergeCell ref="A254:O255"/>
    <mergeCell ref="A248:O249"/>
    <mergeCell ref="D161:E161"/>
    <mergeCell ref="P180:T180"/>
    <mergeCell ref="P118:T118"/>
    <mergeCell ref="P167:T167"/>
    <mergeCell ref="Q9:R9"/>
    <mergeCell ref="A14:M14"/>
    <mergeCell ref="P254:V254"/>
    <mergeCell ref="T6:U9"/>
    <mergeCell ref="Q10:R10"/>
    <mergeCell ref="P85:V85"/>
    <mergeCell ref="A137:Z137"/>
    <mergeCell ref="P60:V60"/>
    <mergeCell ref="A210:Z210"/>
    <mergeCell ref="P124:V124"/>
    <mergeCell ref="P80:V80"/>
    <mergeCell ref="P312:T312"/>
    <mergeCell ref="A159:Z159"/>
    <mergeCell ref="P78:T78"/>
    <mergeCell ref="P308:T308"/>
    <mergeCell ref="L333:L334"/>
    <mergeCell ref="A17:A18"/>
    <mergeCell ref="K17:K18"/>
    <mergeCell ref="F333:F334"/>
    <mergeCell ref="C17:C18"/>
    <mergeCell ref="D37:E37"/>
    <mergeCell ref="D230:E230"/>
    <mergeCell ref="P66:T66"/>
    <mergeCell ref="A272:O273"/>
    <mergeCell ref="D309:E309"/>
    <mergeCell ref="P310:T310"/>
    <mergeCell ref="E333:E334"/>
    <mergeCell ref="A288:O289"/>
    <mergeCell ref="P296:T296"/>
    <mergeCell ref="P151:V151"/>
    <mergeCell ref="D188:E188"/>
    <mergeCell ref="P322:T322"/>
    <mergeCell ref="A141:O142"/>
    <mergeCell ref="P89:T89"/>
    <mergeCell ref="P211:T211"/>
    <mergeCell ref="D311:E311"/>
    <mergeCell ref="P102:V102"/>
    <mergeCell ref="Q12:R12"/>
    <mergeCell ref="D90:E90"/>
    <mergeCell ref="A68:O69"/>
    <mergeCell ref="A261:O262"/>
    <mergeCell ref="P119:T119"/>
    <mergeCell ref="P246:T246"/>
    <mergeCell ref="P198:V198"/>
    <mergeCell ref="A250:Z250"/>
    <mergeCell ref="P238:V238"/>
    <mergeCell ref="A263:Z263"/>
    <mergeCell ref="D38:E38"/>
    <mergeCell ref="P303:T303"/>
    <mergeCell ref="P75:V75"/>
    <mergeCell ref="P146:V146"/>
    <mergeCell ref="P267:V267"/>
    <mergeCell ref="P260:T260"/>
    <mergeCell ref="P309:T309"/>
    <mergeCell ref="P225:V225"/>
    <mergeCell ref="D172:E172"/>
    <mergeCell ref="Q11:R11"/>
    <mergeCell ref="P205:T205"/>
    <mergeCell ref="D260:E260"/>
    <mergeCell ref="A290:Z290"/>
    <mergeCell ref="P181:V181"/>
    <mergeCell ref="P305:T305"/>
    <mergeCell ref="D96:E96"/>
    <mergeCell ref="D52:E52"/>
    <mergeCell ref="A40:O41"/>
    <mergeCell ref="P15:T16"/>
    <mergeCell ref="P219:T219"/>
    <mergeCell ref="A164:Z164"/>
    <mergeCell ref="D156:E156"/>
    <mergeCell ref="A146:O147"/>
    <mergeCell ref="P283:T283"/>
    <mergeCell ref="D220:E220"/>
    <mergeCell ref="P199:V199"/>
    <mergeCell ref="A195:Z195"/>
    <mergeCell ref="P79:T79"/>
    <mergeCell ref="P73:T73"/>
    <mergeCell ref="P117:T117"/>
    <mergeCell ref="AF333:AF334"/>
    <mergeCell ref="AH333:AH334"/>
    <mergeCell ref="P52:T52"/>
    <mergeCell ref="P223:T223"/>
    <mergeCell ref="AJ333:AJ334"/>
    <mergeCell ref="I17:I18"/>
    <mergeCell ref="P176:V176"/>
    <mergeCell ref="D306:E306"/>
    <mergeCell ref="P114:V114"/>
    <mergeCell ref="P287:T287"/>
    <mergeCell ref="P281:T281"/>
    <mergeCell ref="D72:E72"/>
    <mergeCell ref="P276:V276"/>
    <mergeCell ref="A301:Z301"/>
    <mergeCell ref="P214:V214"/>
    <mergeCell ref="A239:Z239"/>
    <mergeCell ref="D322:E322"/>
    <mergeCell ref="AG333:AG334"/>
    <mergeCell ref="AI333:AI334"/>
    <mergeCell ref="A198:O199"/>
    <mergeCell ref="A251:Z251"/>
    <mergeCell ref="P122:T122"/>
    <mergeCell ref="A42:Z42"/>
    <mergeCell ref="P288:V288"/>
    <mergeCell ref="D1:F1"/>
    <mergeCell ref="P190:V190"/>
    <mergeCell ref="P230:T230"/>
    <mergeCell ref="P47:T47"/>
    <mergeCell ref="A234:Z234"/>
    <mergeCell ref="M333:M334"/>
    <mergeCell ref="J17:J18"/>
    <mergeCell ref="A91:O92"/>
    <mergeCell ref="L17:L18"/>
    <mergeCell ref="A85:O86"/>
    <mergeCell ref="A184:Z184"/>
    <mergeCell ref="A244:Z244"/>
    <mergeCell ref="A171:Z171"/>
    <mergeCell ref="A165:Z165"/>
    <mergeCell ref="A293:O294"/>
    <mergeCell ref="A115:Z115"/>
    <mergeCell ref="P192:T192"/>
    <mergeCell ref="P277:V277"/>
    <mergeCell ref="D100:E100"/>
    <mergeCell ref="P17:T18"/>
    <mergeCell ref="A77:Z77"/>
    <mergeCell ref="P323:V323"/>
    <mergeCell ref="A148:Z148"/>
    <mergeCell ref="P50:T50"/>
    <mergeCell ref="H1:Q1"/>
    <mergeCell ref="A268:Z268"/>
    <mergeCell ref="A286:Z286"/>
    <mergeCell ref="P193:V193"/>
    <mergeCell ref="P120:T120"/>
    <mergeCell ref="D259:E259"/>
    <mergeCell ref="P40:V40"/>
    <mergeCell ref="A237:O238"/>
    <mergeCell ref="D28:E28"/>
    <mergeCell ref="A76:Z76"/>
    <mergeCell ref="D236:E236"/>
    <mergeCell ref="D117:E117"/>
    <mergeCell ref="D30:E30"/>
    <mergeCell ref="D67:E67"/>
    <mergeCell ref="A214:O215"/>
    <mergeCell ref="D5:E5"/>
    <mergeCell ref="A32:O33"/>
    <mergeCell ref="P259:T259"/>
    <mergeCell ref="P162:V162"/>
    <mergeCell ref="A279:Z279"/>
    <mergeCell ref="P106:V106"/>
    <mergeCell ref="P177:V177"/>
    <mergeCell ref="P33:V33"/>
    <mergeCell ref="A216:Z216"/>
    <mergeCell ref="D7:M7"/>
    <mergeCell ref="P91:V91"/>
    <mergeCell ref="P236:T236"/>
    <mergeCell ref="D79:E79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P31:T31"/>
    <mergeCell ref="D139:E139"/>
    <mergeCell ref="A70:Z70"/>
    <mergeCell ref="P95:T95"/>
    <mergeCell ref="P182:V182"/>
    <mergeCell ref="D313:E313"/>
    <mergeCell ref="D303:E303"/>
    <mergeCell ref="A87:Z87"/>
    <mergeCell ref="D145:E145"/>
    <mergeCell ref="AH332:AI332"/>
    <mergeCell ref="A63:O64"/>
    <mergeCell ref="P168:V168"/>
    <mergeCell ref="P275:T275"/>
    <mergeCell ref="B17:B18"/>
    <mergeCell ref="P248:V248"/>
    <mergeCell ref="P207:V207"/>
    <mergeCell ref="V10:W10"/>
    <mergeCell ref="P299:V299"/>
    <mergeCell ref="P99:T99"/>
    <mergeCell ref="D287:E287"/>
    <mergeCell ref="D66:E66"/>
    <mergeCell ref="P113:V113"/>
    <mergeCell ref="P145:T145"/>
    <mergeCell ref="P316:T316"/>
    <mergeCell ref="D197:E197"/>
    <mergeCell ref="D253:E253"/>
    <mergeCell ref="D53:E53"/>
    <mergeCell ref="P232:V232"/>
    <mergeCell ref="D47:E47"/>
    <mergeCell ref="P330:V330"/>
    <mergeCell ref="A149:Z149"/>
    <mergeCell ref="A193:O194"/>
    <mergeCell ref="W17:W18"/>
    <mergeCell ref="AK333:AK334"/>
    <mergeCell ref="D78:E78"/>
    <mergeCell ref="D134:E134"/>
    <mergeCell ref="P213:T213"/>
    <mergeCell ref="D205:E205"/>
    <mergeCell ref="R1:T1"/>
    <mergeCell ref="P172:T172"/>
    <mergeCell ref="P28:T28"/>
    <mergeCell ref="D71:E71"/>
    <mergeCell ref="P150:T150"/>
    <mergeCell ref="A74:O75"/>
    <mergeCell ref="P221:T221"/>
    <mergeCell ref="D307:E307"/>
    <mergeCell ref="D98:E98"/>
    <mergeCell ref="P30:T30"/>
    <mergeCell ref="D73:E73"/>
    <mergeCell ref="A200:Z200"/>
    <mergeCell ref="R333:R334"/>
    <mergeCell ref="P141:V141"/>
    <mergeCell ref="Y333:Y334"/>
    <mergeCell ref="AA333:AA334"/>
    <mergeCell ref="A202:Z202"/>
    <mergeCell ref="P233:V233"/>
    <mergeCell ref="A258:Z258"/>
    <mergeCell ref="H9:I9"/>
    <mergeCell ref="P224:V224"/>
    <mergeCell ref="P24:V24"/>
    <mergeCell ref="D281:E281"/>
    <mergeCell ref="D297:E297"/>
    <mergeCell ref="P155:T155"/>
    <mergeCell ref="P324:V324"/>
    <mergeCell ref="P220:T220"/>
    <mergeCell ref="A65:Z65"/>
    <mergeCell ref="D312:E312"/>
    <mergeCell ref="P261:V261"/>
    <mergeCell ref="A144:Z144"/>
    <mergeCell ref="D316:E316"/>
    <mergeCell ref="A123:O124"/>
    <mergeCell ref="D308:E308"/>
    <mergeCell ref="P39:T39"/>
    <mergeCell ref="D122:E122"/>
    <mergeCell ref="A162:O163"/>
    <mergeCell ref="A26:Z26"/>
    <mergeCell ref="P59:V59"/>
    <mergeCell ref="P97:T97"/>
    <mergeCell ref="P130:V130"/>
    <mergeCell ref="D211:E211"/>
    <mergeCell ref="D31:E31"/>
    <mergeCell ref="P333:P334"/>
    <mergeCell ref="D187:E187"/>
    <mergeCell ref="P315:T315"/>
    <mergeCell ref="P231:T231"/>
    <mergeCell ref="D174:E174"/>
    <mergeCell ref="P302:T302"/>
    <mergeCell ref="A34:Z34"/>
    <mergeCell ref="A83:Z83"/>
    <mergeCell ref="A270:Z270"/>
    <mergeCell ref="D45:E45"/>
    <mergeCell ref="P325:V325"/>
    <mergeCell ref="X333:X334"/>
    <mergeCell ref="Z333:Z334"/>
    <mergeCell ref="A166:Z166"/>
    <mergeCell ref="D229:E229"/>
    <mergeCell ref="P187:T187"/>
    <mergeCell ref="P136:V136"/>
    <mergeCell ref="A135:O136"/>
    <mergeCell ref="A126:Z126"/>
    <mergeCell ref="K333:K334"/>
    <mergeCell ref="P311:T311"/>
    <mergeCell ref="C333:C334"/>
    <mergeCell ref="V332:W332"/>
    <mergeCell ref="X332:Y3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:X45 X47 X49 X51:X52 X58 X62 X66:X67 X71:X73 X84 X95:X99 X105 X110 X112 X117:X118 X120:X121 X127:X128 X134 X145 X150 X155:X156 X161 X172:X173 X175 X179:X180 X192 X197 X203:X206 X212 X218 X220:X222 X228:X230 X236 X241 X246 X253 X265 X271 X275 X302 X304 X306 X308:X309 X318: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53 X79 X119 X140 X186:X187 X211 X259 X291" xr:uid="{00000000-0002-0000-0000-000012000000}">
      <formula1>IF(AK46&gt;0,OR(X46=0,AND(IF(X46-AK46&gt;=0,TRUE,FALSE),X46&gt;0,IF(X46/J46=ROUND(X46/J46,0),TRUE,FALSE))),FALSE)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0 X78 X89:X90 X100 X111 X122 X133 X139 X167 X174 X188 X213 X219 X223 X231 X247 X260 X281:X283 X287 X292 X296:X298 X303 X305 X307 X310:X317" xr:uid="{00000000-0002-0000-0000-000013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52"/>
    </row>
    <row r="3" spans="2:8" x14ac:dyDescent="0.2">
      <c r="B3" s="47" t="s">
        <v>516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517</v>
      </c>
      <c r="D6" s="47" t="s">
        <v>518</v>
      </c>
      <c r="E6" s="47"/>
    </row>
    <row r="8" spans="2:8" x14ac:dyDescent="0.2">
      <c r="B8" s="47" t="s">
        <v>18</v>
      </c>
      <c r="C8" s="47" t="s">
        <v>517</v>
      </c>
      <c r="D8" s="47"/>
      <c r="E8" s="47"/>
    </row>
    <row r="10" spans="2:8" x14ac:dyDescent="0.2">
      <c r="B10" s="47" t="s">
        <v>519</v>
      </c>
      <c r="C10" s="47"/>
      <c r="D10" s="47"/>
      <c r="E10" s="47"/>
    </row>
    <row r="11" spans="2:8" x14ac:dyDescent="0.2">
      <c r="B11" s="47" t="s">
        <v>520</v>
      </c>
      <c r="C11" s="47"/>
      <c r="D11" s="47"/>
      <c r="E11" s="47"/>
    </row>
    <row r="12" spans="2:8" x14ac:dyDescent="0.2">
      <c r="B12" s="47" t="s">
        <v>521</v>
      </c>
      <c r="C12" s="47"/>
      <c r="D12" s="47"/>
      <c r="E12" s="47"/>
    </row>
    <row r="13" spans="2:8" x14ac:dyDescent="0.2">
      <c r="B13" s="47" t="s">
        <v>522</v>
      </c>
      <c r="C13" s="47"/>
      <c r="D13" s="47"/>
      <c r="E13" s="47"/>
    </row>
    <row r="14" spans="2:8" x14ac:dyDescent="0.2">
      <c r="B14" s="47" t="s">
        <v>523</v>
      </c>
      <c r="C14" s="47"/>
      <c r="D14" s="47"/>
      <c r="E14" s="47"/>
    </row>
    <row r="15" spans="2:8" x14ac:dyDescent="0.2">
      <c r="B15" s="47" t="s">
        <v>524</v>
      </c>
      <c r="C15" s="47"/>
      <c r="D15" s="47"/>
      <c r="E15" s="47"/>
    </row>
    <row r="16" spans="2:8" x14ac:dyDescent="0.2">
      <c r="B16" s="47" t="s">
        <v>525</v>
      </c>
      <c r="C16" s="47"/>
      <c r="D16" s="47"/>
      <c r="E16" s="47"/>
    </row>
    <row r="17" spans="2:5" x14ac:dyDescent="0.2">
      <c r="B17" s="47" t="s">
        <v>526</v>
      </c>
      <c r="C17" s="47"/>
      <c r="D17" s="47"/>
      <c r="E17" s="47"/>
    </row>
    <row r="18" spans="2:5" x14ac:dyDescent="0.2">
      <c r="B18" s="47" t="s">
        <v>527</v>
      </c>
      <c r="C18" s="47"/>
      <c r="D18" s="47"/>
      <c r="E18" s="47"/>
    </row>
    <row r="19" spans="2:5" x14ac:dyDescent="0.2">
      <c r="B19" s="47" t="s">
        <v>528</v>
      </c>
      <c r="C19" s="47"/>
      <c r="D19" s="47"/>
      <c r="E19" s="47"/>
    </row>
    <row r="20" spans="2:5" x14ac:dyDescent="0.2">
      <c r="B20" s="47" t="s">
        <v>529</v>
      </c>
      <c r="C20" s="47"/>
      <c r="D20" s="47"/>
      <c r="E20" s="47"/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2025-01-29T10:53:01Z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