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FA020E-C66E-469F-AD26-BD5C987FB6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X661" i="1"/>
  <c r="BO660" i="1"/>
  <c r="BM660" i="1"/>
  <c r="Y660" i="1"/>
  <c r="BO659" i="1"/>
  <c r="BM659" i="1"/>
  <c r="Y659" i="1"/>
  <c r="BO658" i="1"/>
  <c r="BM658" i="1"/>
  <c r="Y658" i="1"/>
  <c r="BO657" i="1"/>
  <c r="BM657" i="1"/>
  <c r="Y657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X604" i="1"/>
  <c r="BO603" i="1"/>
  <c r="BM603" i="1"/>
  <c r="Y603" i="1"/>
  <c r="BO602" i="1"/>
  <c r="BM602" i="1"/>
  <c r="Y602" i="1"/>
  <c r="P602" i="1"/>
  <c r="X600" i="1"/>
  <c r="X599" i="1"/>
  <c r="BO598" i="1"/>
  <c r="BM598" i="1"/>
  <c r="Y598" i="1"/>
  <c r="P598" i="1"/>
  <c r="BO597" i="1"/>
  <c r="BM597" i="1"/>
  <c r="Y597" i="1"/>
  <c r="P597" i="1"/>
  <c r="BP596" i="1"/>
  <c r="BO596" i="1"/>
  <c r="BN596" i="1"/>
  <c r="BM596" i="1"/>
  <c r="Z596" i="1"/>
  <c r="Y596" i="1"/>
  <c r="P596" i="1"/>
  <c r="X594" i="1"/>
  <c r="X593" i="1"/>
  <c r="BO592" i="1"/>
  <c r="BM592" i="1"/>
  <c r="Y592" i="1"/>
  <c r="P592" i="1"/>
  <c r="BO591" i="1"/>
  <c r="BM591" i="1"/>
  <c r="Y591" i="1"/>
  <c r="BO590" i="1"/>
  <c r="BM590" i="1"/>
  <c r="Y590" i="1"/>
  <c r="P590" i="1"/>
  <c r="BO589" i="1"/>
  <c r="BM589" i="1"/>
  <c r="Y589" i="1"/>
  <c r="P589" i="1"/>
  <c r="BO588" i="1"/>
  <c r="BM588" i="1"/>
  <c r="Y588" i="1"/>
  <c r="BO587" i="1"/>
  <c r="BM587" i="1"/>
  <c r="Y587" i="1"/>
  <c r="P587" i="1"/>
  <c r="BO586" i="1"/>
  <c r="BM586" i="1"/>
  <c r="Y586" i="1"/>
  <c r="P586" i="1"/>
  <c r="BO585" i="1"/>
  <c r="BM585" i="1"/>
  <c r="Y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P565" i="1"/>
  <c r="BO564" i="1"/>
  <c r="BM564" i="1"/>
  <c r="Y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X551" i="1"/>
  <c r="X550" i="1"/>
  <c r="BO549" i="1"/>
  <c r="BM549" i="1"/>
  <c r="Y549" i="1"/>
  <c r="P549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BO538" i="1"/>
  <c r="BM538" i="1"/>
  <c r="Y538" i="1"/>
  <c r="P538" i="1"/>
  <c r="BO537" i="1"/>
  <c r="BM537" i="1"/>
  <c r="Z537" i="1"/>
  <c r="Y537" i="1"/>
  <c r="P537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O524" i="1"/>
  <c r="BM524" i="1"/>
  <c r="Y524" i="1"/>
  <c r="P524" i="1"/>
  <c r="BO523" i="1"/>
  <c r="BM523" i="1"/>
  <c r="Y523" i="1"/>
  <c r="BP523" i="1" s="1"/>
  <c r="P523" i="1"/>
  <c r="BO522" i="1"/>
  <c r="BM522" i="1"/>
  <c r="Y522" i="1"/>
  <c r="BO521" i="1"/>
  <c r="BM521" i="1"/>
  <c r="Y521" i="1"/>
  <c r="P521" i="1"/>
  <c r="BO520" i="1"/>
  <c r="BM520" i="1"/>
  <c r="Y520" i="1"/>
  <c r="X518" i="1"/>
  <c r="X517" i="1"/>
  <c r="BO516" i="1"/>
  <c r="BM516" i="1"/>
  <c r="Y516" i="1"/>
  <c r="P516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O505" i="1"/>
  <c r="BM505" i="1"/>
  <c r="Y505" i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O488" i="1"/>
  <c r="BM488" i="1"/>
  <c r="Y488" i="1"/>
  <c r="BO487" i="1"/>
  <c r="BM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BP484" i="1" s="1"/>
  <c r="BO483" i="1"/>
  <c r="BM483" i="1"/>
  <c r="Y483" i="1"/>
  <c r="BP483" i="1" s="1"/>
  <c r="BO482" i="1"/>
  <c r="BM482" i="1"/>
  <c r="Y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BP460" i="1" s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Y444" i="1" s="1"/>
  <c r="X441" i="1"/>
  <c r="X440" i="1"/>
  <c r="BO439" i="1"/>
  <c r="BM439" i="1"/>
  <c r="Y439" i="1"/>
  <c r="BO438" i="1"/>
  <c r="BM438" i="1"/>
  <c r="Y438" i="1"/>
  <c r="X436" i="1"/>
  <c r="X435" i="1"/>
  <c r="BO434" i="1"/>
  <c r="BM434" i="1"/>
  <c r="Y434" i="1"/>
  <c r="BP434" i="1" s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BP389" i="1"/>
  <c r="BO389" i="1"/>
  <c r="BN389" i="1"/>
  <c r="BM389" i="1"/>
  <c r="Z389" i="1"/>
  <c r="Y389" i="1"/>
  <c r="P389" i="1"/>
  <c r="BO388" i="1"/>
  <c r="BM388" i="1"/>
  <c r="Y388" i="1"/>
  <c r="P388" i="1"/>
  <c r="BO387" i="1"/>
  <c r="BM387" i="1"/>
  <c r="Y387" i="1"/>
  <c r="Y392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O366" i="1"/>
  <c r="BM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O360" i="1"/>
  <c r="BM360" i="1"/>
  <c r="Y360" i="1"/>
  <c r="P360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X348" i="1"/>
  <c r="X347" i="1"/>
  <c r="BO346" i="1"/>
  <c r="BM346" i="1"/>
  <c r="Y346" i="1"/>
  <c r="BP346" i="1" s="1"/>
  <c r="P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7" i="1"/>
  <c r="X336" i="1"/>
  <c r="BP335" i="1"/>
  <c r="BO335" i="1"/>
  <c r="BN335" i="1"/>
  <c r="BM335" i="1"/>
  <c r="Z335" i="1"/>
  <c r="Y335" i="1"/>
  <c r="P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O307" i="1"/>
  <c r="BM307" i="1"/>
  <c r="Y307" i="1"/>
  <c r="BP307" i="1" s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691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Y274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X245" i="1"/>
  <c r="X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P239" i="1"/>
  <c r="BO238" i="1"/>
  <c r="BM238" i="1"/>
  <c r="Y238" i="1"/>
  <c r="P238" i="1"/>
  <c r="X236" i="1"/>
  <c r="X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Y211" i="1" s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X183" i="1"/>
  <c r="X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X159" i="1"/>
  <c r="X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Y131" i="1" s="1"/>
  <c r="P128" i="1"/>
  <c r="X126" i="1"/>
  <c r="X125" i="1"/>
  <c r="BO124" i="1"/>
  <c r="BM124" i="1"/>
  <c r="Y124" i="1"/>
  <c r="P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X117" i="1"/>
  <c r="X116" i="1"/>
  <c r="BO115" i="1"/>
  <c r="BM115" i="1"/>
  <c r="Y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X95" i="1"/>
  <c r="X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BO88" i="1"/>
  <c r="BM88" i="1"/>
  <c r="Y88" i="1"/>
  <c r="BP88" i="1" s="1"/>
  <c r="P88" i="1"/>
  <c r="X86" i="1"/>
  <c r="X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P80" i="1"/>
  <c r="BO80" i="1"/>
  <c r="BN80" i="1"/>
  <c r="BM80" i="1"/>
  <c r="Z80" i="1"/>
  <c r="Y80" i="1"/>
  <c r="P80" i="1"/>
  <c r="BO79" i="1"/>
  <c r="BM79" i="1"/>
  <c r="Y79" i="1"/>
  <c r="P79" i="1"/>
  <c r="X77" i="1"/>
  <c r="X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P56" i="1"/>
  <c r="BO55" i="1"/>
  <c r="BM55" i="1"/>
  <c r="Y55" i="1"/>
  <c r="BP55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421" i="1" l="1"/>
  <c r="BN421" i="1"/>
  <c r="Z421" i="1"/>
  <c r="BP449" i="1"/>
  <c r="BN449" i="1"/>
  <c r="Z449" i="1"/>
  <c r="BP464" i="1"/>
  <c r="BN464" i="1"/>
  <c r="Z464" i="1"/>
  <c r="BP511" i="1"/>
  <c r="BN511" i="1"/>
  <c r="Z511" i="1"/>
  <c r="BP522" i="1"/>
  <c r="BN522" i="1"/>
  <c r="Z522" i="1"/>
  <c r="BP563" i="1"/>
  <c r="BN563" i="1"/>
  <c r="Z563" i="1"/>
  <c r="Y577" i="1"/>
  <c r="Y576" i="1"/>
  <c r="BP573" i="1"/>
  <c r="BN573" i="1"/>
  <c r="Z573" i="1"/>
  <c r="BP575" i="1"/>
  <c r="BN575" i="1"/>
  <c r="Z575" i="1"/>
  <c r="BP581" i="1"/>
  <c r="BN581" i="1"/>
  <c r="Z581" i="1"/>
  <c r="Y644" i="1"/>
  <c r="Y643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X681" i="1"/>
  <c r="Y33" i="1"/>
  <c r="Z47" i="1"/>
  <c r="BN47" i="1"/>
  <c r="Z62" i="1"/>
  <c r="BN62" i="1"/>
  <c r="Z72" i="1"/>
  <c r="BN72" i="1"/>
  <c r="Y77" i="1"/>
  <c r="Z84" i="1"/>
  <c r="BN84" i="1"/>
  <c r="Z98" i="1"/>
  <c r="BN98" i="1"/>
  <c r="Z135" i="1"/>
  <c r="BN135" i="1"/>
  <c r="Z150" i="1"/>
  <c r="BN150" i="1"/>
  <c r="Z174" i="1"/>
  <c r="BN174" i="1"/>
  <c r="Z194" i="1"/>
  <c r="BN194" i="1"/>
  <c r="Z209" i="1"/>
  <c r="BN209" i="1"/>
  <c r="Z219" i="1"/>
  <c r="BN219" i="1"/>
  <c r="Y235" i="1"/>
  <c r="Z231" i="1"/>
  <c r="BN231" i="1"/>
  <c r="Z249" i="1"/>
  <c r="BN249" i="1"/>
  <c r="Z263" i="1"/>
  <c r="BN263" i="1"/>
  <c r="Z280" i="1"/>
  <c r="BN280" i="1"/>
  <c r="Z282" i="1"/>
  <c r="BN282" i="1"/>
  <c r="Z284" i="1"/>
  <c r="BN284" i="1"/>
  <c r="Z307" i="1"/>
  <c r="Z346" i="1"/>
  <c r="BN346" i="1"/>
  <c r="Z366" i="1"/>
  <c r="BN366" i="1"/>
  <c r="Z380" i="1"/>
  <c r="BN380" i="1"/>
  <c r="BP390" i="1"/>
  <c r="BN390" i="1"/>
  <c r="Z390" i="1"/>
  <c r="BP429" i="1"/>
  <c r="BN429" i="1"/>
  <c r="Z429" i="1"/>
  <c r="BP459" i="1"/>
  <c r="BN459" i="1"/>
  <c r="Z459" i="1"/>
  <c r="BP465" i="1"/>
  <c r="BN465" i="1"/>
  <c r="Z465" i="1"/>
  <c r="BP521" i="1"/>
  <c r="BN521" i="1"/>
  <c r="Z521" i="1"/>
  <c r="AC691" i="1"/>
  <c r="Y546" i="1"/>
  <c r="BP545" i="1"/>
  <c r="BN545" i="1"/>
  <c r="Z545" i="1"/>
  <c r="Z546" i="1" s="1"/>
  <c r="Y551" i="1"/>
  <c r="Y550" i="1"/>
  <c r="BP549" i="1"/>
  <c r="BN549" i="1"/>
  <c r="Z549" i="1"/>
  <c r="Z550" i="1" s="1"/>
  <c r="BP555" i="1"/>
  <c r="BN555" i="1"/>
  <c r="Z555" i="1"/>
  <c r="BP564" i="1"/>
  <c r="BN564" i="1"/>
  <c r="Z564" i="1"/>
  <c r="BP574" i="1"/>
  <c r="BN574" i="1"/>
  <c r="Z574" i="1"/>
  <c r="BP582" i="1"/>
  <c r="BN582" i="1"/>
  <c r="Z582" i="1"/>
  <c r="BP637" i="1"/>
  <c r="BN637" i="1"/>
  <c r="Z637" i="1"/>
  <c r="BP639" i="1"/>
  <c r="BN639" i="1"/>
  <c r="Z639" i="1"/>
  <c r="BP641" i="1"/>
  <c r="BN641" i="1"/>
  <c r="Z641" i="1"/>
  <c r="BP176" i="1"/>
  <c r="BN176" i="1"/>
  <c r="Z176" i="1"/>
  <c r="BP196" i="1"/>
  <c r="BN196" i="1"/>
  <c r="Z196" i="1"/>
  <c r="Y221" i="1"/>
  <c r="BP213" i="1"/>
  <c r="BN213" i="1"/>
  <c r="Z213" i="1"/>
  <c r="BP225" i="1"/>
  <c r="BN225" i="1"/>
  <c r="Z225" i="1"/>
  <c r="BP233" i="1"/>
  <c r="BN233" i="1"/>
  <c r="Z233" i="1"/>
  <c r="BP252" i="1"/>
  <c r="BN252" i="1"/>
  <c r="Z252" i="1"/>
  <c r="BP265" i="1"/>
  <c r="BN265" i="1"/>
  <c r="Z265" i="1"/>
  <c r="BP296" i="1"/>
  <c r="BN296" i="1"/>
  <c r="Z296" i="1"/>
  <c r="R691" i="1"/>
  <c r="Y313" i="1"/>
  <c r="BP312" i="1"/>
  <c r="BN312" i="1"/>
  <c r="Z312" i="1"/>
  <c r="Z313" i="1" s="1"/>
  <c r="Y318" i="1"/>
  <c r="Y317" i="1"/>
  <c r="BP316" i="1"/>
  <c r="BN316" i="1"/>
  <c r="Z316" i="1"/>
  <c r="Z317" i="1" s="1"/>
  <c r="Y322" i="1"/>
  <c r="BP320" i="1"/>
  <c r="BN320" i="1"/>
  <c r="Z320" i="1"/>
  <c r="Y352" i="1"/>
  <c r="Y351" i="1"/>
  <c r="BP350" i="1"/>
  <c r="BN350" i="1"/>
  <c r="Z350" i="1"/>
  <c r="Z351" i="1" s="1"/>
  <c r="U691" i="1"/>
  <c r="Y356" i="1"/>
  <c r="BP355" i="1"/>
  <c r="BN355" i="1"/>
  <c r="Z355" i="1"/>
  <c r="Z356" i="1" s="1"/>
  <c r="BP360" i="1"/>
  <c r="BN360" i="1"/>
  <c r="Z360" i="1"/>
  <c r="BP372" i="1"/>
  <c r="BN372" i="1"/>
  <c r="Z372" i="1"/>
  <c r="BP382" i="1"/>
  <c r="BN382" i="1"/>
  <c r="Z382" i="1"/>
  <c r="BP413" i="1"/>
  <c r="BN413" i="1"/>
  <c r="Z413" i="1"/>
  <c r="BP427" i="1"/>
  <c r="BN427" i="1"/>
  <c r="Z427" i="1"/>
  <c r="Y441" i="1"/>
  <c r="Y440" i="1"/>
  <c r="BP438" i="1"/>
  <c r="BN438" i="1"/>
  <c r="Z438" i="1"/>
  <c r="BP455" i="1"/>
  <c r="BN455" i="1"/>
  <c r="Z455" i="1"/>
  <c r="Y474" i="1"/>
  <c r="Y473" i="1"/>
  <c r="BP472" i="1"/>
  <c r="BN472" i="1"/>
  <c r="Z472" i="1"/>
  <c r="Z473" i="1" s="1"/>
  <c r="Y479" i="1"/>
  <c r="BP478" i="1"/>
  <c r="BN478" i="1"/>
  <c r="Z478" i="1"/>
  <c r="Z479" i="1" s="1"/>
  <c r="BP487" i="1"/>
  <c r="BN487" i="1"/>
  <c r="Z487" i="1"/>
  <c r="BP493" i="1"/>
  <c r="BN493" i="1"/>
  <c r="Z493" i="1"/>
  <c r="Y507" i="1"/>
  <c r="BP505" i="1"/>
  <c r="BN505" i="1"/>
  <c r="Z505" i="1"/>
  <c r="BP538" i="1"/>
  <c r="BN538" i="1"/>
  <c r="Z538" i="1"/>
  <c r="BP540" i="1"/>
  <c r="BN540" i="1"/>
  <c r="Z540" i="1"/>
  <c r="BP561" i="1"/>
  <c r="BN561" i="1"/>
  <c r="Z561" i="1"/>
  <c r="BP567" i="1"/>
  <c r="BN567" i="1"/>
  <c r="Z567" i="1"/>
  <c r="BP569" i="1"/>
  <c r="BN569" i="1"/>
  <c r="Z569" i="1"/>
  <c r="BP589" i="1"/>
  <c r="BN589" i="1"/>
  <c r="Z589" i="1"/>
  <c r="BP598" i="1"/>
  <c r="BN598" i="1"/>
  <c r="Z598" i="1"/>
  <c r="Y605" i="1"/>
  <c r="Y604" i="1"/>
  <c r="BP602" i="1"/>
  <c r="BN602" i="1"/>
  <c r="Z602" i="1"/>
  <c r="BP620" i="1"/>
  <c r="BN620" i="1"/>
  <c r="Z620" i="1"/>
  <c r="BP622" i="1"/>
  <c r="BN622" i="1"/>
  <c r="Z622" i="1"/>
  <c r="BP624" i="1"/>
  <c r="BN624" i="1"/>
  <c r="Z624" i="1"/>
  <c r="BP658" i="1"/>
  <c r="BN658" i="1"/>
  <c r="Z658" i="1"/>
  <c r="BP660" i="1"/>
  <c r="BN660" i="1"/>
  <c r="Z660" i="1"/>
  <c r="Z22" i="1"/>
  <c r="Z23" i="1" s="1"/>
  <c r="BN22" i="1"/>
  <c r="BP22" i="1"/>
  <c r="Z26" i="1"/>
  <c r="BN26" i="1"/>
  <c r="BP26" i="1"/>
  <c r="Y34" i="1"/>
  <c r="Z31" i="1"/>
  <c r="BN31" i="1"/>
  <c r="Z49" i="1"/>
  <c r="BN49" i="1"/>
  <c r="Z55" i="1"/>
  <c r="BN55" i="1"/>
  <c r="Z64" i="1"/>
  <c r="BN64" i="1"/>
  <c r="Z68" i="1"/>
  <c r="BN68" i="1"/>
  <c r="Z74" i="1"/>
  <c r="BN74" i="1"/>
  <c r="Z82" i="1"/>
  <c r="BN82" i="1"/>
  <c r="Z88" i="1"/>
  <c r="BN88" i="1"/>
  <c r="Z92" i="1"/>
  <c r="BN92" i="1"/>
  <c r="Y101" i="1"/>
  <c r="Z105" i="1"/>
  <c r="BN105" i="1"/>
  <c r="Y117" i="1"/>
  <c r="Z113" i="1"/>
  <c r="BN113" i="1"/>
  <c r="Z121" i="1"/>
  <c r="BN121" i="1"/>
  <c r="Z129" i="1"/>
  <c r="BN129" i="1"/>
  <c r="Y141" i="1"/>
  <c r="Z137" i="1"/>
  <c r="BN137" i="1"/>
  <c r="Z145" i="1"/>
  <c r="BN145" i="1"/>
  <c r="Z152" i="1"/>
  <c r="BN152" i="1"/>
  <c r="Y158" i="1"/>
  <c r="Y165" i="1"/>
  <c r="Z163" i="1"/>
  <c r="BN163" i="1"/>
  <c r="Y169" i="1"/>
  <c r="BP168" i="1"/>
  <c r="BN168" i="1"/>
  <c r="Z168" i="1"/>
  <c r="Z169" i="1" s="1"/>
  <c r="Y178" i="1"/>
  <c r="BP172" i="1"/>
  <c r="BN172" i="1"/>
  <c r="Z172" i="1"/>
  <c r="I691" i="1"/>
  <c r="Y200" i="1"/>
  <c r="BP192" i="1"/>
  <c r="BN192" i="1"/>
  <c r="Z192" i="1"/>
  <c r="BP203" i="1"/>
  <c r="BN203" i="1"/>
  <c r="Z203" i="1"/>
  <c r="BP217" i="1"/>
  <c r="BN217" i="1"/>
  <c r="Z217" i="1"/>
  <c r="BP229" i="1"/>
  <c r="BN229" i="1"/>
  <c r="Z229" i="1"/>
  <c r="BP242" i="1"/>
  <c r="BN242" i="1"/>
  <c r="Z242" i="1"/>
  <c r="L691" i="1"/>
  <c r="BP261" i="1"/>
  <c r="BN261" i="1"/>
  <c r="Z261" i="1"/>
  <c r="M691" i="1"/>
  <c r="BP278" i="1"/>
  <c r="BN278" i="1"/>
  <c r="Z278" i="1"/>
  <c r="BP305" i="1"/>
  <c r="BN305" i="1"/>
  <c r="Z305" i="1"/>
  <c r="BP340" i="1"/>
  <c r="BN340" i="1"/>
  <c r="Z340" i="1"/>
  <c r="BP364" i="1"/>
  <c r="BN364" i="1"/>
  <c r="Z364" i="1"/>
  <c r="Y384" i="1"/>
  <c r="BP378" i="1"/>
  <c r="BN378" i="1"/>
  <c r="Z378" i="1"/>
  <c r="BP396" i="1"/>
  <c r="BN396" i="1"/>
  <c r="Z396" i="1"/>
  <c r="BP423" i="1"/>
  <c r="BN423" i="1"/>
  <c r="Z423" i="1"/>
  <c r="Y435" i="1"/>
  <c r="BP433" i="1"/>
  <c r="BN433" i="1"/>
  <c r="Z433" i="1"/>
  <c r="BP439" i="1"/>
  <c r="BN439" i="1"/>
  <c r="Z439" i="1"/>
  <c r="BP451" i="1"/>
  <c r="BN451" i="1"/>
  <c r="Z451" i="1"/>
  <c r="BP467" i="1"/>
  <c r="BN467" i="1"/>
  <c r="Z467" i="1"/>
  <c r="BP488" i="1"/>
  <c r="BN488" i="1"/>
  <c r="Z488" i="1"/>
  <c r="BP496" i="1"/>
  <c r="BN496" i="1"/>
  <c r="Z496" i="1"/>
  <c r="Y517" i="1"/>
  <c r="BP516" i="1"/>
  <c r="BN516" i="1"/>
  <c r="Z516" i="1"/>
  <c r="Z517" i="1" s="1"/>
  <c r="BP524" i="1"/>
  <c r="BN524" i="1"/>
  <c r="Z524" i="1"/>
  <c r="Y182" i="1"/>
  <c r="Y244" i="1"/>
  <c r="K691" i="1"/>
  <c r="Q691" i="1"/>
  <c r="Y323" i="1"/>
  <c r="Y343" i="1"/>
  <c r="Y385" i="1"/>
  <c r="Y405" i="1"/>
  <c r="Y691" i="1"/>
  <c r="Y461" i="1"/>
  <c r="Y469" i="1"/>
  <c r="Y503" i="1"/>
  <c r="Y526" i="1"/>
  <c r="BP539" i="1"/>
  <c r="BN539" i="1"/>
  <c r="Z539" i="1"/>
  <c r="BP557" i="1"/>
  <c r="BN557" i="1"/>
  <c r="Z557" i="1"/>
  <c r="BP566" i="1"/>
  <c r="BN566" i="1"/>
  <c r="Z566" i="1"/>
  <c r="BP568" i="1"/>
  <c r="BN568" i="1"/>
  <c r="Z568" i="1"/>
  <c r="BP586" i="1"/>
  <c r="BN586" i="1"/>
  <c r="Z586" i="1"/>
  <c r="BP592" i="1"/>
  <c r="BN592" i="1"/>
  <c r="Z592" i="1"/>
  <c r="BP603" i="1"/>
  <c r="BN603" i="1"/>
  <c r="Z603" i="1"/>
  <c r="Y627" i="1"/>
  <c r="Y626" i="1"/>
  <c r="BP619" i="1"/>
  <c r="BN619" i="1"/>
  <c r="Z619" i="1"/>
  <c r="BP621" i="1"/>
  <c r="BN621" i="1"/>
  <c r="Z621" i="1"/>
  <c r="BP623" i="1"/>
  <c r="BN623" i="1"/>
  <c r="Z623" i="1"/>
  <c r="BP625" i="1"/>
  <c r="BN625" i="1"/>
  <c r="Z625" i="1"/>
  <c r="Y662" i="1"/>
  <c r="Y661" i="1"/>
  <c r="BP657" i="1"/>
  <c r="BN657" i="1"/>
  <c r="Z657" i="1"/>
  <c r="BP659" i="1"/>
  <c r="BN659" i="1"/>
  <c r="Z659" i="1"/>
  <c r="AB691" i="1"/>
  <c r="AD691" i="1"/>
  <c r="Y600" i="1"/>
  <c r="Y599" i="1"/>
  <c r="H9" i="1"/>
  <c r="A10" i="1"/>
  <c r="B691" i="1"/>
  <c r="X682" i="1"/>
  <c r="X683" i="1"/>
  <c r="X685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Y41" i="1"/>
  <c r="BP40" i="1"/>
  <c r="BN40" i="1"/>
  <c r="Z40" i="1"/>
  <c r="Z41" i="1" s="1"/>
  <c r="Y42" i="1"/>
  <c r="C691" i="1"/>
  <c r="Y53" i="1"/>
  <c r="BP46" i="1"/>
  <c r="BN46" i="1"/>
  <c r="Z46" i="1"/>
  <c r="BP50" i="1"/>
  <c r="BN50" i="1"/>
  <c r="Z50" i="1"/>
  <c r="Y57" i="1"/>
  <c r="BP63" i="1"/>
  <c r="BN63" i="1"/>
  <c r="Z63" i="1"/>
  <c r="BP67" i="1"/>
  <c r="BN67" i="1"/>
  <c r="Z67" i="1"/>
  <c r="Y76" i="1"/>
  <c r="BP75" i="1"/>
  <c r="BN75" i="1"/>
  <c r="Z75" i="1"/>
  <c r="Y86" i="1"/>
  <c r="BP79" i="1"/>
  <c r="BN79" i="1"/>
  <c r="Z79" i="1"/>
  <c r="BP83" i="1"/>
  <c r="BN83" i="1"/>
  <c r="Z83" i="1"/>
  <c r="Y94" i="1"/>
  <c r="BP91" i="1"/>
  <c r="BN91" i="1"/>
  <c r="Z91" i="1"/>
  <c r="BP99" i="1"/>
  <c r="BN99" i="1"/>
  <c r="Z99" i="1"/>
  <c r="E691" i="1"/>
  <c r="Y107" i="1"/>
  <c r="BP104" i="1"/>
  <c r="BN104" i="1"/>
  <c r="Z104" i="1"/>
  <c r="BP112" i="1"/>
  <c r="BN112" i="1"/>
  <c r="Z112" i="1"/>
  <c r="BP115" i="1"/>
  <c r="BN115" i="1"/>
  <c r="Z115" i="1"/>
  <c r="F691" i="1"/>
  <c r="Y125" i="1"/>
  <c r="BP120" i="1"/>
  <c r="BN120" i="1"/>
  <c r="Z120" i="1"/>
  <c r="Y126" i="1"/>
  <c r="BP124" i="1"/>
  <c r="BN124" i="1"/>
  <c r="Z124" i="1"/>
  <c r="F9" i="1"/>
  <c r="J9" i="1"/>
  <c r="Y37" i="1"/>
  <c r="BP36" i="1"/>
  <c r="BN36" i="1"/>
  <c r="BP48" i="1"/>
  <c r="BN48" i="1"/>
  <c r="Z48" i="1"/>
  <c r="Y52" i="1"/>
  <c r="BP56" i="1"/>
  <c r="BN56" i="1"/>
  <c r="Z56" i="1"/>
  <c r="Y58" i="1"/>
  <c r="D691" i="1"/>
  <c r="Y70" i="1"/>
  <c r="BP61" i="1"/>
  <c r="BN61" i="1"/>
  <c r="Z61" i="1"/>
  <c r="BP65" i="1"/>
  <c r="BN65" i="1"/>
  <c r="Z65" i="1"/>
  <c r="Y69" i="1"/>
  <c r="BP73" i="1"/>
  <c r="BN73" i="1"/>
  <c r="Z73" i="1"/>
  <c r="BP81" i="1"/>
  <c r="BN81" i="1"/>
  <c r="Z81" i="1"/>
  <c r="Y85" i="1"/>
  <c r="BP89" i="1"/>
  <c r="BN89" i="1"/>
  <c r="Z89" i="1"/>
  <c r="BP93" i="1"/>
  <c r="BN93" i="1"/>
  <c r="Z93" i="1"/>
  <c r="Y95" i="1"/>
  <c r="Y100" i="1"/>
  <c r="BP97" i="1"/>
  <c r="BN97" i="1"/>
  <c r="Z97" i="1"/>
  <c r="Z100" i="1" s="1"/>
  <c r="BP106" i="1"/>
  <c r="BN106" i="1"/>
  <c r="Z106" i="1"/>
  <c r="Y108" i="1"/>
  <c r="Y116" i="1"/>
  <c r="BP110" i="1"/>
  <c r="BN110" i="1"/>
  <c r="Z110" i="1"/>
  <c r="BP114" i="1"/>
  <c r="BN114" i="1"/>
  <c r="Z114" i="1"/>
  <c r="BP122" i="1"/>
  <c r="BN122" i="1"/>
  <c r="Z122" i="1"/>
  <c r="Y132" i="1"/>
  <c r="Y142" i="1"/>
  <c r="Y146" i="1"/>
  <c r="Y153" i="1"/>
  <c r="Y159" i="1"/>
  <c r="Y164" i="1"/>
  <c r="Y177" i="1"/>
  <c r="Y183" i="1"/>
  <c r="Y189" i="1"/>
  <c r="Y199" i="1"/>
  <c r="Y206" i="1"/>
  <c r="Y210" i="1"/>
  <c r="Y222" i="1"/>
  <c r="Y236" i="1"/>
  <c r="Y245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Z268" i="1"/>
  <c r="BN268" i="1"/>
  <c r="Y269" i="1"/>
  <c r="Z272" i="1"/>
  <c r="Z273" i="1" s="1"/>
  <c r="BN272" i="1"/>
  <c r="BP272" i="1"/>
  <c r="Y273" i="1"/>
  <c r="Z277" i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BN295" i="1"/>
  <c r="BP295" i="1"/>
  <c r="Z297" i="1"/>
  <c r="BN297" i="1"/>
  <c r="Y298" i="1"/>
  <c r="Z302" i="1"/>
  <c r="BN302" i="1"/>
  <c r="BP302" i="1"/>
  <c r="Z304" i="1"/>
  <c r="BN304" i="1"/>
  <c r="Z306" i="1"/>
  <c r="BN306" i="1"/>
  <c r="Y309" i="1"/>
  <c r="Y314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Y331" i="1"/>
  <c r="Z334" i="1"/>
  <c r="Z336" i="1" s="1"/>
  <c r="BN334" i="1"/>
  <c r="BP334" i="1"/>
  <c r="Y337" i="1"/>
  <c r="T691" i="1"/>
  <c r="Z341" i="1"/>
  <c r="Z342" i="1" s="1"/>
  <c r="BN341" i="1"/>
  <c r="BP341" i="1"/>
  <c r="Y342" i="1"/>
  <c r="Z345" i="1"/>
  <c r="Z347" i="1" s="1"/>
  <c r="BN345" i="1"/>
  <c r="BP345" i="1"/>
  <c r="Y348" i="1"/>
  <c r="Y357" i="1"/>
  <c r="V691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Y376" i="1"/>
  <c r="Z379" i="1"/>
  <c r="BN379" i="1"/>
  <c r="BP379" i="1"/>
  <c r="Z381" i="1"/>
  <c r="BN381" i="1"/>
  <c r="Z383" i="1"/>
  <c r="BN383" i="1"/>
  <c r="Z387" i="1"/>
  <c r="BN387" i="1"/>
  <c r="BP387" i="1"/>
  <c r="BP388" i="1"/>
  <c r="BN388" i="1"/>
  <c r="Z388" i="1"/>
  <c r="BP395" i="1"/>
  <c r="BN395" i="1"/>
  <c r="Z395" i="1"/>
  <c r="BP403" i="1"/>
  <c r="BN403" i="1"/>
  <c r="Z403" i="1"/>
  <c r="W691" i="1"/>
  <c r="Y409" i="1"/>
  <c r="BP408" i="1"/>
  <c r="BN408" i="1"/>
  <c r="Z408" i="1"/>
  <c r="Z409" i="1" s="1"/>
  <c r="Y410" i="1"/>
  <c r="Y415" i="1"/>
  <c r="BP412" i="1"/>
  <c r="BN412" i="1"/>
  <c r="Z412" i="1"/>
  <c r="Z128" i="1"/>
  <c r="BN128" i="1"/>
  <c r="BP128" i="1"/>
  <c r="Z130" i="1"/>
  <c r="BN130" i="1"/>
  <c r="Z134" i="1"/>
  <c r="BN134" i="1"/>
  <c r="BP134" i="1"/>
  <c r="Z136" i="1"/>
  <c r="BN136" i="1"/>
  <c r="Z138" i="1"/>
  <c r="BN138" i="1"/>
  <c r="Z140" i="1"/>
  <c r="BN140" i="1"/>
  <c r="Z144" i="1"/>
  <c r="Z146" i="1" s="1"/>
  <c r="BN144" i="1"/>
  <c r="BP144" i="1"/>
  <c r="G691" i="1"/>
  <c r="Z151" i="1"/>
  <c r="Z153" i="1" s="1"/>
  <c r="BN151" i="1"/>
  <c r="Y154" i="1"/>
  <c r="Z157" i="1"/>
  <c r="Z158" i="1" s="1"/>
  <c r="BN157" i="1"/>
  <c r="Z162" i="1"/>
  <c r="BN162" i="1"/>
  <c r="H691" i="1"/>
  <c r="Y170" i="1"/>
  <c r="Z173" i="1"/>
  <c r="BN173" i="1"/>
  <c r="Z175" i="1"/>
  <c r="BN175" i="1"/>
  <c r="Z181" i="1"/>
  <c r="Z182" i="1" s="1"/>
  <c r="BN181" i="1"/>
  <c r="Z187" i="1"/>
  <c r="Z188" i="1" s="1"/>
  <c r="BN187" i="1"/>
  <c r="BP187" i="1"/>
  <c r="Y188" i="1"/>
  <c r="Z191" i="1"/>
  <c r="BN191" i="1"/>
  <c r="BP191" i="1"/>
  <c r="Z193" i="1"/>
  <c r="BN193" i="1"/>
  <c r="Z195" i="1"/>
  <c r="BN195" i="1"/>
  <c r="Z197" i="1"/>
  <c r="BN197" i="1"/>
  <c r="J691" i="1"/>
  <c r="Z204" i="1"/>
  <c r="Z205" i="1" s="1"/>
  <c r="BN204" i="1"/>
  <c r="Y205" i="1"/>
  <c r="Z208" i="1"/>
  <c r="Z210" i="1" s="1"/>
  <c r="BN208" i="1"/>
  <c r="BP208" i="1"/>
  <c r="Z214" i="1"/>
  <c r="BN214" i="1"/>
  <c r="Z216" i="1"/>
  <c r="BN216" i="1"/>
  <c r="Z218" i="1"/>
  <c r="BN218" i="1"/>
  <c r="Z220" i="1"/>
  <c r="BN220" i="1"/>
  <c r="Z224" i="1"/>
  <c r="BN224" i="1"/>
  <c r="BP224" i="1"/>
  <c r="Z226" i="1"/>
  <c r="BN226" i="1"/>
  <c r="Z228" i="1"/>
  <c r="BN228" i="1"/>
  <c r="Z230" i="1"/>
  <c r="BN230" i="1"/>
  <c r="Z232" i="1"/>
  <c r="BN232" i="1"/>
  <c r="Z234" i="1"/>
  <c r="BN234" i="1"/>
  <c r="Z238" i="1"/>
  <c r="BN238" i="1"/>
  <c r="BP238" i="1"/>
  <c r="Z241" i="1"/>
  <c r="BN241" i="1"/>
  <c r="Z243" i="1"/>
  <c r="BN243" i="1"/>
  <c r="Z248" i="1"/>
  <c r="BN248" i="1"/>
  <c r="BP248" i="1"/>
  <c r="Z250" i="1"/>
  <c r="BN250" i="1"/>
  <c r="Y257" i="1"/>
  <c r="Y270" i="1"/>
  <c r="Y287" i="1"/>
  <c r="Y292" i="1"/>
  <c r="Y299" i="1"/>
  <c r="BN307" i="1"/>
  <c r="Y308" i="1"/>
  <c r="Y328" i="1"/>
  <c r="Y369" i="1"/>
  <c r="Y391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Z404" i="1" s="1"/>
  <c r="BP414" i="1"/>
  <c r="BN414" i="1"/>
  <c r="Z414" i="1"/>
  <c r="Y416" i="1"/>
  <c r="X691" i="1"/>
  <c r="Y431" i="1"/>
  <c r="BP420" i="1"/>
  <c r="BN420" i="1"/>
  <c r="Z420" i="1"/>
  <c r="Y430" i="1"/>
  <c r="Y436" i="1"/>
  <c r="Y445" i="1"/>
  <c r="Y456" i="1"/>
  <c r="Y462" i="1"/>
  <c r="Y470" i="1"/>
  <c r="Y502" i="1"/>
  <c r="Y508" i="1"/>
  <c r="Y512" i="1"/>
  <c r="Y525" i="1"/>
  <c r="BP558" i="1"/>
  <c r="BN558" i="1"/>
  <c r="Z558" i="1"/>
  <c r="BP562" i="1"/>
  <c r="BN562" i="1"/>
  <c r="Z562" i="1"/>
  <c r="Y570" i="1"/>
  <c r="Y594" i="1"/>
  <c r="BP579" i="1"/>
  <c r="BN579" i="1"/>
  <c r="Z579" i="1"/>
  <c r="BP583" i="1"/>
  <c r="BN583" i="1"/>
  <c r="Z583" i="1"/>
  <c r="BP585" i="1"/>
  <c r="BN585" i="1"/>
  <c r="Z585" i="1"/>
  <c r="BP588" i="1"/>
  <c r="BN588" i="1"/>
  <c r="Z588" i="1"/>
  <c r="BP591" i="1"/>
  <c r="BN591" i="1"/>
  <c r="Z591" i="1"/>
  <c r="AE691" i="1"/>
  <c r="Y610" i="1"/>
  <c r="Y611" i="1"/>
  <c r="BP609" i="1"/>
  <c r="BN609" i="1"/>
  <c r="Z609" i="1"/>
  <c r="Z610" i="1" s="1"/>
  <c r="Z422" i="1"/>
  <c r="BN422" i="1"/>
  <c r="Z424" i="1"/>
  <c r="BN424" i="1"/>
  <c r="Z426" i="1"/>
  <c r="BN426" i="1"/>
  <c r="Z428" i="1"/>
  <c r="BN428" i="1"/>
  <c r="Z434" i="1"/>
  <c r="BN434" i="1"/>
  <c r="Z443" i="1"/>
  <c r="Z444" i="1" s="1"/>
  <c r="BN443" i="1"/>
  <c r="BP443" i="1"/>
  <c r="Z448" i="1"/>
  <c r="BN448" i="1"/>
  <c r="BP448" i="1"/>
  <c r="Z450" i="1"/>
  <c r="BN450" i="1"/>
  <c r="Z452" i="1"/>
  <c r="BN452" i="1"/>
  <c r="Z454" i="1"/>
  <c r="BN454" i="1"/>
  <c r="Y457" i="1"/>
  <c r="Z460" i="1"/>
  <c r="Z461" i="1" s="1"/>
  <c r="BN460" i="1"/>
  <c r="Z466" i="1"/>
  <c r="BN466" i="1"/>
  <c r="Z468" i="1"/>
  <c r="BN468" i="1"/>
  <c r="Z691" i="1"/>
  <c r="Y480" i="1"/>
  <c r="Z482" i="1"/>
  <c r="BN482" i="1"/>
  <c r="BP482" i="1"/>
  <c r="Z483" i="1"/>
  <c r="BN483" i="1"/>
  <c r="Z484" i="1"/>
  <c r="BN484" i="1"/>
  <c r="Z486" i="1"/>
  <c r="BN486" i="1"/>
  <c r="Z489" i="1"/>
  <c r="BN489" i="1"/>
  <c r="Z492" i="1"/>
  <c r="BN492" i="1"/>
  <c r="Z494" i="1"/>
  <c r="BN494" i="1"/>
  <c r="Z495" i="1"/>
  <c r="BN495" i="1"/>
  <c r="Z497" i="1"/>
  <c r="BN497" i="1"/>
  <c r="Z499" i="1"/>
  <c r="BN499" i="1"/>
  <c r="Z500" i="1"/>
  <c r="BN500" i="1"/>
  <c r="Z506" i="1"/>
  <c r="Z507" i="1" s="1"/>
  <c r="BN506" i="1"/>
  <c r="Z510" i="1"/>
  <c r="BN510" i="1"/>
  <c r="BP510" i="1"/>
  <c r="AA691" i="1"/>
  <c r="Y518" i="1"/>
  <c r="Z520" i="1"/>
  <c r="BN520" i="1"/>
  <c r="BP520" i="1"/>
  <c r="Z523" i="1"/>
  <c r="BN523" i="1"/>
  <c r="Y542" i="1"/>
  <c r="BP537" i="1"/>
  <c r="BN537" i="1"/>
  <c r="Y541" i="1"/>
  <c r="BP556" i="1"/>
  <c r="BN556" i="1"/>
  <c r="Z556" i="1"/>
  <c r="BP560" i="1"/>
  <c r="BN560" i="1"/>
  <c r="Z560" i="1"/>
  <c r="BP565" i="1"/>
  <c r="BN565" i="1"/>
  <c r="Z565" i="1"/>
  <c r="BP580" i="1"/>
  <c r="BN580" i="1"/>
  <c r="Z580" i="1"/>
  <c r="BP584" i="1"/>
  <c r="BN584" i="1"/>
  <c r="Z584" i="1"/>
  <c r="BP587" i="1"/>
  <c r="BN587" i="1"/>
  <c r="Z587" i="1"/>
  <c r="BP590" i="1"/>
  <c r="BN590" i="1"/>
  <c r="Z590" i="1"/>
  <c r="Y593" i="1"/>
  <c r="BP597" i="1"/>
  <c r="BN597" i="1"/>
  <c r="Z597" i="1"/>
  <c r="Z599" i="1" s="1"/>
  <c r="BP630" i="1"/>
  <c r="BN630" i="1"/>
  <c r="Z630" i="1"/>
  <c r="BP632" i="1"/>
  <c r="BN632" i="1"/>
  <c r="Z632" i="1"/>
  <c r="Y634" i="1"/>
  <c r="Y654" i="1"/>
  <c r="BP646" i="1"/>
  <c r="BN646" i="1"/>
  <c r="Z646" i="1"/>
  <c r="Y655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Y547" i="1"/>
  <c r="Y571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67" i="1" s="1"/>
  <c r="Z643" i="1" l="1"/>
  <c r="Z512" i="1"/>
  <c r="Z435" i="1"/>
  <c r="Z94" i="1"/>
  <c r="Z57" i="1"/>
  <c r="Z661" i="1"/>
  <c r="Z604" i="1"/>
  <c r="Z541" i="1"/>
  <c r="Z576" i="1"/>
  <c r="Z570" i="1"/>
  <c r="Z368" i="1"/>
  <c r="Z626" i="1"/>
  <c r="Z525" i="1"/>
  <c r="Z502" i="1"/>
  <c r="Z469" i="1"/>
  <c r="Z456" i="1"/>
  <c r="Z398" i="1"/>
  <c r="Z256" i="1"/>
  <c r="Z235" i="1"/>
  <c r="Z221" i="1"/>
  <c r="Z199" i="1"/>
  <c r="Z177" i="1"/>
  <c r="Z164" i="1"/>
  <c r="Z141" i="1"/>
  <c r="Z384" i="1"/>
  <c r="Z375" i="1"/>
  <c r="Z308" i="1"/>
  <c r="Z298" i="1"/>
  <c r="Z286" i="1"/>
  <c r="Z76" i="1"/>
  <c r="Y683" i="1"/>
  <c r="Y682" i="1"/>
  <c r="Y684" i="1" s="1"/>
  <c r="Y685" i="1"/>
  <c r="Z33" i="1"/>
  <c r="X684" i="1"/>
  <c r="Z440" i="1"/>
  <c r="Z654" i="1"/>
  <c r="Z633" i="1"/>
  <c r="Z430" i="1"/>
  <c r="Z244" i="1"/>
  <c r="Z131" i="1"/>
  <c r="Z391" i="1"/>
  <c r="Z116" i="1"/>
  <c r="Z69" i="1"/>
  <c r="Z125" i="1"/>
  <c r="Z85" i="1"/>
  <c r="Z52" i="1"/>
  <c r="Y681" i="1"/>
  <c r="Z593" i="1"/>
  <c r="Z415" i="1"/>
  <c r="Z269" i="1"/>
  <c r="Z107" i="1"/>
  <c r="Z686" i="1" l="1"/>
</calcChain>
</file>

<file path=xl/sharedStrings.xml><?xml version="1.0" encoding="utf-8"?>
<sst xmlns="http://schemas.openxmlformats.org/spreadsheetml/2006/main" count="3201" uniqueCount="1104">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</sst>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1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1"/>
  <sheetViews>
    <sheetView showGridLines="0" tabSelected="1" zoomScaleNormal="100" zoomScaleSheetLayoutView="100" workbookViewId="0">
      <selection activeCell="AA46" sqref="AA46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82" t="s">
        <v>0</v>
      </c>
      <c r="E1" s="829"/>
      <c r="F1" s="829"/>
      <c r="G1" s="12" t="s">
        <v>1</v>
      </c>
      <c r="H1" s="882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4" t="s">
        <v>8</v>
      </c>
      <c r="B5" s="788"/>
      <c r="C5" s="789"/>
      <c r="D5" s="890"/>
      <c r="E5" s="891"/>
      <c r="F5" s="1169" t="s">
        <v>9</v>
      </c>
      <c r="G5" s="789"/>
      <c r="H5" s="890" t="s">
        <v>1103</v>
      </c>
      <c r="I5" s="1095"/>
      <c r="J5" s="1095"/>
      <c r="K5" s="1095"/>
      <c r="L5" s="1095"/>
      <c r="M5" s="891"/>
      <c r="N5" s="58"/>
      <c r="P5" s="24" t="s">
        <v>10</v>
      </c>
      <c r="Q5" s="1188">
        <v>45689</v>
      </c>
      <c r="R5" s="943"/>
      <c r="T5" s="1001" t="s">
        <v>11</v>
      </c>
      <c r="U5" s="853"/>
      <c r="V5" s="1002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4" t="s">
        <v>13</v>
      </c>
      <c r="B6" s="788"/>
      <c r="C6" s="789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Суббота</v>
      </c>
      <c r="R6" s="794"/>
      <c r="T6" s="1225" t="s">
        <v>16</v>
      </c>
      <c r="U6" s="853"/>
      <c r="V6" s="1083" t="s">
        <v>17</v>
      </c>
      <c r="W6" s="88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60"/>
      <c r="P7" s="24"/>
      <c r="Q7" s="42"/>
      <c r="R7" s="42"/>
      <c r="T7" s="800"/>
      <c r="U7" s="853"/>
      <c r="V7" s="1084"/>
      <c r="W7" s="1085"/>
      <c r="AB7" s="51"/>
      <c r="AC7" s="51"/>
      <c r="AD7" s="51"/>
      <c r="AE7" s="51"/>
    </row>
    <row r="8" spans="1:32" s="777" customFormat="1" ht="25.5" customHeight="1" x14ac:dyDescent="0.2">
      <c r="A8" s="1220" t="s">
        <v>18</v>
      </c>
      <c r="B8" s="803"/>
      <c r="C8" s="804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951">
        <v>0.54166666666666663</v>
      </c>
      <c r="R8" s="868"/>
      <c r="T8" s="800"/>
      <c r="U8" s="853"/>
      <c r="V8" s="1084"/>
      <c r="W8" s="1085"/>
      <c r="AB8" s="51"/>
      <c r="AC8" s="51"/>
      <c r="AD8" s="51"/>
      <c r="AE8" s="51"/>
    </row>
    <row r="9" spans="1:32" s="777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1"/>
      <c r="E9" s="81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3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3"/>
      <c r="L9" s="813"/>
      <c r="M9" s="813"/>
      <c r="N9" s="775"/>
      <c r="P9" s="26" t="s">
        <v>21</v>
      </c>
      <c r="Q9" s="939"/>
      <c r="R9" s="940"/>
      <c r="T9" s="800"/>
      <c r="U9" s="853"/>
      <c r="V9" s="1086"/>
      <c r="W9" s="108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1"/>
      <c r="E10" s="81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6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3"/>
      <c r="R10" s="1014"/>
      <c r="U10" s="24" t="s">
        <v>23</v>
      </c>
      <c r="V10" s="885" t="s">
        <v>24</v>
      </c>
      <c r="W10" s="88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0" t="s">
        <v>28</v>
      </c>
      <c r="W11" s="94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1" t="s">
        <v>29</v>
      </c>
      <c r="B12" s="788"/>
      <c r="C12" s="788"/>
      <c r="D12" s="788"/>
      <c r="E12" s="788"/>
      <c r="F12" s="788"/>
      <c r="G12" s="788"/>
      <c r="H12" s="788"/>
      <c r="I12" s="788"/>
      <c r="J12" s="788"/>
      <c r="K12" s="788"/>
      <c r="L12" s="788"/>
      <c r="M12" s="789"/>
      <c r="N12" s="62"/>
      <c r="P12" s="24" t="s">
        <v>30</v>
      </c>
      <c r="Q12" s="951"/>
      <c r="R12" s="868"/>
      <c r="S12" s="23"/>
      <c r="U12" s="24"/>
      <c r="V12" s="829"/>
      <c r="W12" s="800"/>
      <c r="AB12" s="51"/>
      <c r="AC12" s="51"/>
      <c r="AD12" s="51"/>
      <c r="AE12" s="51"/>
    </row>
    <row r="13" spans="1:32" s="777" customFormat="1" ht="23.25" customHeight="1" x14ac:dyDescent="0.2">
      <c r="A13" s="991" t="s">
        <v>31</v>
      </c>
      <c r="B13" s="788"/>
      <c r="C13" s="788"/>
      <c r="D13" s="788"/>
      <c r="E13" s="788"/>
      <c r="F13" s="788"/>
      <c r="G13" s="788"/>
      <c r="H13" s="788"/>
      <c r="I13" s="788"/>
      <c r="J13" s="788"/>
      <c r="K13" s="788"/>
      <c r="L13" s="788"/>
      <c r="M13" s="789"/>
      <c r="N13" s="62"/>
      <c r="O13" s="26"/>
      <c r="P13" s="26" t="s">
        <v>32</v>
      </c>
      <c r="Q13" s="1130"/>
      <c r="R13" s="9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1" t="s">
        <v>33</v>
      </c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999" t="s">
        <v>34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9"/>
      <c r="N15" s="63"/>
      <c r="P15" s="981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1" t="s">
        <v>36</v>
      </c>
      <c r="B17" s="841" t="s">
        <v>37</v>
      </c>
      <c r="C17" s="967" t="s">
        <v>38</v>
      </c>
      <c r="D17" s="841" t="s">
        <v>39</v>
      </c>
      <c r="E17" s="843"/>
      <c r="F17" s="841" t="s">
        <v>40</v>
      </c>
      <c r="G17" s="841" t="s">
        <v>41</v>
      </c>
      <c r="H17" s="841" t="s">
        <v>42</v>
      </c>
      <c r="I17" s="841" t="s">
        <v>43</v>
      </c>
      <c r="J17" s="841" t="s">
        <v>44</v>
      </c>
      <c r="K17" s="841" t="s">
        <v>45</v>
      </c>
      <c r="L17" s="841" t="s">
        <v>46</v>
      </c>
      <c r="M17" s="841" t="s">
        <v>47</v>
      </c>
      <c r="N17" s="841" t="s">
        <v>48</v>
      </c>
      <c r="O17" s="841" t="s">
        <v>49</v>
      </c>
      <c r="P17" s="841" t="s">
        <v>50</v>
      </c>
      <c r="Q17" s="842"/>
      <c r="R17" s="842"/>
      <c r="S17" s="842"/>
      <c r="T17" s="843"/>
      <c r="U17" s="1216" t="s">
        <v>51</v>
      </c>
      <c r="V17" s="789"/>
      <c r="W17" s="841" t="s">
        <v>52</v>
      </c>
      <c r="X17" s="841" t="s">
        <v>53</v>
      </c>
      <c r="Y17" s="1217" t="s">
        <v>54</v>
      </c>
      <c r="Z17" s="1077" t="s">
        <v>55</v>
      </c>
      <c r="AA17" s="1067" t="s">
        <v>56</v>
      </c>
      <c r="AB17" s="1067" t="s">
        <v>57</v>
      </c>
      <c r="AC17" s="1067" t="s">
        <v>58</v>
      </c>
      <c r="AD17" s="1067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51"/>
      <c r="B18" s="851"/>
      <c r="C18" s="851"/>
      <c r="D18" s="844"/>
      <c r="E18" s="846"/>
      <c r="F18" s="851"/>
      <c r="G18" s="851"/>
      <c r="H18" s="851"/>
      <c r="I18" s="851"/>
      <c r="J18" s="851"/>
      <c r="K18" s="851"/>
      <c r="L18" s="851"/>
      <c r="M18" s="851"/>
      <c r="N18" s="851"/>
      <c r="O18" s="851"/>
      <c r="P18" s="844"/>
      <c r="Q18" s="845"/>
      <c r="R18" s="845"/>
      <c r="S18" s="845"/>
      <c r="T18" s="846"/>
      <c r="U18" s="67" t="s">
        <v>61</v>
      </c>
      <c r="V18" s="67" t="s">
        <v>62</v>
      </c>
      <c r="W18" s="851"/>
      <c r="X18" s="851"/>
      <c r="Y18" s="1218"/>
      <c r="Z18" s="1078"/>
      <c r="AA18" s="1068"/>
      <c r="AB18" s="1068"/>
      <c r="AC18" s="1068"/>
      <c r="AD18" s="1165"/>
      <c r="AE18" s="1166"/>
      <c r="AF18" s="1167"/>
      <c r="AG18" s="66"/>
      <c r="BD18" s="65"/>
    </row>
    <row r="19" spans="1:68" ht="27.75" hidden="1" customHeight="1" x14ac:dyDescent="0.2">
      <c r="A19" s="896" t="s">
        <v>63</v>
      </c>
      <c r="B19" s="897"/>
      <c r="C19" s="897"/>
      <c r="D19" s="897"/>
      <c r="E19" s="897"/>
      <c r="F19" s="897"/>
      <c r="G19" s="897"/>
      <c r="H19" s="897"/>
      <c r="I19" s="897"/>
      <c r="J19" s="897"/>
      <c r="K19" s="897"/>
      <c r="L19" s="897"/>
      <c r="M19" s="897"/>
      <c r="N19" s="897"/>
      <c r="O19" s="897"/>
      <c r="P19" s="897"/>
      <c r="Q19" s="897"/>
      <c r="R19" s="897"/>
      <c r="S19" s="897"/>
      <c r="T19" s="897"/>
      <c r="U19" s="897"/>
      <c r="V19" s="897"/>
      <c r="W19" s="897"/>
      <c r="X19" s="897"/>
      <c r="Y19" s="897"/>
      <c r="Z19" s="897"/>
      <c r="AA19" s="48"/>
      <c r="AB19" s="48"/>
      <c r="AC19" s="48"/>
    </row>
    <row r="20" spans="1:68" ht="16.5" hidden="1" customHeight="1" x14ac:dyDescent="0.25">
      <c r="A20" s="84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0"/>
      <c r="P23" s="802" t="s">
        <v>71</v>
      </c>
      <c r="Q23" s="803"/>
      <c r="R23" s="803"/>
      <c r="S23" s="803"/>
      <c r="T23" s="803"/>
      <c r="U23" s="803"/>
      <c r="V23" s="80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0"/>
      <c r="P24" s="802" t="s">
        <v>71</v>
      </c>
      <c r="Q24" s="803"/>
      <c r="R24" s="803"/>
      <c r="S24" s="803"/>
      <c r="T24" s="803"/>
      <c r="U24" s="803"/>
      <c r="V24" s="80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3">
        <v>4680115885912</v>
      </c>
      <c r="E26" s="794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3">
        <v>4607091388237</v>
      </c>
      <c r="E27" s="794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3">
        <v>4680115886230</v>
      </c>
      <c r="E28" s="794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6" t="s">
        <v>83</v>
      </c>
      <c r="Q28" s="791"/>
      <c r="R28" s="791"/>
      <c r="S28" s="791"/>
      <c r="T28" s="792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3">
        <v>4680115886278</v>
      </c>
      <c r="E29" s="794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87</v>
      </c>
      <c r="Q29" s="791"/>
      <c r="R29" s="791"/>
      <c r="S29" s="791"/>
      <c r="T29" s="792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3">
        <v>4680115886247</v>
      </c>
      <c r="E30" s="794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3" t="s">
        <v>91</v>
      </c>
      <c r="Q30" s="791"/>
      <c r="R30" s="791"/>
      <c r="S30" s="791"/>
      <c r="T30" s="792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3">
        <v>4680115885905</v>
      </c>
      <c r="E31" s="794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3">
        <v>4607091388244</v>
      </c>
      <c r="E32" s="794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809"/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10"/>
      <c r="P33" s="802" t="s">
        <v>71</v>
      </c>
      <c r="Q33" s="803"/>
      <c r="R33" s="803"/>
      <c r="S33" s="803"/>
      <c r="T33" s="803"/>
      <c r="U33" s="803"/>
      <c r="V33" s="804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hidden="1" x14ac:dyDescent="0.2">
      <c r="A34" s="80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0"/>
      <c r="P34" s="802" t="s">
        <v>71</v>
      </c>
      <c r="Q34" s="803"/>
      <c r="R34" s="803"/>
      <c r="S34" s="803"/>
      <c r="T34" s="803"/>
      <c r="U34" s="803"/>
      <c r="V34" s="804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hidden="1" customHeight="1" x14ac:dyDescent="0.25">
      <c r="A35" s="799" t="s">
        <v>99</v>
      </c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0"/>
      <c r="P35" s="800"/>
      <c r="Q35" s="800"/>
      <c r="R35" s="800"/>
      <c r="S35" s="800"/>
      <c r="T35" s="800"/>
      <c r="U35" s="800"/>
      <c r="V35" s="800"/>
      <c r="W35" s="800"/>
      <c r="X35" s="800"/>
      <c r="Y35" s="800"/>
      <c r="Z35" s="800"/>
      <c r="AA35" s="779"/>
      <c r="AB35" s="779"/>
      <c r="AC35" s="779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3">
        <v>4607091388503</v>
      </c>
      <c r="E36" s="794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0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809"/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10"/>
      <c r="P37" s="802" t="s">
        <v>71</v>
      </c>
      <c r="Q37" s="803"/>
      <c r="R37" s="803"/>
      <c r="S37" s="803"/>
      <c r="T37" s="803"/>
      <c r="U37" s="803"/>
      <c r="V37" s="804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hidden="1" x14ac:dyDescent="0.2">
      <c r="A38" s="80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0"/>
      <c r="P38" s="802" t="s">
        <v>71</v>
      </c>
      <c r="Q38" s="803"/>
      <c r="R38" s="803"/>
      <c r="S38" s="803"/>
      <c r="T38" s="803"/>
      <c r="U38" s="803"/>
      <c r="V38" s="804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hidden="1" customHeight="1" x14ac:dyDescent="0.25">
      <c r="A39" s="799" t="s">
        <v>105</v>
      </c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0"/>
      <c r="P39" s="800"/>
      <c r="Q39" s="800"/>
      <c r="R39" s="800"/>
      <c r="S39" s="800"/>
      <c r="T39" s="800"/>
      <c r="U39" s="800"/>
      <c r="V39" s="800"/>
      <c r="W39" s="800"/>
      <c r="X39" s="800"/>
      <c r="Y39" s="800"/>
      <c r="Z39" s="800"/>
      <c r="AA39" s="779"/>
      <c r="AB39" s="779"/>
      <c r="AC39" s="779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3">
        <v>4607091389111</v>
      </c>
      <c r="E40" s="794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809"/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10"/>
      <c r="P41" s="802" t="s">
        <v>71</v>
      </c>
      <c r="Q41" s="803"/>
      <c r="R41" s="803"/>
      <c r="S41" s="803"/>
      <c r="T41" s="803"/>
      <c r="U41" s="803"/>
      <c r="V41" s="804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hidden="1" x14ac:dyDescent="0.2">
      <c r="A42" s="80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0"/>
      <c r="P42" s="802" t="s">
        <v>71</v>
      </c>
      <c r="Q42" s="803"/>
      <c r="R42" s="803"/>
      <c r="S42" s="803"/>
      <c r="T42" s="803"/>
      <c r="U42" s="803"/>
      <c r="V42" s="804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hidden="1" customHeight="1" x14ac:dyDescent="0.2">
      <c r="A43" s="896" t="s">
        <v>108</v>
      </c>
      <c r="B43" s="897"/>
      <c r="C43" s="897"/>
      <c r="D43" s="897"/>
      <c r="E43" s="897"/>
      <c r="F43" s="897"/>
      <c r="G43" s="897"/>
      <c r="H43" s="897"/>
      <c r="I43" s="897"/>
      <c r="J43" s="897"/>
      <c r="K43" s="897"/>
      <c r="L43" s="897"/>
      <c r="M43" s="897"/>
      <c r="N43" s="897"/>
      <c r="O43" s="897"/>
      <c r="P43" s="897"/>
      <c r="Q43" s="897"/>
      <c r="R43" s="897"/>
      <c r="S43" s="897"/>
      <c r="T43" s="897"/>
      <c r="U43" s="897"/>
      <c r="V43" s="897"/>
      <c r="W43" s="897"/>
      <c r="X43" s="897"/>
      <c r="Y43" s="897"/>
      <c r="Z43" s="897"/>
      <c r="AA43" s="48"/>
      <c r="AB43" s="48"/>
      <c r="AC43" s="48"/>
    </row>
    <row r="44" spans="1:68" ht="16.5" hidden="1" customHeight="1" x14ac:dyDescent="0.25">
      <c r="A44" s="849" t="s">
        <v>109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778"/>
      <c r="AB44" s="778"/>
      <c r="AC44" s="778"/>
    </row>
    <row r="45" spans="1:68" ht="14.25" hidden="1" customHeight="1" x14ac:dyDescent="0.25">
      <c r="A45" s="799" t="s">
        <v>110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3">
        <v>4607091385670</v>
      </c>
      <c r="E46" s="794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91"/>
      <c r="R46" s="791"/>
      <c r="S46" s="791"/>
      <c r="T46" s="792"/>
      <c r="U46" s="34"/>
      <c r="V46" s="34"/>
      <c r="W46" s="35" t="s">
        <v>69</v>
      </c>
      <c r="X46" s="783">
        <v>700</v>
      </c>
      <c r="Y46" s="784">
        <f t="shared" ref="Y46:Y51" si="6">IFERROR(IF(X46="",0,CEILING((X46/$H46),1)*$H46),"")</f>
        <v>702</v>
      </c>
      <c r="Z46" s="36">
        <f>IFERROR(IF(Y46=0,"",ROUNDUP(Y46/H46,0)*0.01898),"")</f>
        <v>1.2337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728.19444444444434</v>
      </c>
      <c r="BN46" s="64">
        <f t="shared" ref="BN46:BN51" si="8">IFERROR(Y46*I46/H46,"0")</f>
        <v>730.27499999999986</v>
      </c>
      <c r="BO46" s="64">
        <f t="shared" ref="BO46:BO51" si="9">IFERROR(1/J46*(X46/H46),"0")</f>
        <v>1.0127314814814814</v>
      </c>
      <c r="BP46" s="64">
        <f t="shared" ref="BP46:BP51" si="10">IFERROR(1/J46*(Y46/H46),"0")</f>
        <v>1.015625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4301011540</v>
      </c>
      <c r="D47" s="793">
        <v>4607091385670</v>
      </c>
      <c r="E47" s="794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1"/>
      <c r="R47" s="791"/>
      <c r="S47" s="791"/>
      <c r="T47" s="792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93">
        <v>4680115883956</v>
      </c>
      <c r="E48" s="794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69</v>
      </c>
      <c r="X48" s="783">
        <v>400</v>
      </c>
      <c r="Y48" s="784">
        <f t="shared" si="6"/>
        <v>403.2</v>
      </c>
      <c r="Z48" s="36">
        <f>IFERROR(IF(Y48=0,"",ROUNDUP(Y48/H48,0)*0.01898),"")</f>
        <v>0.68328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415.53571428571433</v>
      </c>
      <c r="BN48" s="64">
        <f t="shared" si="8"/>
        <v>418.86</v>
      </c>
      <c r="BO48" s="64">
        <f t="shared" si="9"/>
        <v>0.5580357142857143</v>
      </c>
      <c r="BP48" s="64">
        <f t="shared" si="10"/>
        <v>0.5625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4301011382</v>
      </c>
      <c r="D49" s="793">
        <v>4607091385687</v>
      </c>
      <c r="E49" s="794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91"/>
      <c r="R49" s="791"/>
      <c r="S49" s="791"/>
      <c r="T49" s="792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4301011565</v>
      </c>
      <c r="D50" s="793">
        <v>4680115882539</v>
      </c>
      <c r="E50" s="794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1"/>
      <c r="R50" s="791"/>
      <c r="S50" s="791"/>
      <c r="T50" s="792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3">
        <v>4680115883949</v>
      </c>
      <c r="E51" s="794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9"/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  <c r="O52" s="810"/>
      <c r="P52" s="802" t="s">
        <v>71</v>
      </c>
      <c r="Q52" s="803"/>
      <c r="R52" s="803"/>
      <c r="S52" s="803"/>
      <c r="T52" s="803"/>
      <c r="U52" s="803"/>
      <c r="V52" s="804"/>
      <c r="W52" s="37" t="s">
        <v>72</v>
      </c>
      <c r="X52" s="785">
        <f>IFERROR(X46/H46,"0")+IFERROR(X47/H47,"0")+IFERROR(X48/H48,"0")+IFERROR(X49/H49,"0")+IFERROR(X50/H50,"0")+IFERROR(X51/H51,"0")</f>
        <v>100.52910052910053</v>
      </c>
      <c r="Y52" s="785">
        <f>IFERROR(Y46/H46,"0")+IFERROR(Y47/H47,"0")+IFERROR(Y48/H48,"0")+IFERROR(Y49/H49,"0")+IFERROR(Y50/H50,"0")+IFERROR(Y51/H51,"0")</f>
        <v>101</v>
      </c>
      <c r="Z52" s="785">
        <f>IFERROR(IF(Z46="",0,Z46),"0")+IFERROR(IF(Z47="",0,Z47),"0")+IFERROR(IF(Z48="",0,Z48),"0")+IFERROR(IF(Z49="",0,Z49),"0")+IFERROR(IF(Z50="",0,Z50),"0")+IFERROR(IF(Z51="",0,Z51),"0")</f>
        <v>1.9169800000000001</v>
      </c>
      <c r="AA52" s="786"/>
      <c r="AB52" s="786"/>
      <c r="AC52" s="786"/>
    </row>
    <row r="53" spans="1:68" x14ac:dyDescent="0.2">
      <c r="A53" s="80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0"/>
      <c r="P53" s="802" t="s">
        <v>71</v>
      </c>
      <c r="Q53" s="803"/>
      <c r="R53" s="803"/>
      <c r="S53" s="803"/>
      <c r="T53" s="803"/>
      <c r="U53" s="803"/>
      <c r="V53" s="804"/>
      <c r="W53" s="37" t="s">
        <v>69</v>
      </c>
      <c r="X53" s="785">
        <f>IFERROR(SUM(X46:X51),"0")</f>
        <v>1100</v>
      </c>
      <c r="Y53" s="785">
        <f>IFERROR(SUM(Y46:Y51),"0")</f>
        <v>1105.2</v>
      </c>
      <c r="Z53" s="37"/>
      <c r="AA53" s="786"/>
      <c r="AB53" s="786"/>
      <c r="AC53" s="786"/>
    </row>
    <row r="54" spans="1:68" ht="14.25" hidden="1" customHeight="1" x14ac:dyDescent="0.25">
      <c r="A54" s="799" t="s">
        <v>73</v>
      </c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0"/>
      <c r="P54" s="800"/>
      <c r="Q54" s="800"/>
      <c r="R54" s="800"/>
      <c r="S54" s="800"/>
      <c r="T54" s="800"/>
      <c r="U54" s="800"/>
      <c r="V54" s="800"/>
      <c r="W54" s="800"/>
      <c r="X54" s="800"/>
      <c r="Y54" s="800"/>
      <c r="Z54" s="800"/>
      <c r="AA54" s="779"/>
      <c r="AB54" s="779"/>
      <c r="AC54" s="779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3">
        <v>4680115885233</v>
      </c>
      <c r="E55" s="794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3">
        <v>4680115884915</v>
      </c>
      <c r="E56" s="794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809"/>
      <c r="B57" s="800"/>
      <c r="C57" s="800"/>
      <c r="D57" s="800"/>
      <c r="E57" s="800"/>
      <c r="F57" s="800"/>
      <c r="G57" s="800"/>
      <c r="H57" s="800"/>
      <c r="I57" s="800"/>
      <c r="J57" s="800"/>
      <c r="K57" s="800"/>
      <c r="L57" s="800"/>
      <c r="M57" s="800"/>
      <c r="N57" s="800"/>
      <c r="O57" s="810"/>
      <c r="P57" s="802" t="s">
        <v>71</v>
      </c>
      <c r="Q57" s="803"/>
      <c r="R57" s="803"/>
      <c r="S57" s="803"/>
      <c r="T57" s="803"/>
      <c r="U57" s="803"/>
      <c r="V57" s="804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hidden="1" x14ac:dyDescent="0.2">
      <c r="A58" s="80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0"/>
      <c r="P58" s="802" t="s">
        <v>71</v>
      </c>
      <c r="Q58" s="803"/>
      <c r="R58" s="803"/>
      <c r="S58" s="803"/>
      <c r="T58" s="803"/>
      <c r="U58" s="803"/>
      <c r="V58" s="804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hidden="1" customHeight="1" x14ac:dyDescent="0.25">
      <c r="A59" s="849" t="s">
        <v>137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778"/>
      <c r="AB59" s="778"/>
      <c r="AC59" s="778"/>
    </row>
    <row r="60" spans="1:68" ht="14.25" hidden="1" customHeight="1" x14ac:dyDescent="0.25">
      <c r="A60" s="799" t="s">
        <v>110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79"/>
      <c r="AB60" s="779"/>
      <c r="AC60" s="779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3">
        <v>4680115885882</v>
      </c>
      <c r="E61" s="794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3">
        <v>4680115881426</v>
      </c>
      <c r="E62" s="794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69</v>
      </c>
      <c r="X62" s="783">
        <v>300</v>
      </c>
      <c r="Y62" s="784">
        <f t="shared" si="11"/>
        <v>302.40000000000003</v>
      </c>
      <c r="Z62" s="36">
        <f>IFERROR(IF(Y62=0,"",ROUNDUP(Y62/H62,0)*0.01898),"")</f>
        <v>0.53144000000000002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312.08333333333331</v>
      </c>
      <c r="BN62" s="64">
        <f t="shared" si="13"/>
        <v>314.58000000000004</v>
      </c>
      <c r="BO62" s="64">
        <f t="shared" si="14"/>
        <v>0.43402777777777773</v>
      </c>
      <c r="BP62" s="64">
        <f t="shared" si="15"/>
        <v>0.4375</v>
      </c>
    </row>
    <row r="63" spans="1:68" ht="27" hidden="1" customHeight="1" x14ac:dyDescent="0.25">
      <c r="A63" s="54" t="s">
        <v>141</v>
      </c>
      <c r="B63" s="54" t="s">
        <v>146</v>
      </c>
      <c r="C63" s="31">
        <v>4301011948</v>
      </c>
      <c r="D63" s="793">
        <v>4680115881426</v>
      </c>
      <c r="E63" s="794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1"/>
      <c r="R63" s="791"/>
      <c r="S63" s="791"/>
      <c r="T63" s="792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4301011386</v>
      </c>
      <c r="D64" s="793">
        <v>4680115880283</v>
      </c>
      <c r="E64" s="794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91"/>
      <c r="R64" s="791"/>
      <c r="S64" s="791"/>
      <c r="T64" s="792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4301011432</v>
      </c>
      <c r="D65" s="793">
        <v>4680115882720</v>
      </c>
      <c r="E65" s="794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91"/>
      <c r="R65" s="791"/>
      <c r="S65" s="791"/>
      <c r="T65" s="792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customHeight="1" x14ac:dyDescent="0.25">
      <c r="A66" s="54" t="s">
        <v>155</v>
      </c>
      <c r="B66" s="54" t="s">
        <v>156</v>
      </c>
      <c r="C66" s="31">
        <v>4301011806</v>
      </c>
      <c r="D66" s="793">
        <v>4680115881525</v>
      </c>
      <c r="E66" s="794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91"/>
      <c r="R66" s="791"/>
      <c r="S66" s="791"/>
      <c r="T66" s="792"/>
      <c r="U66" s="34"/>
      <c r="V66" s="34"/>
      <c r="W66" s="35" t="s">
        <v>69</v>
      </c>
      <c r="X66" s="783">
        <v>5</v>
      </c>
      <c r="Y66" s="784">
        <f t="shared" si="11"/>
        <v>8</v>
      </c>
      <c r="Z66" s="36">
        <f>IFERROR(IF(Y66=0,"",ROUNDUP(Y66/H66,0)*0.00902),"")</f>
        <v>1.804E-2</v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5.2625000000000002</v>
      </c>
      <c r="BN66" s="64">
        <f t="shared" si="13"/>
        <v>8.42</v>
      </c>
      <c r="BO66" s="64">
        <f t="shared" si="14"/>
        <v>9.46969696969697E-3</v>
      </c>
      <c r="BP66" s="64">
        <f t="shared" si="15"/>
        <v>1.5151515151515152E-2</v>
      </c>
    </row>
    <row r="67" spans="1:68" ht="27" hidden="1" customHeight="1" x14ac:dyDescent="0.25">
      <c r="A67" s="54" t="s">
        <v>157</v>
      </c>
      <c r="B67" s="54" t="s">
        <v>158</v>
      </c>
      <c r="C67" s="31">
        <v>4301011589</v>
      </c>
      <c r="D67" s="793">
        <v>4680115885899</v>
      </c>
      <c r="E67" s="794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4301011801</v>
      </c>
      <c r="D68" s="793">
        <v>4680115881419</v>
      </c>
      <c r="E68" s="794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x14ac:dyDescent="0.2">
      <c r="A69" s="809"/>
      <c r="B69" s="800"/>
      <c r="C69" s="800"/>
      <c r="D69" s="800"/>
      <c r="E69" s="800"/>
      <c r="F69" s="800"/>
      <c r="G69" s="800"/>
      <c r="H69" s="800"/>
      <c r="I69" s="800"/>
      <c r="J69" s="800"/>
      <c r="K69" s="800"/>
      <c r="L69" s="800"/>
      <c r="M69" s="800"/>
      <c r="N69" s="800"/>
      <c r="O69" s="810"/>
      <c r="P69" s="802" t="s">
        <v>71</v>
      </c>
      <c r="Q69" s="803"/>
      <c r="R69" s="803"/>
      <c r="S69" s="803"/>
      <c r="T69" s="803"/>
      <c r="U69" s="803"/>
      <c r="V69" s="804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29.027777777777775</v>
      </c>
      <c r="Y69" s="785">
        <f>IFERROR(Y61/H61,"0")+IFERROR(Y62/H62,"0")+IFERROR(Y63/H63,"0")+IFERROR(Y64/H64,"0")+IFERROR(Y65/H65,"0")+IFERROR(Y66/H66,"0")+IFERROR(Y67/H67,"0")+IFERROR(Y68/H68,"0")</f>
        <v>30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0.54947999999999997</v>
      </c>
      <c r="AA69" s="786"/>
      <c r="AB69" s="786"/>
      <c r="AC69" s="786"/>
    </row>
    <row r="70" spans="1:68" x14ac:dyDescent="0.2">
      <c r="A70" s="800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10"/>
      <c r="P70" s="802" t="s">
        <v>71</v>
      </c>
      <c r="Q70" s="803"/>
      <c r="R70" s="803"/>
      <c r="S70" s="803"/>
      <c r="T70" s="803"/>
      <c r="U70" s="803"/>
      <c r="V70" s="804"/>
      <c r="W70" s="37" t="s">
        <v>69</v>
      </c>
      <c r="X70" s="785">
        <f>IFERROR(SUM(X61:X68),"0")</f>
        <v>305</v>
      </c>
      <c r="Y70" s="785">
        <f>IFERROR(SUM(Y61:Y68),"0")</f>
        <v>310.40000000000003</v>
      </c>
      <c r="Z70" s="37"/>
      <c r="AA70" s="786"/>
      <c r="AB70" s="786"/>
      <c r="AC70" s="786"/>
    </row>
    <row r="71" spans="1:68" ht="14.25" hidden="1" customHeight="1" x14ac:dyDescent="0.25">
      <c r="A71" s="799" t="s">
        <v>163</v>
      </c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0"/>
      <c r="P71" s="800"/>
      <c r="Q71" s="800"/>
      <c r="R71" s="800"/>
      <c r="S71" s="800"/>
      <c r="T71" s="800"/>
      <c r="U71" s="800"/>
      <c r="V71" s="800"/>
      <c r="W71" s="800"/>
      <c r="X71" s="800"/>
      <c r="Y71" s="800"/>
      <c r="Z71" s="800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3">
        <v>4680115881440</v>
      </c>
      <c r="E72" s="794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83">
        <v>286</v>
      </c>
      <c r="Y72" s="784">
        <f>IFERROR(IF(X72="",0,CEILING((X72/$H72),1)*$H72),"")</f>
        <v>291.60000000000002</v>
      </c>
      <c r="Z72" s="36">
        <f>IFERROR(IF(Y72=0,"",ROUNDUP(Y72/H72,0)*0.01898),"")</f>
        <v>0.51246000000000003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297.51944444444445</v>
      </c>
      <c r="BN72" s="64">
        <f>IFERROR(Y72*I72/H72,"0")</f>
        <v>303.34500000000003</v>
      </c>
      <c r="BO72" s="64">
        <f>IFERROR(1/J72*(X72/H72),"0")</f>
        <v>0.41377314814814814</v>
      </c>
      <c r="BP72" s="64">
        <f>IFERROR(1/J72*(Y72/H72),"0")</f>
        <v>0.421875</v>
      </c>
    </row>
    <row r="73" spans="1:68" ht="27" hidden="1" customHeight="1" x14ac:dyDescent="0.25">
      <c r="A73" s="54" t="s">
        <v>167</v>
      </c>
      <c r="B73" s="54" t="s">
        <v>168</v>
      </c>
      <c r="C73" s="31">
        <v>4301020228</v>
      </c>
      <c r="D73" s="793">
        <v>4680115882751</v>
      </c>
      <c r="E73" s="794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170</v>
      </c>
      <c r="B74" s="54" t="s">
        <v>171</v>
      </c>
      <c r="C74" s="31">
        <v>4301020358</v>
      </c>
      <c r="D74" s="793">
        <v>4680115885950</v>
      </c>
      <c r="E74" s="794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4301020296</v>
      </c>
      <c r="D75" s="793">
        <v>4680115881433</v>
      </c>
      <c r="E75" s="794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91"/>
      <c r="R75" s="791"/>
      <c r="S75" s="791"/>
      <c r="T75" s="792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9"/>
      <c r="B76" s="800"/>
      <c r="C76" s="800"/>
      <c r="D76" s="800"/>
      <c r="E76" s="800"/>
      <c r="F76" s="800"/>
      <c r="G76" s="800"/>
      <c r="H76" s="800"/>
      <c r="I76" s="800"/>
      <c r="J76" s="800"/>
      <c r="K76" s="800"/>
      <c r="L76" s="800"/>
      <c r="M76" s="800"/>
      <c r="N76" s="800"/>
      <c r="O76" s="810"/>
      <c r="P76" s="802" t="s">
        <v>71</v>
      </c>
      <c r="Q76" s="803"/>
      <c r="R76" s="803"/>
      <c r="S76" s="803"/>
      <c r="T76" s="803"/>
      <c r="U76" s="803"/>
      <c r="V76" s="804"/>
      <c r="W76" s="37" t="s">
        <v>72</v>
      </c>
      <c r="X76" s="785">
        <f>IFERROR(X72/H72,"0")+IFERROR(X73/H73,"0")+IFERROR(X74/H74,"0")+IFERROR(X75/H75,"0")</f>
        <v>26.481481481481481</v>
      </c>
      <c r="Y76" s="785">
        <f>IFERROR(Y72/H72,"0")+IFERROR(Y73/H73,"0")+IFERROR(Y74/H74,"0")+IFERROR(Y75/H75,"0")</f>
        <v>27</v>
      </c>
      <c r="Z76" s="785">
        <f>IFERROR(IF(Z72="",0,Z72),"0")+IFERROR(IF(Z73="",0,Z73),"0")+IFERROR(IF(Z74="",0,Z74),"0")+IFERROR(IF(Z75="",0,Z75),"0")</f>
        <v>0.51246000000000003</v>
      </c>
      <c r="AA76" s="786"/>
      <c r="AB76" s="786"/>
      <c r="AC76" s="786"/>
    </row>
    <row r="77" spans="1:68" x14ac:dyDescent="0.2">
      <c r="A77" s="800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10"/>
      <c r="P77" s="802" t="s">
        <v>71</v>
      </c>
      <c r="Q77" s="803"/>
      <c r="R77" s="803"/>
      <c r="S77" s="803"/>
      <c r="T77" s="803"/>
      <c r="U77" s="803"/>
      <c r="V77" s="804"/>
      <c r="W77" s="37" t="s">
        <v>69</v>
      </c>
      <c r="X77" s="785">
        <f>IFERROR(SUM(X72:X75),"0")</f>
        <v>286</v>
      </c>
      <c r="Y77" s="785">
        <f>IFERROR(SUM(Y72:Y75),"0")</f>
        <v>291.60000000000002</v>
      </c>
      <c r="Z77" s="37"/>
      <c r="AA77" s="786"/>
      <c r="AB77" s="786"/>
      <c r="AC77" s="786"/>
    </row>
    <row r="78" spans="1:68" ht="14.25" hidden="1" customHeight="1" x14ac:dyDescent="0.25">
      <c r="A78" s="799" t="s">
        <v>64</v>
      </c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0"/>
      <c r="P78" s="800"/>
      <c r="Q78" s="800"/>
      <c r="R78" s="800"/>
      <c r="S78" s="800"/>
      <c r="T78" s="800"/>
      <c r="U78" s="800"/>
      <c r="V78" s="800"/>
      <c r="W78" s="800"/>
      <c r="X78" s="800"/>
      <c r="Y78" s="800"/>
      <c r="Z78" s="800"/>
      <c r="AA78" s="779"/>
      <c r="AB78" s="779"/>
      <c r="AC78" s="779"/>
    </row>
    <row r="79" spans="1:68" ht="16.5" hidden="1" customHeight="1" x14ac:dyDescent="0.25">
      <c r="A79" s="54" t="s">
        <v>174</v>
      </c>
      <c r="B79" s="54" t="s">
        <v>175</v>
      </c>
      <c r="C79" s="31">
        <v>4301031242</v>
      </c>
      <c r="D79" s="793">
        <v>4680115885066</v>
      </c>
      <c r="E79" s="794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4301031240</v>
      </c>
      <c r="D80" s="793">
        <v>4680115885042</v>
      </c>
      <c r="E80" s="794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180</v>
      </c>
      <c r="B81" s="54" t="s">
        <v>181</v>
      </c>
      <c r="C81" s="31">
        <v>4301031315</v>
      </c>
      <c r="D81" s="793">
        <v>4680115885080</v>
      </c>
      <c r="E81" s="794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183</v>
      </c>
      <c r="B82" s="54" t="s">
        <v>184</v>
      </c>
      <c r="C82" s="31">
        <v>4301031243</v>
      </c>
      <c r="D82" s="793">
        <v>4680115885073</v>
      </c>
      <c r="E82" s="794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91"/>
      <c r="R82" s="791"/>
      <c r="S82" s="791"/>
      <c r="T82" s="792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4301031241</v>
      </c>
      <c r="D83" s="793">
        <v>4680115885059</v>
      </c>
      <c r="E83" s="794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91"/>
      <c r="R83" s="791"/>
      <c r="S83" s="791"/>
      <c r="T83" s="792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4301031316</v>
      </c>
      <c r="D84" s="793">
        <v>4680115885097</v>
      </c>
      <c r="E84" s="794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91"/>
      <c r="R84" s="791"/>
      <c r="S84" s="791"/>
      <c r="T84" s="792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809"/>
      <c r="B85" s="800"/>
      <c r="C85" s="800"/>
      <c r="D85" s="800"/>
      <c r="E85" s="800"/>
      <c r="F85" s="800"/>
      <c r="G85" s="800"/>
      <c r="H85" s="800"/>
      <c r="I85" s="800"/>
      <c r="J85" s="800"/>
      <c r="K85" s="800"/>
      <c r="L85" s="800"/>
      <c r="M85" s="800"/>
      <c r="N85" s="800"/>
      <c r="O85" s="810"/>
      <c r="P85" s="802" t="s">
        <v>71</v>
      </c>
      <c r="Q85" s="803"/>
      <c r="R85" s="803"/>
      <c r="S85" s="803"/>
      <c r="T85" s="803"/>
      <c r="U85" s="803"/>
      <c r="V85" s="804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hidden="1" x14ac:dyDescent="0.2">
      <c r="A86" s="800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10"/>
      <c r="P86" s="802" t="s">
        <v>71</v>
      </c>
      <c r="Q86" s="803"/>
      <c r="R86" s="803"/>
      <c r="S86" s="803"/>
      <c r="T86" s="803"/>
      <c r="U86" s="803"/>
      <c r="V86" s="804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hidden="1" customHeight="1" x14ac:dyDescent="0.25">
      <c r="A87" s="799" t="s">
        <v>73</v>
      </c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0"/>
      <c r="P87" s="800"/>
      <c r="Q87" s="800"/>
      <c r="R87" s="800"/>
      <c r="S87" s="800"/>
      <c r="T87" s="800"/>
      <c r="U87" s="800"/>
      <c r="V87" s="800"/>
      <c r="W87" s="800"/>
      <c r="X87" s="800"/>
      <c r="Y87" s="800"/>
      <c r="Z87" s="800"/>
      <c r="AA87" s="779"/>
      <c r="AB87" s="779"/>
      <c r="AC87" s="779"/>
    </row>
    <row r="88" spans="1:68" ht="16.5" hidden="1" customHeight="1" x14ac:dyDescent="0.25">
      <c r="A88" s="54" t="s">
        <v>189</v>
      </c>
      <c r="B88" s="54" t="s">
        <v>190</v>
      </c>
      <c r="C88" s="31">
        <v>4301051838</v>
      </c>
      <c r="D88" s="793">
        <v>4680115881891</v>
      </c>
      <c r="E88" s="794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3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customHeight="1" x14ac:dyDescent="0.25">
      <c r="A89" s="54" t="s">
        <v>192</v>
      </c>
      <c r="B89" s="54" t="s">
        <v>193</v>
      </c>
      <c r="C89" s="31">
        <v>4301051846</v>
      </c>
      <c r="D89" s="793">
        <v>4680115885769</v>
      </c>
      <c r="E89" s="794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83">
        <v>173</v>
      </c>
      <c r="Y89" s="784">
        <f t="shared" si="21"/>
        <v>176.4</v>
      </c>
      <c r="Z89" s="36">
        <f>IFERROR(IF(Y89=0,"",ROUNDUP(Y89/H89,0)*0.01898),"")</f>
        <v>0.39857999999999999</v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181.95892857142857</v>
      </c>
      <c r="BN89" s="64">
        <f t="shared" si="23"/>
        <v>185.535</v>
      </c>
      <c r="BO89" s="64">
        <f t="shared" si="24"/>
        <v>0.32180059523809523</v>
      </c>
      <c r="BP89" s="64">
        <f t="shared" si="25"/>
        <v>0.328125</v>
      </c>
    </row>
    <row r="90" spans="1:68" ht="37.5" hidden="1" customHeight="1" x14ac:dyDescent="0.25">
      <c r="A90" s="54" t="s">
        <v>195</v>
      </c>
      <c r="B90" s="54" t="s">
        <v>196</v>
      </c>
      <c r="C90" s="31">
        <v>4301051822</v>
      </c>
      <c r="D90" s="793">
        <v>4680115884410</v>
      </c>
      <c r="E90" s="794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4301051837</v>
      </c>
      <c r="D91" s="793">
        <v>4680115884311</v>
      </c>
      <c r="E91" s="794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91"/>
      <c r="R91" s="791"/>
      <c r="S91" s="791"/>
      <c r="T91" s="792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4301051844</v>
      </c>
      <c r="D92" s="793">
        <v>4680115885929</v>
      </c>
      <c r="E92" s="794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91"/>
      <c r="R92" s="791"/>
      <c r="S92" s="791"/>
      <c r="T92" s="792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4301051827</v>
      </c>
      <c r="D93" s="793">
        <v>4680115884403</v>
      </c>
      <c r="E93" s="794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91"/>
      <c r="R93" s="791"/>
      <c r="S93" s="791"/>
      <c r="T93" s="792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x14ac:dyDescent="0.2">
      <c r="A94" s="809"/>
      <c r="B94" s="800"/>
      <c r="C94" s="800"/>
      <c r="D94" s="800"/>
      <c r="E94" s="800"/>
      <c r="F94" s="800"/>
      <c r="G94" s="800"/>
      <c r="H94" s="800"/>
      <c r="I94" s="800"/>
      <c r="J94" s="800"/>
      <c r="K94" s="800"/>
      <c r="L94" s="800"/>
      <c r="M94" s="800"/>
      <c r="N94" s="800"/>
      <c r="O94" s="810"/>
      <c r="P94" s="802" t="s">
        <v>71</v>
      </c>
      <c r="Q94" s="803"/>
      <c r="R94" s="803"/>
      <c r="S94" s="803"/>
      <c r="T94" s="803"/>
      <c r="U94" s="803"/>
      <c r="V94" s="804"/>
      <c r="W94" s="37" t="s">
        <v>72</v>
      </c>
      <c r="X94" s="785">
        <f>IFERROR(X88/H88,"0")+IFERROR(X89/H89,"0")+IFERROR(X90/H90,"0")+IFERROR(X91/H91,"0")+IFERROR(X92/H92,"0")+IFERROR(X93/H93,"0")</f>
        <v>20.595238095238095</v>
      </c>
      <c r="Y94" s="785">
        <f>IFERROR(Y88/H88,"0")+IFERROR(Y89/H89,"0")+IFERROR(Y90/H90,"0")+IFERROR(Y91/H91,"0")+IFERROR(Y92/H92,"0")+IFERROR(Y93/H93,"0")</f>
        <v>21</v>
      </c>
      <c r="Z94" s="785">
        <f>IFERROR(IF(Z88="",0,Z88),"0")+IFERROR(IF(Z89="",0,Z89),"0")+IFERROR(IF(Z90="",0,Z90),"0")+IFERROR(IF(Z91="",0,Z91),"0")+IFERROR(IF(Z92="",0,Z92),"0")+IFERROR(IF(Z93="",0,Z93),"0")</f>
        <v>0.39857999999999999</v>
      </c>
      <c r="AA94" s="786"/>
      <c r="AB94" s="786"/>
      <c r="AC94" s="786"/>
    </row>
    <row r="95" spans="1:68" x14ac:dyDescent="0.2">
      <c r="A95" s="800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10"/>
      <c r="P95" s="802" t="s">
        <v>71</v>
      </c>
      <c r="Q95" s="803"/>
      <c r="R95" s="803"/>
      <c r="S95" s="803"/>
      <c r="T95" s="803"/>
      <c r="U95" s="803"/>
      <c r="V95" s="804"/>
      <c r="W95" s="37" t="s">
        <v>69</v>
      </c>
      <c r="X95" s="785">
        <f>IFERROR(SUM(X88:X93),"0")</f>
        <v>173</v>
      </c>
      <c r="Y95" s="785">
        <f>IFERROR(SUM(Y88:Y93),"0")</f>
        <v>176.4</v>
      </c>
      <c r="Z95" s="37"/>
      <c r="AA95" s="786"/>
      <c r="AB95" s="786"/>
      <c r="AC95" s="786"/>
    </row>
    <row r="96" spans="1:68" ht="14.25" hidden="1" customHeight="1" x14ac:dyDescent="0.25">
      <c r="A96" s="799" t="s">
        <v>205</v>
      </c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0"/>
      <c r="P96" s="800"/>
      <c r="Q96" s="800"/>
      <c r="R96" s="800"/>
      <c r="S96" s="800"/>
      <c r="T96" s="800"/>
      <c r="U96" s="800"/>
      <c r="V96" s="800"/>
      <c r="W96" s="800"/>
      <c r="X96" s="800"/>
      <c r="Y96" s="800"/>
      <c r="Z96" s="800"/>
      <c r="AA96" s="779"/>
      <c r="AB96" s="779"/>
      <c r="AC96" s="779"/>
    </row>
    <row r="97" spans="1:68" ht="37.5" hidden="1" customHeight="1" x14ac:dyDescent="0.25">
      <c r="A97" s="54" t="s">
        <v>206</v>
      </c>
      <c r="B97" s="54" t="s">
        <v>207</v>
      </c>
      <c r="C97" s="31">
        <v>4301060366</v>
      </c>
      <c r="D97" s="793">
        <v>4680115881532</v>
      </c>
      <c r="E97" s="794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customHeight="1" x14ac:dyDescent="0.25">
      <c r="A98" s="54" t="s">
        <v>206</v>
      </c>
      <c r="B98" s="54" t="s">
        <v>209</v>
      </c>
      <c r="C98" s="31">
        <v>4301060371</v>
      </c>
      <c r="D98" s="793">
        <v>4680115881532</v>
      </c>
      <c r="E98" s="794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83">
        <v>116</v>
      </c>
      <c r="Y98" s="784">
        <f>IFERROR(IF(X98="",0,CEILING((X98/$H98),1)*$H98),"")</f>
        <v>117.60000000000001</v>
      </c>
      <c r="Z98" s="36">
        <f>IFERROR(IF(Y98=0,"",ROUNDUP(Y98/H98,0)*0.02175),"")</f>
        <v>0.30449999999999999</v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123.78857142857143</v>
      </c>
      <c r="BN98" s="64">
        <f>IFERROR(Y98*I98/H98,"0")</f>
        <v>125.49600000000001</v>
      </c>
      <c r="BO98" s="64">
        <f>IFERROR(1/J98*(X98/H98),"0")</f>
        <v>0.24659863945578228</v>
      </c>
      <c r="BP98" s="64">
        <f>IFERROR(1/J98*(Y98/H98),"0")</f>
        <v>0.25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93">
        <v>4680115881464</v>
      </c>
      <c r="E99" s="794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9"/>
      <c r="B100" s="800"/>
      <c r="C100" s="800"/>
      <c r="D100" s="800"/>
      <c r="E100" s="800"/>
      <c r="F100" s="800"/>
      <c r="G100" s="800"/>
      <c r="H100" s="800"/>
      <c r="I100" s="800"/>
      <c r="J100" s="800"/>
      <c r="K100" s="800"/>
      <c r="L100" s="800"/>
      <c r="M100" s="800"/>
      <c r="N100" s="800"/>
      <c r="O100" s="810"/>
      <c r="P100" s="802" t="s">
        <v>71</v>
      </c>
      <c r="Q100" s="803"/>
      <c r="R100" s="803"/>
      <c r="S100" s="803"/>
      <c r="T100" s="803"/>
      <c r="U100" s="803"/>
      <c r="V100" s="804"/>
      <c r="W100" s="37" t="s">
        <v>72</v>
      </c>
      <c r="X100" s="785">
        <f>IFERROR(X97/H97,"0")+IFERROR(X98/H98,"0")+IFERROR(X99/H99,"0")</f>
        <v>13.809523809523808</v>
      </c>
      <c r="Y100" s="785">
        <f>IFERROR(Y97/H97,"0")+IFERROR(Y98/H98,"0")+IFERROR(Y99/H99,"0")</f>
        <v>14</v>
      </c>
      <c r="Z100" s="785">
        <f>IFERROR(IF(Z97="",0,Z97),"0")+IFERROR(IF(Z98="",0,Z98),"0")+IFERROR(IF(Z99="",0,Z99),"0")</f>
        <v>0.30449999999999999</v>
      </c>
      <c r="AA100" s="786"/>
      <c r="AB100" s="786"/>
      <c r="AC100" s="786"/>
    </row>
    <row r="101" spans="1:68" x14ac:dyDescent="0.2">
      <c r="A101" s="800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10"/>
      <c r="P101" s="802" t="s">
        <v>71</v>
      </c>
      <c r="Q101" s="803"/>
      <c r="R101" s="803"/>
      <c r="S101" s="803"/>
      <c r="T101" s="803"/>
      <c r="U101" s="803"/>
      <c r="V101" s="804"/>
      <c r="W101" s="37" t="s">
        <v>69</v>
      </c>
      <c r="X101" s="785">
        <f>IFERROR(SUM(X97:X99),"0")</f>
        <v>116</v>
      </c>
      <c r="Y101" s="785">
        <f>IFERROR(SUM(Y97:Y99),"0")</f>
        <v>117.60000000000001</v>
      </c>
      <c r="Z101" s="37"/>
      <c r="AA101" s="786"/>
      <c r="AB101" s="786"/>
      <c r="AC101" s="786"/>
    </row>
    <row r="102" spans="1:68" ht="16.5" hidden="1" customHeight="1" x14ac:dyDescent="0.25">
      <c r="A102" s="849" t="s">
        <v>213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778"/>
      <c r="AB102" s="778"/>
      <c r="AC102" s="778"/>
    </row>
    <row r="103" spans="1:68" ht="14.25" hidden="1" customHeight="1" x14ac:dyDescent="0.25">
      <c r="A103" s="799" t="s">
        <v>110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3">
        <v>4680115881327</v>
      </c>
      <c r="E104" s="794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91"/>
      <c r="R104" s="791"/>
      <c r="S104" s="791"/>
      <c r="T104" s="792"/>
      <c r="U104" s="34"/>
      <c r="V104" s="34"/>
      <c r="W104" s="35" t="s">
        <v>69</v>
      </c>
      <c r="X104" s="783">
        <v>400</v>
      </c>
      <c r="Y104" s="784">
        <f>IFERROR(IF(X104="",0,CEILING((X104/$H104),1)*$H104),"")</f>
        <v>410.40000000000003</v>
      </c>
      <c r="Z104" s="36">
        <f>IFERROR(IF(Y104=0,"",ROUNDUP(Y104/H104,0)*0.01898),"")</f>
        <v>0.72123999999999999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416.11111111111109</v>
      </c>
      <c r="BN104" s="64">
        <f>IFERROR(Y104*I104/H104,"0")</f>
        <v>426.92999999999995</v>
      </c>
      <c r="BO104" s="64">
        <f>IFERROR(1/J104*(X104/H104),"0")</f>
        <v>0.57870370370370372</v>
      </c>
      <c r="BP104" s="64">
        <f>IFERROR(1/J104*(Y104/H104),"0")</f>
        <v>0.59375</v>
      </c>
    </row>
    <row r="105" spans="1:68" ht="16.5" hidden="1" customHeight="1" x14ac:dyDescent="0.25">
      <c r="A105" s="54" t="s">
        <v>217</v>
      </c>
      <c r="B105" s="54" t="s">
        <v>218</v>
      </c>
      <c r="C105" s="31">
        <v>4301011476</v>
      </c>
      <c r="D105" s="793">
        <v>4680115881518</v>
      </c>
      <c r="E105" s="794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91"/>
      <c r="R105" s="791"/>
      <c r="S105" s="791"/>
      <c r="T105" s="792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219</v>
      </c>
      <c r="B106" s="54" t="s">
        <v>220</v>
      </c>
      <c r="C106" s="31">
        <v>4301011443</v>
      </c>
      <c r="D106" s="793">
        <v>4680115881303</v>
      </c>
      <c r="E106" s="794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91"/>
      <c r="R106" s="791"/>
      <c r="S106" s="791"/>
      <c r="T106" s="792"/>
      <c r="U106" s="34"/>
      <c r="V106" s="34"/>
      <c r="W106" s="35" t="s">
        <v>69</v>
      </c>
      <c r="X106" s="783">
        <v>135</v>
      </c>
      <c r="Y106" s="784">
        <f>IFERROR(IF(X106="",0,CEILING((X106/$H106),1)*$H106),"")</f>
        <v>135</v>
      </c>
      <c r="Z106" s="36">
        <f>IFERROR(IF(Y106=0,"",ROUNDUP(Y106/H106,0)*0.00902),"")</f>
        <v>0.27060000000000001</v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141.30000000000001</v>
      </c>
      <c r="BN106" s="64">
        <f>IFERROR(Y106*I106/H106,"0")</f>
        <v>141.30000000000001</v>
      </c>
      <c r="BO106" s="64">
        <f>IFERROR(1/J106*(X106/H106),"0")</f>
        <v>0.22727272727272729</v>
      </c>
      <c r="BP106" s="64">
        <f>IFERROR(1/J106*(Y106/H106),"0")</f>
        <v>0.22727272727272729</v>
      </c>
    </row>
    <row r="107" spans="1:68" x14ac:dyDescent="0.2">
      <c r="A107" s="809"/>
      <c r="B107" s="800"/>
      <c r="C107" s="800"/>
      <c r="D107" s="800"/>
      <c r="E107" s="800"/>
      <c r="F107" s="800"/>
      <c r="G107" s="800"/>
      <c r="H107" s="800"/>
      <c r="I107" s="800"/>
      <c r="J107" s="800"/>
      <c r="K107" s="800"/>
      <c r="L107" s="800"/>
      <c r="M107" s="800"/>
      <c r="N107" s="800"/>
      <c r="O107" s="810"/>
      <c r="P107" s="802" t="s">
        <v>71</v>
      </c>
      <c r="Q107" s="803"/>
      <c r="R107" s="803"/>
      <c r="S107" s="803"/>
      <c r="T107" s="803"/>
      <c r="U107" s="803"/>
      <c r="V107" s="804"/>
      <c r="W107" s="37" t="s">
        <v>72</v>
      </c>
      <c r="X107" s="785">
        <f>IFERROR(X104/H104,"0")+IFERROR(X105/H105,"0")+IFERROR(X106/H106,"0")</f>
        <v>67.037037037037038</v>
      </c>
      <c r="Y107" s="785">
        <f>IFERROR(Y104/H104,"0")+IFERROR(Y105/H105,"0")+IFERROR(Y106/H106,"0")</f>
        <v>68</v>
      </c>
      <c r="Z107" s="785">
        <f>IFERROR(IF(Z104="",0,Z104),"0")+IFERROR(IF(Z105="",0,Z105),"0")+IFERROR(IF(Z106="",0,Z106),"0")</f>
        <v>0.99184000000000005</v>
      </c>
      <c r="AA107" s="786"/>
      <c r="AB107" s="786"/>
      <c r="AC107" s="786"/>
    </row>
    <row r="108" spans="1:68" x14ac:dyDescent="0.2">
      <c r="A108" s="800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10"/>
      <c r="P108" s="802" t="s">
        <v>71</v>
      </c>
      <c r="Q108" s="803"/>
      <c r="R108" s="803"/>
      <c r="S108" s="803"/>
      <c r="T108" s="803"/>
      <c r="U108" s="803"/>
      <c r="V108" s="804"/>
      <c r="W108" s="37" t="s">
        <v>69</v>
      </c>
      <c r="X108" s="785">
        <f>IFERROR(SUM(X104:X106),"0")</f>
        <v>535</v>
      </c>
      <c r="Y108" s="785">
        <f>IFERROR(SUM(Y104:Y106),"0")</f>
        <v>545.40000000000009</v>
      </c>
      <c r="Z108" s="37"/>
      <c r="AA108" s="786"/>
      <c r="AB108" s="786"/>
      <c r="AC108" s="786"/>
    </row>
    <row r="109" spans="1:68" ht="14.25" hidden="1" customHeight="1" x14ac:dyDescent="0.25">
      <c r="A109" s="799" t="s">
        <v>73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779"/>
      <c r="AB109" s="779"/>
      <c r="AC109" s="779"/>
    </row>
    <row r="110" spans="1:68" ht="27" hidden="1" customHeight="1" x14ac:dyDescent="0.25">
      <c r="A110" s="54" t="s">
        <v>222</v>
      </c>
      <c r="B110" s="54" t="s">
        <v>223</v>
      </c>
      <c r="C110" s="31">
        <v>4301051437</v>
      </c>
      <c r="D110" s="793">
        <v>4607091386967</v>
      </c>
      <c r="E110" s="794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91"/>
      <c r="R110" s="791"/>
      <c r="S110" s="791"/>
      <c r="T110" s="792"/>
      <c r="U110" s="34"/>
      <c r="V110" s="34"/>
      <c r="W110" s="35" t="s">
        <v>69</v>
      </c>
      <c r="X110" s="783">
        <v>0</v>
      </c>
      <c r="Y110" s="784">
        <f t="shared" ref="Y110:Y115" si="26"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0</v>
      </c>
      <c r="BN110" s="64">
        <f t="shared" ref="BN110:BN115" si="28">IFERROR(Y110*I110/H110,"0")</f>
        <v>0</v>
      </c>
      <c r="BO110" s="64">
        <f t="shared" ref="BO110:BO115" si="29">IFERROR(1/J110*(X110/H110),"0")</f>
        <v>0</v>
      </c>
      <c r="BP110" s="64">
        <f t="shared" ref="BP110:BP115" si="30">IFERROR(1/J110*(Y110/H110),"0")</f>
        <v>0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3">
        <v>4607091386967</v>
      </c>
      <c r="E111" s="794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1"/>
      <c r="R111" s="791"/>
      <c r="S111" s="791"/>
      <c r="T111" s="792"/>
      <c r="U111" s="34"/>
      <c r="V111" s="34"/>
      <c r="W111" s="35" t="s">
        <v>69</v>
      </c>
      <c r="X111" s="783">
        <v>700</v>
      </c>
      <c r="Y111" s="784">
        <f t="shared" si="26"/>
        <v>705.6</v>
      </c>
      <c r="Z111" s="36">
        <f>IFERROR(IF(Y111=0,"",ROUNDUP(Y111/H111,0)*0.01898),"")</f>
        <v>1.59432</v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743.25</v>
      </c>
      <c r="BN111" s="64">
        <f t="shared" si="28"/>
        <v>749.19600000000003</v>
      </c>
      <c r="BO111" s="64">
        <f t="shared" si="29"/>
        <v>1.3020833333333333</v>
      </c>
      <c r="BP111" s="64">
        <f t="shared" si="30"/>
        <v>1.3125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3">
        <v>4607091385731</v>
      </c>
      <c r="E112" s="794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91"/>
      <c r="R112" s="791"/>
      <c r="S112" s="791"/>
      <c r="T112" s="792"/>
      <c r="U112" s="34"/>
      <c r="V112" s="34"/>
      <c r="W112" s="35" t="s">
        <v>69</v>
      </c>
      <c r="X112" s="783">
        <v>171</v>
      </c>
      <c r="Y112" s="784">
        <f t="shared" si="26"/>
        <v>172.8</v>
      </c>
      <c r="Z112" s="36">
        <f>IFERROR(IF(Y112=0,"",ROUNDUP(Y112/H112,0)*0.00651),"")</f>
        <v>0.41664000000000001</v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186.95999999999998</v>
      </c>
      <c r="BN112" s="64">
        <f t="shared" si="28"/>
        <v>188.928</v>
      </c>
      <c r="BO112" s="64">
        <f t="shared" si="29"/>
        <v>0.34798534798534797</v>
      </c>
      <c r="BP112" s="64">
        <f t="shared" si="30"/>
        <v>0.35164835164835168</v>
      </c>
    </row>
    <row r="113" spans="1:68" ht="16.5" hidden="1" customHeight="1" x14ac:dyDescent="0.25">
      <c r="A113" s="54" t="s">
        <v>228</v>
      </c>
      <c r="B113" s="54" t="s">
        <v>229</v>
      </c>
      <c r="C113" s="31">
        <v>4301051438</v>
      </c>
      <c r="D113" s="793">
        <v>4680115880894</v>
      </c>
      <c r="E113" s="794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8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91"/>
      <c r="R113" s="791"/>
      <c r="S113" s="791"/>
      <c r="T113" s="792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4301051439</v>
      </c>
      <c r="D114" s="793">
        <v>4680115880214</v>
      </c>
      <c r="E114" s="794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91"/>
      <c r="R114" s="791"/>
      <c r="S114" s="791"/>
      <c r="T114" s="792"/>
      <c r="U114" s="34"/>
      <c r="V114" s="34"/>
      <c r="W114" s="35" t="s">
        <v>69</v>
      </c>
      <c r="X114" s="783">
        <v>40</v>
      </c>
      <c r="Y114" s="784">
        <f t="shared" si="26"/>
        <v>40.5</v>
      </c>
      <c r="Z114" s="36">
        <f>IFERROR(IF(Y114=0,"",ROUNDUP(Y114/H114,0)*0.00902),"")</f>
        <v>0.1353</v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44.266666666666666</v>
      </c>
      <c r="BN114" s="64">
        <f t="shared" si="28"/>
        <v>44.819999999999993</v>
      </c>
      <c r="BO114" s="64">
        <f t="shared" si="29"/>
        <v>0.11223344556677889</v>
      </c>
      <c r="BP114" s="64">
        <f t="shared" si="30"/>
        <v>0.11363636363636363</v>
      </c>
    </row>
    <row r="115" spans="1:68" ht="27" hidden="1" customHeight="1" x14ac:dyDescent="0.25">
      <c r="A115" s="54" t="s">
        <v>231</v>
      </c>
      <c r="B115" s="54" t="s">
        <v>233</v>
      </c>
      <c r="C115" s="31">
        <v>4301051687</v>
      </c>
      <c r="D115" s="793">
        <v>4680115880214</v>
      </c>
      <c r="E115" s="794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998" t="s">
        <v>234</v>
      </c>
      <c r="Q115" s="791"/>
      <c r="R115" s="791"/>
      <c r="S115" s="791"/>
      <c r="T115" s="792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9"/>
      <c r="B116" s="800"/>
      <c r="C116" s="800"/>
      <c r="D116" s="800"/>
      <c r="E116" s="800"/>
      <c r="F116" s="800"/>
      <c r="G116" s="800"/>
      <c r="H116" s="800"/>
      <c r="I116" s="800"/>
      <c r="J116" s="800"/>
      <c r="K116" s="800"/>
      <c r="L116" s="800"/>
      <c r="M116" s="800"/>
      <c r="N116" s="800"/>
      <c r="O116" s="810"/>
      <c r="P116" s="802" t="s">
        <v>71</v>
      </c>
      <c r="Q116" s="803"/>
      <c r="R116" s="803"/>
      <c r="S116" s="803"/>
      <c r="T116" s="803"/>
      <c r="U116" s="803"/>
      <c r="V116" s="804"/>
      <c r="W116" s="37" t="s">
        <v>72</v>
      </c>
      <c r="X116" s="785">
        <f>IFERROR(X110/H110,"0")+IFERROR(X111/H111,"0")+IFERROR(X112/H112,"0")+IFERROR(X113/H113,"0")+IFERROR(X114/H114,"0")+IFERROR(X115/H115,"0")</f>
        <v>161.48148148148147</v>
      </c>
      <c r="Y116" s="785">
        <f>IFERROR(Y110/H110,"0")+IFERROR(Y111/H111,"0")+IFERROR(Y112/H112,"0")+IFERROR(Y113/H113,"0")+IFERROR(Y114/H114,"0")+IFERROR(Y115/H115,"0")</f>
        <v>163</v>
      </c>
      <c r="Z116" s="785">
        <f>IFERROR(IF(Z110="",0,Z110),"0")+IFERROR(IF(Z111="",0,Z111),"0")+IFERROR(IF(Z112="",0,Z112),"0")+IFERROR(IF(Z113="",0,Z113),"0")+IFERROR(IF(Z114="",0,Z114),"0")+IFERROR(IF(Z115="",0,Z115),"0")</f>
        <v>2.1462599999999998</v>
      </c>
      <c r="AA116" s="786"/>
      <c r="AB116" s="786"/>
      <c r="AC116" s="786"/>
    </row>
    <row r="117" spans="1:68" x14ac:dyDescent="0.2">
      <c r="A117" s="800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10"/>
      <c r="P117" s="802" t="s">
        <v>71</v>
      </c>
      <c r="Q117" s="803"/>
      <c r="R117" s="803"/>
      <c r="S117" s="803"/>
      <c r="T117" s="803"/>
      <c r="U117" s="803"/>
      <c r="V117" s="804"/>
      <c r="W117" s="37" t="s">
        <v>69</v>
      </c>
      <c r="X117" s="785">
        <f>IFERROR(SUM(X110:X115),"0")</f>
        <v>911</v>
      </c>
      <c r="Y117" s="785">
        <f>IFERROR(SUM(Y110:Y115),"0")</f>
        <v>918.90000000000009</v>
      </c>
      <c r="Z117" s="37"/>
      <c r="AA117" s="786"/>
      <c r="AB117" s="786"/>
      <c r="AC117" s="786"/>
    </row>
    <row r="118" spans="1:68" ht="16.5" hidden="1" customHeight="1" x14ac:dyDescent="0.25">
      <c r="A118" s="849" t="s">
        <v>235</v>
      </c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0"/>
      <c r="P118" s="800"/>
      <c r="Q118" s="800"/>
      <c r="R118" s="800"/>
      <c r="S118" s="800"/>
      <c r="T118" s="800"/>
      <c r="U118" s="800"/>
      <c r="V118" s="800"/>
      <c r="W118" s="800"/>
      <c r="X118" s="800"/>
      <c r="Y118" s="800"/>
      <c r="Z118" s="800"/>
      <c r="AA118" s="778"/>
      <c r="AB118" s="778"/>
      <c r="AC118" s="778"/>
    </row>
    <row r="119" spans="1:68" ht="14.25" hidden="1" customHeight="1" x14ac:dyDescent="0.25">
      <c r="A119" s="799" t="s">
        <v>110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79"/>
      <c r="AB119" s="779"/>
      <c r="AC119" s="779"/>
    </row>
    <row r="120" spans="1:68" ht="16.5" hidden="1" customHeight="1" x14ac:dyDescent="0.25">
      <c r="A120" s="54" t="s">
        <v>236</v>
      </c>
      <c r="B120" s="54" t="s">
        <v>237</v>
      </c>
      <c r="C120" s="31">
        <v>4301011514</v>
      </c>
      <c r="D120" s="793">
        <v>4680115882133</v>
      </c>
      <c r="E120" s="794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239</v>
      </c>
      <c r="C121" s="31">
        <v>4301011703</v>
      </c>
      <c r="D121" s="793">
        <v>4680115882133</v>
      </c>
      <c r="E121" s="794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1"/>
      <c r="R121" s="791"/>
      <c r="S121" s="791"/>
      <c r="T121" s="792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4301011417</v>
      </c>
      <c r="D122" s="793">
        <v>4680115880269</v>
      </c>
      <c r="E122" s="794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91"/>
      <c r="R122" s="791"/>
      <c r="S122" s="791"/>
      <c r="T122" s="792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243</v>
      </c>
      <c r="B123" s="54" t="s">
        <v>244</v>
      </c>
      <c r="C123" s="31">
        <v>4301011415</v>
      </c>
      <c r="D123" s="793">
        <v>4680115880429</v>
      </c>
      <c r="E123" s="794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91"/>
      <c r="R123" s="791"/>
      <c r="S123" s="791"/>
      <c r="T123" s="792"/>
      <c r="U123" s="34"/>
      <c r="V123" s="34"/>
      <c r="W123" s="35" t="s">
        <v>69</v>
      </c>
      <c r="X123" s="783">
        <v>199</v>
      </c>
      <c r="Y123" s="784">
        <f>IFERROR(IF(X123="",0,CEILING((X123/$H123),1)*$H123),"")</f>
        <v>202.5</v>
      </c>
      <c r="Z123" s="36">
        <f>IFERROR(IF(Y123=0,"",ROUNDUP(Y123/H123,0)*0.00902),"")</f>
        <v>0.40590000000000004</v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208.28666666666666</v>
      </c>
      <c r="BN123" s="64">
        <f>IFERROR(Y123*I123/H123,"0")</f>
        <v>211.95</v>
      </c>
      <c r="BO123" s="64">
        <f>IFERROR(1/J123*(X123/H123),"0")</f>
        <v>0.33501683501683505</v>
      </c>
      <c r="BP123" s="64">
        <f>IFERROR(1/J123*(Y123/H123),"0")</f>
        <v>0.34090909090909094</v>
      </c>
    </row>
    <row r="124" spans="1:68" ht="16.5" hidden="1" customHeight="1" x14ac:dyDescent="0.25">
      <c r="A124" s="54" t="s">
        <v>245</v>
      </c>
      <c r="B124" s="54" t="s">
        <v>246</v>
      </c>
      <c r="C124" s="31">
        <v>4301011462</v>
      </c>
      <c r="D124" s="793">
        <v>4680115881457</v>
      </c>
      <c r="E124" s="794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91"/>
      <c r="R124" s="791"/>
      <c r="S124" s="791"/>
      <c r="T124" s="792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9"/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10"/>
      <c r="P125" s="802" t="s">
        <v>71</v>
      </c>
      <c r="Q125" s="803"/>
      <c r="R125" s="803"/>
      <c r="S125" s="803"/>
      <c r="T125" s="803"/>
      <c r="U125" s="803"/>
      <c r="V125" s="804"/>
      <c r="W125" s="37" t="s">
        <v>72</v>
      </c>
      <c r="X125" s="785">
        <f>IFERROR(X120/H120,"0")+IFERROR(X121/H121,"0")+IFERROR(X122/H122,"0")+IFERROR(X123/H123,"0")+IFERROR(X124/H124,"0")</f>
        <v>44.222222222222221</v>
      </c>
      <c r="Y125" s="785">
        <f>IFERROR(Y120/H120,"0")+IFERROR(Y121/H121,"0")+IFERROR(Y122/H122,"0")+IFERROR(Y123/H123,"0")+IFERROR(Y124/H124,"0")</f>
        <v>45</v>
      </c>
      <c r="Z125" s="785">
        <f>IFERROR(IF(Z120="",0,Z120),"0")+IFERROR(IF(Z121="",0,Z121),"0")+IFERROR(IF(Z122="",0,Z122),"0")+IFERROR(IF(Z123="",0,Z123),"0")+IFERROR(IF(Z124="",0,Z124),"0")</f>
        <v>0.40590000000000004</v>
      </c>
      <c r="AA125" s="786"/>
      <c r="AB125" s="786"/>
      <c r="AC125" s="786"/>
    </row>
    <row r="126" spans="1:68" x14ac:dyDescent="0.2">
      <c r="A126" s="800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10"/>
      <c r="P126" s="802" t="s">
        <v>71</v>
      </c>
      <c r="Q126" s="803"/>
      <c r="R126" s="803"/>
      <c r="S126" s="803"/>
      <c r="T126" s="803"/>
      <c r="U126" s="803"/>
      <c r="V126" s="804"/>
      <c r="W126" s="37" t="s">
        <v>69</v>
      </c>
      <c r="X126" s="785">
        <f>IFERROR(SUM(X120:X124),"0")</f>
        <v>199</v>
      </c>
      <c r="Y126" s="785">
        <f>IFERROR(SUM(Y120:Y124),"0")</f>
        <v>202.5</v>
      </c>
      <c r="Z126" s="37"/>
      <c r="AA126" s="786"/>
      <c r="AB126" s="786"/>
      <c r="AC126" s="786"/>
    </row>
    <row r="127" spans="1:68" ht="14.25" hidden="1" customHeight="1" x14ac:dyDescent="0.25">
      <c r="A127" s="799" t="s">
        <v>163</v>
      </c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0"/>
      <c r="P127" s="800"/>
      <c r="Q127" s="800"/>
      <c r="R127" s="800"/>
      <c r="S127" s="800"/>
      <c r="T127" s="800"/>
      <c r="U127" s="800"/>
      <c r="V127" s="800"/>
      <c r="W127" s="800"/>
      <c r="X127" s="800"/>
      <c r="Y127" s="800"/>
      <c r="Z127" s="800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3">
        <v>4680115881488</v>
      </c>
      <c r="E128" s="794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91"/>
      <c r="R128" s="791"/>
      <c r="S128" s="791"/>
      <c r="T128" s="792"/>
      <c r="U128" s="34"/>
      <c r="V128" s="34"/>
      <c r="W128" s="35" t="s">
        <v>69</v>
      </c>
      <c r="X128" s="783">
        <v>30</v>
      </c>
      <c r="Y128" s="784">
        <f>IFERROR(IF(X128="",0,CEILING((X128/$H128),1)*$H128),"")</f>
        <v>32.400000000000006</v>
      </c>
      <c r="Z128" s="36">
        <f>IFERROR(IF(Y128=0,"",ROUNDUP(Y128/H128,0)*0.01898),"")</f>
        <v>5.6940000000000004E-2</v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31.208333333333329</v>
      </c>
      <c r="BN128" s="64">
        <f>IFERROR(Y128*I128/H128,"0")</f>
        <v>33.705000000000005</v>
      </c>
      <c r="BO128" s="64">
        <f>IFERROR(1/J128*(X128/H128),"0")</f>
        <v>4.3402777777777776E-2</v>
      </c>
      <c r="BP128" s="64">
        <f>IFERROR(1/J128*(Y128/H128),"0")</f>
        <v>4.6875000000000007E-2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93">
        <v>4680115882775</v>
      </c>
      <c r="E129" s="794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91"/>
      <c r="R129" s="791"/>
      <c r="S129" s="791"/>
      <c r="T129" s="792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4301020344</v>
      </c>
      <c r="D130" s="793">
        <v>4680115880658</v>
      </c>
      <c r="E130" s="794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91"/>
      <c r="R130" s="791"/>
      <c r="S130" s="791"/>
      <c r="T130" s="792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9"/>
      <c r="B131" s="800"/>
      <c r="C131" s="800"/>
      <c r="D131" s="800"/>
      <c r="E131" s="800"/>
      <c r="F131" s="800"/>
      <c r="G131" s="800"/>
      <c r="H131" s="800"/>
      <c r="I131" s="800"/>
      <c r="J131" s="800"/>
      <c r="K131" s="800"/>
      <c r="L131" s="800"/>
      <c r="M131" s="800"/>
      <c r="N131" s="800"/>
      <c r="O131" s="810"/>
      <c r="P131" s="802" t="s">
        <v>71</v>
      </c>
      <c r="Q131" s="803"/>
      <c r="R131" s="803"/>
      <c r="S131" s="803"/>
      <c r="T131" s="803"/>
      <c r="U131" s="803"/>
      <c r="V131" s="804"/>
      <c r="W131" s="37" t="s">
        <v>72</v>
      </c>
      <c r="X131" s="785">
        <f>IFERROR(X128/H128,"0")+IFERROR(X129/H129,"0")+IFERROR(X130/H130,"0")</f>
        <v>2.7777777777777777</v>
      </c>
      <c r="Y131" s="785">
        <f>IFERROR(Y128/H128,"0")+IFERROR(Y129/H129,"0")+IFERROR(Y130/H130,"0")</f>
        <v>3.0000000000000004</v>
      </c>
      <c r="Z131" s="785">
        <f>IFERROR(IF(Z128="",0,Z128),"0")+IFERROR(IF(Z129="",0,Z129),"0")+IFERROR(IF(Z130="",0,Z130),"0")</f>
        <v>5.6940000000000004E-2</v>
      </c>
      <c r="AA131" s="786"/>
      <c r="AB131" s="786"/>
      <c r="AC131" s="786"/>
    </row>
    <row r="132" spans="1:68" x14ac:dyDescent="0.2">
      <c r="A132" s="800"/>
      <c r="B132" s="800"/>
      <c r="C132" s="800"/>
      <c r="D132" s="800"/>
      <c r="E132" s="800"/>
      <c r="F132" s="800"/>
      <c r="G132" s="800"/>
      <c r="H132" s="800"/>
      <c r="I132" s="800"/>
      <c r="J132" s="800"/>
      <c r="K132" s="800"/>
      <c r="L132" s="800"/>
      <c r="M132" s="800"/>
      <c r="N132" s="800"/>
      <c r="O132" s="810"/>
      <c r="P132" s="802" t="s">
        <v>71</v>
      </c>
      <c r="Q132" s="803"/>
      <c r="R132" s="803"/>
      <c r="S132" s="803"/>
      <c r="T132" s="803"/>
      <c r="U132" s="803"/>
      <c r="V132" s="804"/>
      <c r="W132" s="37" t="s">
        <v>69</v>
      </c>
      <c r="X132" s="785">
        <f>IFERROR(SUM(X128:X130),"0")</f>
        <v>30</v>
      </c>
      <c r="Y132" s="785">
        <f>IFERROR(SUM(Y128:Y130),"0")</f>
        <v>32.400000000000006</v>
      </c>
      <c r="Z132" s="37"/>
      <c r="AA132" s="786"/>
      <c r="AB132" s="786"/>
      <c r="AC132" s="786"/>
    </row>
    <row r="133" spans="1:68" ht="14.25" hidden="1" customHeight="1" x14ac:dyDescent="0.25">
      <c r="A133" s="799" t="s">
        <v>73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779"/>
      <c r="AB133" s="779"/>
      <c r="AC133" s="779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93">
        <v>4607091385168</v>
      </c>
      <c r="E134" s="794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91"/>
      <c r="R134" s="791"/>
      <c r="S134" s="791"/>
      <c r="T134" s="792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4301051625</v>
      </c>
      <c r="D135" s="793">
        <v>4607091385168</v>
      </c>
      <c r="E135" s="794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83">
        <v>0</v>
      </c>
      <c r="Y135" s="784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93">
        <v>4680115884540</v>
      </c>
      <c r="E136" s="794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93">
        <v>4607091383256</v>
      </c>
      <c r="E137" s="794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6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3">
        <v>4607091385748</v>
      </c>
      <c r="E138" s="794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91"/>
      <c r="R138" s="791"/>
      <c r="S138" s="791"/>
      <c r="T138" s="792"/>
      <c r="U138" s="34"/>
      <c r="V138" s="34"/>
      <c r="W138" s="35" t="s">
        <v>69</v>
      </c>
      <c r="X138" s="783">
        <v>108</v>
      </c>
      <c r="Y138" s="784">
        <f t="shared" si="31"/>
        <v>108</v>
      </c>
      <c r="Z138" s="36">
        <f>IFERROR(IF(Y138=0,"",ROUNDUP(Y138/H138,0)*0.00651),"")</f>
        <v>0.26040000000000002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118.07999999999998</v>
      </c>
      <c r="BN138" s="64">
        <f t="shared" si="33"/>
        <v>118.07999999999998</v>
      </c>
      <c r="BO138" s="64">
        <f t="shared" si="34"/>
        <v>0.2197802197802198</v>
      </c>
      <c r="BP138" s="64">
        <f t="shared" si="35"/>
        <v>0.2197802197802198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4301051740</v>
      </c>
      <c r="D139" s="793">
        <v>4680115884533</v>
      </c>
      <c r="E139" s="794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91"/>
      <c r="R139" s="791"/>
      <c r="S139" s="791"/>
      <c r="T139" s="792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4301051480</v>
      </c>
      <c r="D140" s="793">
        <v>4680115882645</v>
      </c>
      <c r="E140" s="794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91"/>
      <c r="R140" s="791"/>
      <c r="S140" s="791"/>
      <c r="T140" s="792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9"/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10"/>
      <c r="P141" s="802" t="s">
        <v>71</v>
      </c>
      <c r="Q141" s="803"/>
      <c r="R141" s="803"/>
      <c r="S141" s="803"/>
      <c r="T141" s="803"/>
      <c r="U141" s="803"/>
      <c r="V141" s="804"/>
      <c r="W141" s="37" t="s">
        <v>72</v>
      </c>
      <c r="X141" s="785">
        <f>IFERROR(X134/H134,"0")+IFERROR(X135/H135,"0")+IFERROR(X136/H136,"0")+IFERROR(X137/H137,"0")+IFERROR(X138/H138,"0")+IFERROR(X139/H139,"0")+IFERROR(X140/H140,"0")</f>
        <v>40</v>
      </c>
      <c r="Y141" s="785">
        <f>IFERROR(Y134/H134,"0")+IFERROR(Y135/H135,"0")+IFERROR(Y136/H136,"0")+IFERROR(Y137/H137,"0")+IFERROR(Y138/H138,"0")+IFERROR(Y139/H139,"0")+IFERROR(Y140/H140,"0")</f>
        <v>40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0.26040000000000002</v>
      </c>
      <c r="AA141" s="786"/>
      <c r="AB141" s="786"/>
      <c r="AC141" s="786"/>
    </row>
    <row r="142" spans="1:68" x14ac:dyDescent="0.2">
      <c r="A142" s="800"/>
      <c r="B142" s="800"/>
      <c r="C142" s="800"/>
      <c r="D142" s="800"/>
      <c r="E142" s="800"/>
      <c r="F142" s="800"/>
      <c r="G142" s="800"/>
      <c r="H142" s="800"/>
      <c r="I142" s="800"/>
      <c r="J142" s="800"/>
      <c r="K142" s="800"/>
      <c r="L142" s="800"/>
      <c r="M142" s="800"/>
      <c r="N142" s="800"/>
      <c r="O142" s="810"/>
      <c r="P142" s="802" t="s">
        <v>71</v>
      </c>
      <c r="Q142" s="803"/>
      <c r="R142" s="803"/>
      <c r="S142" s="803"/>
      <c r="T142" s="803"/>
      <c r="U142" s="803"/>
      <c r="V142" s="804"/>
      <c r="W142" s="37" t="s">
        <v>69</v>
      </c>
      <c r="X142" s="785">
        <f>IFERROR(SUM(X134:X140),"0")</f>
        <v>108</v>
      </c>
      <c r="Y142" s="785">
        <f>IFERROR(SUM(Y134:Y140),"0")</f>
        <v>108</v>
      </c>
      <c r="Z142" s="37"/>
      <c r="AA142" s="786"/>
      <c r="AB142" s="786"/>
      <c r="AC142" s="786"/>
    </row>
    <row r="143" spans="1:68" ht="14.25" hidden="1" customHeight="1" x14ac:dyDescent="0.25">
      <c r="A143" s="799" t="s">
        <v>205</v>
      </c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0"/>
      <c r="P143" s="800"/>
      <c r="Q143" s="800"/>
      <c r="R143" s="800"/>
      <c r="S143" s="800"/>
      <c r="T143" s="800"/>
      <c r="U143" s="800"/>
      <c r="V143" s="800"/>
      <c r="W143" s="800"/>
      <c r="X143" s="800"/>
      <c r="Y143" s="800"/>
      <c r="Z143" s="800"/>
      <c r="AA143" s="779"/>
      <c r="AB143" s="779"/>
      <c r="AC143" s="779"/>
    </row>
    <row r="144" spans="1:68" ht="37.5" hidden="1" customHeight="1" x14ac:dyDescent="0.25">
      <c r="A144" s="54" t="s">
        <v>271</v>
      </c>
      <c r="B144" s="54" t="s">
        <v>272</v>
      </c>
      <c r="C144" s="31">
        <v>4301060356</v>
      </c>
      <c r="D144" s="793">
        <v>4680115882652</v>
      </c>
      <c r="E144" s="794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274</v>
      </c>
      <c r="B145" s="54" t="s">
        <v>275</v>
      </c>
      <c r="C145" s="31">
        <v>4301060317</v>
      </c>
      <c r="D145" s="793">
        <v>4680115880238</v>
      </c>
      <c r="E145" s="794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6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91"/>
      <c r="R145" s="791"/>
      <c r="S145" s="791"/>
      <c r="T145" s="792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809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0"/>
      <c r="P146" s="802" t="s">
        <v>71</v>
      </c>
      <c r="Q146" s="803"/>
      <c r="R146" s="803"/>
      <c r="S146" s="803"/>
      <c r="T146" s="803"/>
      <c r="U146" s="803"/>
      <c r="V146" s="804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hidden="1" x14ac:dyDescent="0.2">
      <c r="A147" s="800"/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10"/>
      <c r="P147" s="802" t="s">
        <v>71</v>
      </c>
      <c r="Q147" s="803"/>
      <c r="R147" s="803"/>
      <c r="S147" s="803"/>
      <c r="T147" s="803"/>
      <c r="U147" s="803"/>
      <c r="V147" s="804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hidden="1" customHeight="1" x14ac:dyDescent="0.25">
      <c r="A148" s="849" t="s">
        <v>277</v>
      </c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0"/>
      <c r="P148" s="800"/>
      <c r="Q148" s="800"/>
      <c r="R148" s="800"/>
      <c r="S148" s="800"/>
      <c r="T148" s="800"/>
      <c r="U148" s="800"/>
      <c r="V148" s="800"/>
      <c r="W148" s="800"/>
      <c r="X148" s="800"/>
      <c r="Y148" s="800"/>
      <c r="Z148" s="800"/>
      <c r="AA148" s="778"/>
      <c r="AB148" s="778"/>
      <c r="AC148" s="778"/>
    </row>
    <row r="149" spans="1:68" ht="14.25" hidden="1" customHeight="1" x14ac:dyDescent="0.25">
      <c r="A149" s="799" t="s">
        <v>110</v>
      </c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0"/>
      <c r="P149" s="800"/>
      <c r="Q149" s="800"/>
      <c r="R149" s="800"/>
      <c r="S149" s="800"/>
      <c r="T149" s="800"/>
      <c r="U149" s="800"/>
      <c r="V149" s="800"/>
      <c r="W149" s="800"/>
      <c r="X149" s="800"/>
      <c r="Y149" s="800"/>
      <c r="Z149" s="800"/>
      <c r="AA149" s="779"/>
      <c r="AB149" s="779"/>
      <c r="AC149" s="779"/>
    </row>
    <row r="150" spans="1:68" ht="16.5" hidden="1" customHeight="1" x14ac:dyDescent="0.25">
      <c r="A150" s="54" t="s">
        <v>278</v>
      </c>
      <c r="B150" s="54" t="s">
        <v>279</v>
      </c>
      <c r="C150" s="31">
        <v>4301011988</v>
      </c>
      <c r="D150" s="793">
        <v>4680115885561</v>
      </c>
      <c r="E150" s="794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91"/>
      <c r="R150" s="791"/>
      <c r="S150" s="791"/>
      <c r="T150" s="792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282</v>
      </c>
      <c r="B151" s="54" t="s">
        <v>283</v>
      </c>
      <c r="C151" s="31">
        <v>4301011562</v>
      </c>
      <c r="D151" s="793">
        <v>4680115882577</v>
      </c>
      <c r="E151" s="794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282</v>
      </c>
      <c r="B152" s="54" t="s">
        <v>285</v>
      </c>
      <c r="C152" s="31">
        <v>4301011564</v>
      </c>
      <c r="D152" s="793">
        <v>4680115882577</v>
      </c>
      <c r="E152" s="794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91"/>
      <c r="R152" s="791"/>
      <c r="S152" s="791"/>
      <c r="T152" s="792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9"/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10"/>
      <c r="P153" s="802" t="s">
        <v>71</v>
      </c>
      <c r="Q153" s="803"/>
      <c r="R153" s="803"/>
      <c r="S153" s="803"/>
      <c r="T153" s="803"/>
      <c r="U153" s="803"/>
      <c r="V153" s="804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hidden="1" x14ac:dyDescent="0.2">
      <c r="A154" s="800"/>
      <c r="B154" s="800"/>
      <c r="C154" s="800"/>
      <c r="D154" s="800"/>
      <c r="E154" s="800"/>
      <c r="F154" s="800"/>
      <c r="G154" s="800"/>
      <c r="H154" s="800"/>
      <c r="I154" s="800"/>
      <c r="J154" s="800"/>
      <c r="K154" s="800"/>
      <c r="L154" s="800"/>
      <c r="M154" s="800"/>
      <c r="N154" s="800"/>
      <c r="O154" s="810"/>
      <c r="P154" s="802" t="s">
        <v>71</v>
      </c>
      <c r="Q154" s="803"/>
      <c r="R154" s="803"/>
      <c r="S154" s="803"/>
      <c r="T154" s="803"/>
      <c r="U154" s="803"/>
      <c r="V154" s="804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hidden="1" customHeight="1" x14ac:dyDescent="0.25">
      <c r="A155" s="799" t="s">
        <v>64</v>
      </c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0"/>
      <c r="P155" s="800"/>
      <c r="Q155" s="800"/>
      <c r="R155" s="800"/>
      <c r="S155" s="800"/>
      <c r="T155" s="800"/>
      <c r="U155" s="800"/>
      <c r="V155" s="800"/>
      <c r="W155" s="800"/>
      <c r="X155" s="800"/>
      <c r="Y155" s="800"/>
      <c r="Z155" s="800"/>
      <c r="AA155" s="779"/>
      <c r="AB155" s="779"/>
      <c r="AC155" s="779"/>
    </row>
    <row r="156" spans="1:68" ht="27" hidden="1" customHeight="1" x14ac:dyDescent="0.25">
      <c r="A156" s="54" t="s">
        <v>286</v>
      </c>
      <c r="B156" s="54" t="s">
        <v>287</v>
      </c>
      <c r="C156" s="31">
        <v>4301031234</v>
      </c>
      <c r="D156" s="793">
        <v>4680115883444</v>
      </c>
      <c r="E156" s="794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1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286</v>
      </c>
      <c r="B157" s="54" t="s">
        <v>289</v>
      </c>
      <c r="C157" s="31">
        <v>4301031235</v>
      </c>
      <c r="D157" s="793">
        <v>4680115883444</v>
      </c>
      <c r="E157" s="794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91"/>
      <c r="R157" s="791"/>
      <c r="S157" s="791"/>
      <c r="T157" s="792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9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0"/>
      <c r="P158" s="802" t="s">
        <v>71</v>
      </c>
      <c r="Q158" s="803"/>
      <c r="R158" s="803"/>
      <c r="S158" s="803"/>
      <c r="T158" s="803"/>
      <c r="U158" s="803"/>
      <c r="V158" s="804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hidden="1" x14ac:dyDescent="0.2">
      <c r="A159" s="800"/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10"/>
      <c r="P159" s="802" t="s">
        <v>71</v>
      </c>
      <c r="Q159" s="803"/>
      <c r="R159" s="803"/>
      <c r="S159" s="803"/>
      <c r="T159" s="803"/>
      <c r="U159" s="803"/>
      <c r="V159" s="804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hidden="1" customHeight="1" x14ac:dyDescent="0.25">
      <c r="A160" s="799" t="s">
        <v>73</v>
      </c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0"/>
      <c r="P160" s="800"/>
      <c r="Q160" s="800"/>
      <c r="R160" s="800"/>
      <c r="S160" s="800"/>
      <c r="T160" s="800"/>
      <c r="U160" s="800"/>
      <c r="V160" s="800"/>
      <c r="W160" s="800"/>
      <c r="X160" s="800"/>
      <c r="Y160" s="800"/>
      <c r="Z160" s="800"/>
      <c r="AA160" s="779"/>
      <c r="AB160" s="779"/>
      <c r="AC160" s="779"/>
    </row>
    <row r="161" spans="1:68" ht="16.5" hidden="1" customHeight="1" x14ac:dyDescent="0.25">
      <c r="A161" s="54" t="s">
        <v>290</v>
      </c>
      <c r="B161" s="54" t="s">
        <v>291</v>
      </c>
      <c r="C161" s="31">
        <v>4301051817</v>
      </c>
      <c r="D161" s="793">
        <v>4680115885585</v>
      </c>
      <c r="E161" s="794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6" t="s">
        <v>292</v>
      </c>
      <c r="Q161" s="791"/>
      <c r="R161" s="791"/>
      <c r="S161" s="791"/>
      <c r="T161" s="792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293</v>
      </c>
      <c r="B162" s="54" t="s">
        <v>294</v>
      </c>
      <c r="C162" s="31">
        <v>4301051476</v>
      </c>
      <c r="D162" s="793">
        <v>4680115882584</v>
      </c>
      <c r="E162" s="794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293</v>
      </c>
      <c r="B163" s="54" t="s">
        <v>295</v>
      </c>
      <c r="C163" s="31">
        <v>4301051477</v>
      </c>
      <c r="D163" s="793">
        <v>4680115882584</v>
      </c>
      <c r="E163" s="794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91"/>
      <c r="R163" s="791"/>
      <c r="S163" s="791"/>
      <c r="T163" s="792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9"/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10"/>
      <c r="P164" s="802" t="s">
        <v>71</v>
      </c>
      <c r="Q164" s="803"/>
      <c r="R164" s="803"/>
      <c r="S164" s="803"/>
      <c r="T164" s="803"/>
      <c r="U164" s="803"/>
      <c r="V164" s="804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hidden="1" x14ac:dyDescent="0.2">
      <c r="A165" s="800"/>
      <c r="B165" s="800"/>
      <c r="C165" s="800"/>
      <c r="D165" s="800"/>
      <c r="E165" s="800"/>
      <c r="F165" s="800"/>
      <c r="G165" s="800"/>
      <c r="H165" s="800"/>
      <c r="I165" s="800"/>
      <c r="J165" s="800"/>
      <c r="K165" s="800"/>
      <c r="L165" s="800"/>
      <c r="M165" s="800"/>
      <c r="N165" s="800"/>
      <c r="O165" s="810"/>
      <c r="P165" s="802" t="s">
        <v>71</v>
      </c>
      <c r="Q165" s="803"/>
      <c r="R165" s="803"/>
      <c r="S165" s="803"/>
      <c r="T165" s="803"/>
      <c r="U165" s="803"/>
      <c r="V165" s="804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hidden="1" customHeight="1" x14ac:dyDescent="0.25">
      <c r="A166" s="849" t="s">
        <v>108</v>
      </c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0"/>
      <c r="P166" s="800"/>
      <c r="Q166" s="800"/>
      <c r="R166" s="800"/>
      <c r="S166" s="800"/>
      <c r="T166" s="800"/>
      <c r="U166" s="800"/>
      <c r="V166" s="800"/>
      <c r="W166" s="800"/>
      <c r="X166" s="800"/>
      <c r="Y166" s="800"/>
      <c r="Z166" s="800"/>
      <c r="AA166" s="778"/>
      <c r="AB166" s="778"/>
      <c r="AC166" s="778"/>
    </row>
    <row r="167" spans="1:68" ht="14.25" hidden="1" customHeight="1" x14ac:dyDescent="0.25">
      <c r="A167" s="799" t="s">
        <v>110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779"/>
      <c r="AB167" s="779"/>
      <c r="AC167" s="779"/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93">
        <v>4607091384604</v>
      </c>
      <c r="E168" s="794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91"/>
      <c r="R168" s="791"/>
      <c r="S168" s="791"/>
      <c r="T168" s="792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9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0"/>
      <c r="P169" s="802" t="s">
        <v>71</v>
      </c>
      <c r="Q169" s="803"/>
      <c r="R169" s="803"/>
      <c r="S169" s="803"/>
      <c r="T169" s="803"/>
      <c r="U169" s="803"/>
      <c r="V169" s="804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hidden="1" x14ac:dyDescent="0.2">
      <c r="A170" s="800"/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10"/>
      <c r="P170" s="802" t="s">
        <v>71</v>
      </c>
      <c r="Q170" s="803"/>
      <c r="R170" s="803"/>
      <c r="S170" s="803"/>
      <c r="T170" s="803"/>
      <c r="U170" s="803"/>
      <c r="V170" s="804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hidden="1" customHeight="1" x14ac:dyDescent="0.25">
      <c r="A171" s="799" t="s">
        <v>64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93">
        <v>4607091387667</v>
      </c>
      <c r="E172" s="794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93">
        <v>4607091387636</v>
      </c>
      <c r="E173" s="794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93">
        <v>4607091382426</v>
      </c>
      <c r="E174" s="794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91"/>
      <c r="R174" s="791"/>
      <c r="S174" s="791"/>
      <c r="T174" s="792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93">
        <v>4607091386547</v>
      </c>
      <c r="E175" s="794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93">
        <v>4607091382464</v>
      </c>
      <c r="E176" s="794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91"/>
      <c r="R176" s="791"/>
      <c r="S176" s="791"/>
      <c r="T176" s="792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809"/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10"/>
      <c r="P177" s="802" t="s">
        <v>71</v>
      </c>
      <c r="Q177" s="803"/>
      <c r="R177" s="803"/>
      <c r="S177" s="803"/>
      <c r="T177" s="803"/>
      <c r="U177" s="803"/>
      <c r="V177" s="804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hidden="1" x14ac:dyDescent="0.2">
      <c r="A178" s="800"/>
      <c r="B178" s="800"/>
      <c r="C178" s="800"/>
      <c r="D178" s="800"/>
      <c r="E178" s="800"/>
      <c r="F178" s="800"/>
      <c r="G178" s="800"/>
      <c r="H178" s="800"/>
      <c r="I178" s="800"/>
      <c r="J178" s="800"/>
      <c r="K178" s="800"/>
      <c r="L178" s="800"/>
      <c r="M178" s="800"/>
      <c r="N178" s="800"/>
      <c r="O178" s="810"/>
      <c r="P178" s="802" t="s">
        <v>71</v>
      </c>
      <c r="Q178" s="803"/>
      <c r="R178" s="803"/>
      <c r="S178" s="803"/>
      <c r="T178" s="803"/>
      <c r="U178" s="803"/>
      <c r="V178" s="804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hidden="1" customHeight="1" x14ac:dyDescent="0.25">
      <c r="A179" s="799" t="s">
        <v>73</v>
      </c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0"/>
      <c r="P179" s="800"/>
      <c r="Q179" s="800"/>
      <c r="R179" s="800"/>
      <c r="S179" s="800"/>
      <c r="T179" s="800"/>
      <c r="U179" s="800"/>
      <c r="V179" s="800"/>
      <c r="W179" s="800"/>
      <c r="X179" s="800"/>
      <c r="Y179" s="800"/>
      <c r="Z179" s="800"/>
      <c r="AA179" s="779"/>
      <c r="AB179" s="779"/>
      <c r="AC179" s="779"/>
    </row>
    <row r="180" spans="1:68" ht="16.5" hidden="1" customHeight="1" x14ac:dyDescent="0.25">
      <c r="A180" s="54" t="s">
        <v>312</v>
      </c>
      <c r="B180" s="54" t="s">
        <v>313</v>
      </c>
      <c r="C180" s="31">
        <v>4301051653</v>
      </c>
      <c r="D180" s="793">
        <v>4607091386264</v>
      </c>
      <c r="E180" s="794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91"/>
      <c r="R180" s="791"/>
      <c r="S180" s="791"/>
      <c r="T180" s="792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4301051313</v>
      </c>
      <c r="D181" s="793">
        <v>4607091385427</v>
      </c>
      <c r="E181" s="794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9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0"/>
      <c r="P182" s="802" t="s">
        <v>71</v>
      </c>
      <c r="Q182" s="803"/>
      <c r="R182" s="803"/>
      <c r="S182" s="803"/>
      <c r="T182" s="803"/>
      <c r="U182" s="803"/>
      <c r="V182" s="804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hidden="1" x14ac:dyDescent="0.2">
      <c r="A183" s="800"/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10"/>
      <c r="P183" s="802" t="s">
        <v>71</v>
      </c>
      <c r="Q183" s="803"/>
      <c r="R183" s="803"/>
      <c r="S183" s="803"/>
      <c r="T183" s="803"/>
      <c r="U183" s="803"/>
      <c r="V183" s="804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hidden="1" customHeight="1" x14ac:dyDescent="0.2">
      <c r="A184" s="896" t="s">
        <v>318</v>
      </c>
      <c r="B184" s="897"/>
      <c r="C184" s="897"/>
      <c r="D184" s="897"/>
      <c r="E184" s="897"/>
      <c r="F184" s="897"/>
      <c r="G184" s="897"/>
      <c r="H184" s="897"/>
      <c r="I184" s="897"/>
      <c r="J184" s="897"/>
      <c r="K184" s="897"/>
      <c r="L184" s="897"/>
      <c r="M184" s="897"/>
      <c r="N184" s="897"/>
      <c r="O184" s="897"/>
      <c r="P184" s="897"/>
      <c r="Q184" s="897"/>
      <c r="R184" s="897"/>
      <c r="S184" s="897"/>
      <c r="T184" s="897"/>
      <c r="U184" s="897"/>
      <c r="V184" s="897"/>
      <c r="W184" s="897"/>
      <c r="X184" s="897"/>
      <c r="Y184" s="897"/>
      <c r="Z184" s="897"/>
      <c r="AA184" s="48"/>
      <c r="AB184" s="48"/>
      <c r="AC184" s="48"/>
    </row>
    <row r="185" spans="1:68" ht="16.5" hidden="1" customHeight="1" x14ac:dyDescent="0.25">
      <c r="A185" s="849" t="s">
        <v>319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778"/>
      <c r="AB185" s="778"/>
      <c r="AC185" s="778"/>
    </row>
    <row r="186" spans="1:68" ht="14.25" hidden="1" customHeight="1" x14ac:dyDescent="0.25">
      <c r="A186" s="799" t="s">
        <v>163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779"/>
      <c r="AB186" s="779"/>
      <c r="AC186" s="779"/>
    </row>
    <row r="187" spans="1:68" ht="27" hidden="1" customHeight="1" x14ac:dyDescent="0.25">
      <c r="A187" s="54" t="s">
        <v>320</v>
      </c>
      <c r="B187" s="54" t="s">
        <v>321</v>
      </c>
      <c r="C187" s="31">
        <v>4301020323</v>
      </c>
      <c r="D187" s="793">
        <v>4680115886223</v>
      </c>
      <c r="E187" s="794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91"/>
      <c r="R187" s="791"/>
      <c r="S187" s="791"/>
      <c r="T187" s="792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09"/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10"/>
      <c r="P188" s="802" t="s">
        <v>71</v>
      </c>
      <c r="Q188" s="803"/>
      <c r="R188" s="803"/>
      <c r="S188" s="803"/>
      <c r="T188" s="803"/>
      <c r="U188" s="803"/>
      <c r="V188" s="804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hidden="1" x14ac:dyDescent="0.2">
      <c r="A189" s="800"/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10"/>
      <c r="P189" s="802" t="s">
        <v>71</v>
      </c>
      <c r="Q189" s="803"/>
      <c r="R189" s="803"/>
      <c r="S189" s="803"/>
      <c r="T189" s="803"/>
      <c r="U189" s="803"/>
      <c r="V189" s="804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hidden="1" customHeight="1" x14ac:dyDescent="0.25">
      <c r="A190" s="799" t="s">
        <v>64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customHeight="1" x14ac:dyDescent="0.25">
      <c r="A191" s="54" t="s">
        <v>323</v>
      </c>
      <c r="B191" s="54" t="s">
        <v>324</v>
      </c>
      <c r="C191" s="31">
        <v>4301031191</v>
      </c>
      <c r="D191" s="793">
        <v>4680115880993</v>
      </c>
      <c r="E191" s="794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91"/>
      <c r="R191" s="791"/>
      <c r="S191" s="791"/>
      <c r="T191" s="792"/>
      <c r="U191" s="34"/>
      <c r="V191" s="34"/>
      <c r="W191" s="35" t="s">
        <v>69</v>
      </c>
      <c r="X191" s="783">
        <v>378</v>
      </c>
      <c r="Y191" s="784">
        <f t="shared" ref="Y191:Y198" si="36">IFERROR(IF(X191="",0,CEILING((X191/$H191),1)*$H191),"")</f>
        <v>378</v>
      </c>
      <c r="Z191" s="36">
        <f>IFERROR(IF(Y191=0,"",ROUNDUP(Y191/H191,0)*0.00902),"")</f>
        <v>0.81180000000000008</v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402.29999999999995</v>
      </c>
      <c r="BN191" s="64">
        <f t="shared" ref="BN191:BN198" si="38">IFERROR(Y191*I191/H191,"0")</f>
        <v>402.29999999999995</v>
      </c>
      <c r="BO191" s="64">
        <f t="shared" ref="BO191:BO198" si="39">IFERROR(1/J191*(X191/H191),"0")</f>
        <v>0.68181818181818188</v>
      </c>
      <c r="BP191" s="64">
        <f t="shared" ref="BP191:BP198" si="40">IFERROR(1/J191*(Y191/H191),"0")</f>
        <v>0.68181818181818188</v>
      </c>
    </row>
    <row r="192" spans="1:68" ht="27" hidden="1" customHeight="1" x14ac:dyDescent="0.25">
      <c r="A192" s="54" t="s">
        <v>326</v>
      </c>
      <c r="B192" s="54" t="s">
        <v>327</v>
      </c>
      <c r="C192" s="31">
        <v>4301031204</v>
      </c>
      <c r="D192" s="793">
        <v>4680115881761</v>
      </c>
      <c r="E192" s="794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3">
        <v>4680115881563</v>
      </c>
      <c r="E193" s="794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91"/>
      <c r="R193" s="791"/>
      <c r="S193" s="791"/>
      <c r="T193" s="792"/>
      <c r="U193" s="34"/>
      <c r="V193" s="34"/>
      <c r="W193" s="35" t="s">
        <v>69</v>
      </c>
      <c r="X193" s="783">
        <v>480</v>
      </c>
      <c r="Y193" s="784">
        <f t="shared" si="36"/>
        <v>483</v>
      </c>
      <c r="Z193" s="36">
        <f>IFERROR(IF(Y193=0,"",ROUNDUP(Y193/H193,0)*0.00902),"")</f>
        <v>1.0373000000000001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504</v>
      </c>
      <c r="BN193" s="64">
        <f t="shared" si="38"/>
        <v>507.15000000000003</v>
      </c>
      <c r="BO193" s="64">
        <f t="shared" si="39"/>
        <v>0.86580086580086579</v>
      </c>
      <c r="BP193" s="64">
        <f t="shared" si="40"/>
        <v>0.87121212121212122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3">
        <v>4680115880986</v>
      </c>
      <c r="E194" s="794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91"/>
      <c r="R194" s="791"/>
      <c r="S194" s="791"/>
      <c r="T194" s="792"/>
      <c r="U194" s="34"/>
      <c r="V194" s="34"/>
      <c r="W194" s="35" t="s">
        <v>69</v>
      </c>
      <c r="X194" s="783">
        <v>84</v>
      </c>
      <c r="Y194" s="784">
        <f t="shared" si="36"/>
        <v>84</v>
      </c>
      <c r="Z194" s="36">
        <f>IFERROR(IF(Y194=0,"",ROUNDUP(Y194/H194,0)*0.00502),"")</f>
        <v>0.20080000000000001</v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89.199999999999989</v>
      </c>
      <c r="BN194" s="64">
        <f t="shared" si="38"/>
        <v>89.199999999999989</v>
      </c>
      <c r="BO194" s="64">
        <f t="shared" si="39"/>
        <v>0.17094017094017094</v>
      </c>
      <c r="BP194" s="64">
        <f t="shared" si="40"/>
        <v>0.17094017094017094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4301031205</v>
      </c>
      <c r="D195" s="793">
        <v>4680115881785</v>
      </c>
      <c r="E195" s="794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91"/>
      <c r="R195" s="791"/>
      <c r="S195" s="791"/>
      <c r="T195" s="792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3">
        <v>4680115881679</v>
      </c>
      <c r="E196" s="794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91"/>
      <c r="R196" s="791"/>
      <c r="S196" s="791"/>
      <c r="T196" s="792"/>
      <c r="U196" s="34"/>
      <c r="V196" s="34"/>
      <c r="W196" s="35" t="s">
        <v>69</v>
      </c>
      <c r="X196" s="783">
        <v>175</v>
      </c>
      <c r="Y196" s="784">
        <f t="shared" si="36"/>
        <v>176.4</v>
      </c>
      <c r="Z196" s="36">
        <f>IFERROR(IF(Y196=0,"",ROUNDUP(Y196/H196,0)*0.00502),"")</f>
        <v>0.42168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183.33333333333334</v>
      </c>
      <c r="BN196" s="64">
        <f t="shared" si="38"/>
        <v>184.8</v>
      </c>
      <c r="BO196" s="64">
        <f t="shared" si="39"/>
        <v>0.35612535612535612</v>
      </c>
      <c r="BP196" s="64">
        <f t="shared" si="40"/>
        <v>0.35897435897435903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4301031158</v>
      </c>
      <c r="D197" s="793">
        <v>4680115880191</v>
      </c>
      <c r="E197" s="794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91"/>
      <c r="R197" s="791"/>
      <c r="S197" s="791"/>
      <c r="T197" s="792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4301031245</v>
      </c>
      <c r="D198" s="793">
        <v>4680115883963</v>
      </c>
      <c r="E198" s="794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91"/>
      <c r="R198" s="791"/>
      <c r="S198" s="791"/>
      <c r="T198" s="792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9"/>
      <c r="B199" s="800"/>
      <c r="C199" s="800"/>
      <c r="D199" s="800"/>
      <c r="E199" s="800"/>
      <c r="F199" s="800"/>
      <c r="G199" s="800"/>
      <c r="H199" s="800"/>
      <c r="I199" s="800"/>
      <c r="J199" s="800"/>
      <c r="K199" s="800"/>
      <c r="L199" s="800"/>
      <c r="M199" s="800"/>
      <c r="N199" s="800"/>
      <c r="O199" s="810"/>
      <c r="P199" s="802" t="s">
        <v>71</v>
      </c>
      <c r="Q199" s="803"/>
      <c r="R199" s="803"/>
      <c r="S199" s="803"/>
      <c r="T199" s="803"/>
      <c r="U199" s="803"/>
      <c r="V199" s="804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327.61904761904759</v>
      </c>
      <c r="Y199" s="785">
        <f>IFERROR(Y191/H191,"0")+IFERROR(Y192/H192,"0")+IFERROR(Y193/H193,"0")+IFERROR(Y194/H194,"0")+IFERROR(Y195/H195,"0")+IFERROR(Y196/H196,"0")+IFERROR(Y197/H197,"0")+IFERROR(Y198/H198,"0")</f>
        <v>329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2.4715799999999999</v>
      </c>
      <c r="AA199" s="786"/>
      <c r="AB199" s="786"/>
      <c r="AC199" s="786"/>
    </row>
    <row r="200" spans="1:68" x14ac:dyDescent="0.2">
      <c r="A200" s="800"/>
      <c r="B200" s="800"/>
      <c r="C200" s="800"/>
      <c r="D200" s="800"/>
      <c r="E200" s="800"/>
      <c r="F200" s="800"/>
      <c r="G200" s="800"/>
      <c r="H200" s="800"/>
      <c r="I200" s="800"/>
      <c r="J200" s="800"/>
      <c r="K200" s="800"/>
      <c r="L200" s="800"/>
      <c r="M200" s="800"/>
      <c r="N200" s="800"/>
      <c r="O200" s="810"/>
      <c r="P200" s="802" t="s">
        <v>71</v>
      </c>
      <c r="Q200" s="803"/>
      <c r="R200" s="803"/>
      <c r="S200" s="803"/>
      <c r="T200" s="803"/>
      <c r="U200" s="803"/>
      <c r="V200" s="804"/>
      <c r="W200" s="37" t="s">
        <v>69</v>
      </c>
      <c r="X200" s="785">
        <f>IFERROR(SUM(X191:X198),"0")</f>
        <v>1117</v>
      </c>
      <c r="Y200" s="785">
        <f>IFERROR(SUM(Y191:Y198),"0")</f>
        <v>1121.4000000000001</v>
      </c>
      <c r="Z200" s="37"/>
      <c r="AA200" s="786"/>
      <c r="AB200" s="786"/>
      <c r="AC200" s="786"/>
    </row>
    <row r="201" spans="1:68" ht="16.5" hidden="1" customHeight="1" x14ac:dyDescent="0.25">
      <c r="A201" s="849" t="s">
        <v>343</v>
      </c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0"/>
      <c r="P201" s="800"/>
      <c r="Q201" s="800"/>
      <c r="R201" s="800"/>
      <c r="S201" s="800"/>
      <c r="T201" s="800"/>
      <c r="U201" s="800"/>
      <c r="V201" s="800"/>
      <c r="W201" s="800"/>
      <c r="X201" s="800"/>
      <c r="Y201" s="800"/>
      <c r="Z201" s="800"/>
      <c r="AA201" s="778"/>
      <c r="AB201" s="778"/>
      <c r="AC201" s="778"/>
    </row>
    <row r="202" spans="1:68" ht="14.25" hidden="1" customHeight="1" x14ac:dyDescent="0.25">
      <c r="A202" s="799" t="s">
        <v>110</v>
      </c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0"/>
      <c r="P202" s="800"/>
      <c r="Q202" s="800"/>
      <c r="R202" s="800"/>
      <c r="S202" s="800"/>
      <c r="T202" s="800"/>
      <c r="U202" s="800"/>
      <c r="V202" s="800"/>
      <c r="W202" s="800"/>
      <c r="X202" s="800"/>
      <c r="Y202" s="800"/>
      <c r="Z202" s="800"/>
      <c r="AA202" s="779"/>
      <c r="AB202" s="779"/>
      <c r="AC202" s="779"/>
    </row>
    <row r="203" spans="1:68" ht="16.5" hidden="1" customHeight="1" x14ac:dyDescent="0.25">
      <c r="A203" s="54" t="s">
        <v>344</v>
      </c>
      <c r="B203" s="54" t="s">
        <v>345</v>
      </c>
      <c r="C203" s="31">
        <v>4301011450</v>
      </c>
      <c r="D203" s="793">
        <v>4680115881402</v>
      </c>
      <c r="E203" s="794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91"/>
      <c r="R203" s="791"/>
      <c r="S203" s="791"/>
      <c r="T203" s="792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347</v>
      </c>
      <c r="B204" s="54" t="s">
        <v>348</v>
      </c>
      <c r="C204" s="31">
        <v>4301011768</v>
      </c>
      <c r="D204" s="793">
        <v>4680115881396</v>
      </c>
      <c r="E204" s="794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91"/>
      <c r="R204" s="791"/>
      <c r="S204" s="791"/>
      <c r="T204" s="792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809"/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10"/>
      <c r="P205" s="802" t="s">
        <v>71</v>
      </c>
      <c r="Q205" s="803"/>
      <c r="R205" s="803"/>
      <c r="S205" s="803"/>
      <c r="T205" s="803"/>
      <c r="U205" s="803"/>
      <c r="V205" s="804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hidden="1" x14ac:dyDescent="0.2">
      <c r="A206" s="800"/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10"/>
      <c r="P206" s="802" t="s">
        <v>71</v>
      </c>
      <c r="Q206" s="803"/>
      <c r="R206" s="803"/>
      <c r="S206" s="803"/>
      <c r="T206" s="803"/>
      <c r="U206" s="803"/>
      <c r="V206" s="804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hidden="1" customHeight="1" x14ac:dyDescent="0.25">
      <c r="A207" s="799" t="s">
        <v>163</v>
      </c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800"/>
      <c r="X207" s="800"/>
      <c r="Y207" s="800"/>
      <c r="Z207" s="800"/>
      <c r="AA207" s="779"/>
      <c r="AB207" s="779"/>
      <c r="AC207" s="779"/>
    </row>
    <row r="208" spans="1:68" ht="16.5" hidden="1" customHeight="1" x14ac:dyDescent="0.25">
      <c r="A208" s="54" t="s">
        <v>349</v>
      </c>
      <c r="B208" s="54" t="s">
        <v>350</v>
      </c>
      <c r="C208" s="31">
        <v>4301020262</v>
      </c>
      <c r="D208" s="793">
        <v>4680115882935</v>
      </c>
      <c r="E208" s="794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91"/>
      <c r="R208" s="791"/>
      <c r="S208" s="791"/>
      <c r="T208" s="792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customHeight="1" x14ac:dyDescent="0.25">
      <c r="A209" s="54" t="s">
        <v>352</v>
      </c>
      <c r="B209" s="54" t="s">
        <v>353</v>
      </c>
      <c r="C209" s="31">
        <v>4301020220</v>
      </c>
      <c r="D209" s="793">
        <v>4680115880764</v>
      </c>
      <c r="E209" s="794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91"/>
      <c r="R209" s="791"/>
      <c r="S209" s="791"/>
      <c r="T209" s="792"/>
      <c r="U209" s="34"/>
      <c r="V209" s="34"/>
      <c r="W209" s="35" t="s">
        <v>69</v>
      </c>
      <c r="X209" s="783">
        <v>24</v>
      </c>
      <c r="Y209" s="784">
        <f>IFERROR(IF(X209="",0,CEILING((X209/$H209),1)*$H209),"")</f>
        <v>25.200000000000003</v>
      </c>
      <c r="Z209" s="36">
        <f>IFERROR(IF(Y209=0,"",ROUNDUP(Y209/H209,0)*0.00651),"")</f>
        <v>7.8119999999999995E-2</v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26.057142857142857</v>
      </c>
      <c r="BN209" s="64">
        <f>IFERROR(Y209*I209/H209,"0")</f>
        <v>27.36</v>
      </c>
      <c r="BO209" s="64">
        <f>IFERROR(1/J209*(X209/H209),"0")</f>
        <v>6.2794348508634232E-2</v>
      </c>
      <c r="BP209" s="64">
        <f>IFERROR(1/J209*(Y209/H209),"0")</f>
        <v>6.5934065934065936E-2</v>
      </c>
    </row>
    <row r="210" spans="1:68" x14ac:dyDescent="0.2">
      <c r="A210" s="809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0"/>
      <c r="P210" s="802" t="s">
        <v>71</v>
      </c>
      <c r="Q210" s="803"/>
      <c r="R210" s="803"/>
      <c r="S210" s="803"/>
      <c r="T210" s="803"/>
      <c r="U210" s="803"/>
      <c r="V210" s="804"/>
      <c r="W210" s="37" t="s">
        <v>72</v>
      </c>
      <c r="X210" s="785">
        <f>IFERROR(X208/H208,"0")+IFERROR(X209/H209,"0")</f>
        <v>11.428571428571429</v>
      </c>
      <c r="Y210" s="785">
        <f>IFERROR(Y208/H208,"0")+IFERROR(Y209/H209,"0")</f>
        <v>12</v>
      </c>
      <c r="Z210" s="785">
        <f>IFERROR(IF(Z208="",0,Z208),"0")+IFERROR(IF(Z209="",0,Z209),"0")</f>
        <v>7.8119999999999995E-2</v>
      </c>
      <c r="AA210" s="786"/>
      <c r="AB210" s="786"/>
      <c r="AC210" s="786"/>
    </row>
    <row r="211" spans="1:68" x14ac:dyDescent="0.2">
      <c r="A211" s="800"/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10"/>
      <c r="P211" s="802" t="s">
        <v>71</v>
      </c>
      <c r="Q211" s="803"/>
      <c r="R211" s="803"/>
      <c r="S211" s="803"/>
      <c r="T211" s="803"/>
      <c r="U211" s="803"/>
      <c r="V211" s="804"/>
      <c r="W211" s="37" t="s">
        <v>69</v>
      </c>
      <c r="X211" s="785">
        <f>IFERROR(SUM(X208:X209),"0")</f>
        <v>24</v>
      </c>
      <c r="Y211" s="785">
        <f>IFERROR(SUM(Y208:Y209),"0")</f>
        <v>25.200000000000003</v>
      </c>
      <c r="Z211" s="37"/>
      <c r="AA211" s="786"/>
      <c r="AB211" s="786"/>
      <c r="AC211" s="786"/>
    </row>
    <row r="212" spans="1:68" ht="14.25" hidden="1" customHeight="1" x14ac:dyDescent="0.25">
      <c r="A212" s="799" t="s">
        <v>64</v>
      </c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0"/>
      <c r="P212" s="800"/>
      <c r="Q212" s="800"/>
      <c r="R212" s="800"/>
      <c r="S212" s="800"/>
      <c r="T212" s="800"/>
      <c r="U212" s="800"/>
      <c r="V212" s="800"/>
      <c r="W212" s="800"/>
      <c r="X212" s="800"/>
      <c r="Y212" s="800"/>
      <c r="Z212" s="800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3">
        <v>4680115882683</v>
      </c>
      <c r="E213" s="794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69</v>
      </c>
      <c r="X213" s="783">
        <v>450</v>
      </c>
      <c r="Y213" s="784">
        <f t="shared" ref="Y213:Y220" si="41">IFERROR(IF(X213="",0,CEILING((X213/$H213),1)*$H213),"")</f>
        <v>453.6</v>
      </c>
      <c r="Z213" s="36">
        <f>IFERROR(IF(Y213=0,"",ROUNDUP(Y213/H213,0)*0.00902),"")</f>
        <v>0.75768000000000002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467.49999999999994</v>
      </c>
      <c r="BN213" s="64">
        <f t="shared" ref="BN213:BN220" si="43">IFERROR(Y213*I213/H213,"0")</f>
        <v>471.24</v>
      </c>
      <c r="BO213" s="64">
        <f t="shared" ref="BO213:BO220" si="44">IFERROR(1/J213*(X213/H213),"0")</f>
        <v>0.63131313131313127</v>
      </c>
      <c r="BP213" s="64">
        <f t="shared" ref="BP213:BP220" si="45">IFERROR(1/J213*(Y213/H213),"0")</f>
        <v>0.63636363636363635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3">
        <v>4680115882690</v>
      </c>
      <c r="E214" s="794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83">
        <v>250</v>
      </c>
      <c r="Y214" s="784">
        <f t="shared" si="41"/>
        <v>253.8</v>
      </c>
      <c r="Z214" s="36">
        <f>IFERROR(IF(Y214=0,"",ROUNDUP(Y214/H214,0)*0.00902),"")</f>
        <v>0.42393999999999998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259.72222222222223</v>
      </c>
      <c r="BN214" s="64">
        <f t="shared" si="43"/>
        <v>263.67</v>
      </c>
      <c r="BO214" s="64">
        <f t="shared" si="44"/>
        <v>0.35072951739618402</v>
      </c>
      <c r="BP214" s="64">
        <f t="shared" si="45"/>
        <v>0.35606060606060608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4301031220</v>
      </c>
      <c r="D215" s="793">
        <v>4680115882669</v>
      </c>
      <c r="E215" s="794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customHeight="1" x14ac:dyDescent="0.25">
      <c r="A216" s="54" t="s">
        <v>363</v>
      </c>
      <c r="B216" s="54" t="s">
        <v>364</v>
      </c>
      <c r="C216" s="31">
        <v>4301031221</v>
      </c>
      <c r="D216" s="793">
        <v>4680115882676</v>
      </c>
      <c r="E216" s="794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91"/>
      <c r="R216" s="791"/>
      <c r="S216" s="791"/>
      <c r="T216" s="792"/>
      <c r="U216" s="34"/>
      <c r="V216" s="34"/>
      <c r="W216" s="35" t="s">
        <v>69</v>
      </c>
      <c r="X216" s="783">
        <v>230</v>
      </c>
      <c r="Y216" s="784">
        <f t="shared" si="41"/>
        <v>232.20000000000002</v>
      </c>
      <c r="Z216" s="36">
        <f>IFERROR(IF(Y216=0,"",ROUNDUP(Y216/H216,0)*0.00902),"")</f>
        <v>0.38785999999999998</v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238.94444444444446</v>
      </c>
      <c r="BN216" s="64">
        <f t="shared" si="43"/>
        <v>241.23000000000005</v>
      </c>
      <c r="BO216" s="64">
        <f t="shared" si="44"/>
        <v>0.32267115600448931</v>
      </c>
      <c r="BP216" s="64">
        <f t="shared" si="45"/>
        <v>0.32575757575757575</v>
      </c>
    </row>
    <row r="217" spans="1:68" ht="27" customHeight="1" x14ac:dyDescent="0.25">
      <c r="A217" s="54" t="s">
        <v>366</v>
      </c>
      <c r="B217" s="54" t="s">
        <v>367</v>
      </c>
      <c r="C217" s="31">
        <v>4301031223</v>
      </c>
      <c r="D217" s="793">
        <v>4680115884014</v>
      </c>
      <c r="E217" s="794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69</v>
      </c>
      <c r="X217" s="783">
        <v>126</v>
      </c>
      <c r="Y217" s="784">
        <f t="shared" si="41"/>
        <v>126</v>
      </c>
      <c r="Z217" s="36">
        <f>IFERROR(IF(Y217=0,"",ROUNDUP(Y217/H217,0)*0.00502),"")</f>
        <v>0.35139999999999999</v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135.1</v>
      </c>
      <c r="BN217" s="64">
        <f t="shared" si="43"/>
        <v>135.1</v>
      </c>
      <c r="BO217" s="64">
        <f t="shared" si="44"/>
        <v>0.29914529914529919</v>
      </c>
      <c r="BP217" s="64">
        <f t="shared" si="45"/>
        <v>0.29914529914529919</v>
      </c>
    </row>
    <row r="218" spans="1:68" ht="27" customHeight="1" x14ac:dyDescent="0.25">
      <c r="A218" s="54" t="s">
        <v>368</v>
      </c>
      <c r="B218" s="54" t="s">
        <v>369</v>
      </c>
      <c r="C218" s="31">
        <v>4301031222</v>
      </c>
      <c r="D218" s="793">
        <v>4680115884007</v>
      </c>
      <c r="E218" s="794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69</v>
      </c>
      <c r="X218" s="783">
        <v>36</v>
      </c>
      <c r="Y218" s="784">
        <f t="shared" si="41"/>
        <v>36</v>
      </c>
      <c r="Z218" s="36">
        <f>IFERROR(IF(Y218=0,"",ROUNDUP(Y218/H218,0)*0.00502),"")</f>
        <v>0.1004</v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37.999999999999993</v>
      </c>
      <c r="BN218" s="64">
        <f t="shared" si="43"/>
        <v>37.999999999999993</v>
      </c>
      <c r="BO218" s="64">
        <f t="shared" si="44"/>
        <v>8.5470085470085472E-2</v>
      </c>
      <c r="BP218" s="64">
        <f t="shared" si="45"/>
        <v>8.5470085470085472E-2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4301031229</v>
      </c>
      <c r="D219" s="793">
        <v>4680115884038</v>
      </c>
      <c r="E219" s="794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4301031225</v>
      </c>
      <c r="D220" s="793">
        <v>4680115884021</v>
      </c>
      <c r="E220" s="794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83">
        <v>96</v>
      </c>
      <c r="Y220" s="784">
        <f t="shared" si="41"/>
        <v>97.2</v>
      </c>
      <c r="Z220" s="36">
        <f>IFERROR(IF(Y220=0,"",ROUNDUP(Y220/H220,0)*0.00502),"")</f>
        <v>0.27107999999999999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101.33333333333331</v>
      </c>
      <c r="BN220" s="64">
        <f t="shared" si="43"/>
        <v>102.6</v>
      </c>
      <c r="BO220" s="64">
        <f t="shared" si="44"/>
        <v>0.22792022792022792</v>
      </c>
      <c r="BP220" s="64">
        <f t="shared" si="45"/>
        <v>0.23076923076923078</v>
      </c>
    </row>
    <row r="221" spans="1:68" x14ac:dyDescent="0.2">
      <c r="A221" s="809"/>
      <c r="B221" s="800"/>
      <c r="C221" s="800"/>
      <c r="D221" s="800"/>
      <c r="E221" s="800"/>
      <c r="F221" s="800"/>
      <c r="G221" s="800"/>
      <c r="H221" s="800"/>
      <c r="I221" s="800"/>
      <c r="J221" s="800"/>
      <c r="K221" s="800"/>
      <c r="L221" s="800"/>
      <c r="M221" s="800"/>
      <c r="N221" s="800"/>
      <c r="O221" s="810"/>
      <c r="P221" s="802" t="s">
        <v>71</v>
      </c>
      <c r="Q221" s="803"/>
      <c r="R221" s="803"/>
      <c r="S221" s="803"/>
      <c r="T221" s="803"/>
      <c r="U221" s="803"/>
      <c r="V221" s="804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315.55555555555549</v>
      </c>
      <c r="Y221" s="785">
        <f>IFERROR(Y213/H213,"0")+IFERROR(Y214/H214,"0")+IFERROR(Y215/H215,"0")+IFERROR(Y216/H216,"0")+IFERROR(Y217/H217,"0")+IFERROR(Y218/H218,"0")+IFERROR(Y219/H219,"0")+IFERROR(Y220/H220,"0")</f>
        <v>318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2.29236</v>
      </c>
      <c r="AA221" s="786"/>
      <c r="AB221" s="786"/>
      <c r="AC221" s="786"/>
    </row>
    <row r="222" spans="1:68" x14ac:dyDescent="0.2">
      <c r="A222" s="800"/>
      <c r="B222" s="800"/>
      <c r="C222" s="800"/>
      <c r="D222" s="800"/>
      <c r="E222" s="800"/>
      <c r="F222" s="800"/>
      <c r="G222" s="800"/>
      <c r="H222" s="800"/>
      <c r="I222" s="800"/>
      <c r="J222" s="800"/>
      <c r="K222" s="800"/>
      <c r="L222" s="800"/>
      <c r="M222" s="800"/>
      <c r="N222" s="800"/>
      <c r="O222" s="810"/>
      <c r="P222" s="802" t="s">
        <v>71</v>
      </c>
      <c r="Q222" s="803"/>
      <c r="R222" s="803"/>
      <c r="S222" s="803"/>
      <c r="T222" s="803"/>
      <c r="U222" s="803"/>
      <c r="V222" s="804"/>
      <c r="W222" s="37" t="s">
        <v>69</v>
      </c>
      <c r="X222" s="785">
        <f>IFERROR(SUM(X213:X220),"0")</f>
        <v>1188</v>
      </c>
      <c r="Y222" s="785">
        <f>IFERROR(SUM(Y213:Y220),"0")</f>
        <v>1198.8000000000002</v>
      </c>
      <c r="Z222" s="37"/>
      <c r="AA222" s="786"/>
      <c r="AB222" s="786"/>
      <c r="AC222" s="786"/>
    </row>
    <row r="223" spans="1:68" ht="14.25" hidden="1" customHeight="1" x14ac:dyDescent="0.25">
      <c r="A223" s="799" t="s">
        <v>73</v>
      </c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0"/>
      <c r="P223" s="800"/>
      <c r="Q223" s="800"/>
      <c r="R223" s="800"/>
      <c r="S223" s="800"/>
      <c r="T223" s="800"/>
      <c r="U223" s="800"/>
      <c r="V223" s="800"/>
      <c r="W223" s="800"/>
      <c r="X223" s="800"/>
      <c r="Y223" s="800"/>
      <c r="Z223" s="800"/>
      <c r="AA223" s="779"/>
      <c r="AB223" s="779"/>
      <c r="AC223" s="779"/>
    </row>
    <row r="224" spans="1:68" ht="37.5" hidden="1" customHeight="1" x14ac:dyDescent="0.25">
      <c r="A224" s="54" t="s">
        <v>374</v>
      </c>
      <c r="B224" s="54" t="s">
        <v>375</v>
      </c>
      <c r="C224" s="31">
        <v>4301051408</v>
      </c>
      <c r="D224" s="793">
        <v>4680115881594</v>
      </c>
      <c r="E224" s="794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customHeight="1" x14ac:dyDescent="0.25">
      <c r="A225" s="54" t="s">
        <v>377</v>
      </c>
      <c r="B225" s="54" t="s">
        <v>378</v>
      </c>
      <c r="C225" s="31">
        <v>4301051754</v>
      </c>
      <c r="D225" s="793">
        <v>4680115880962</v>
      </c>
      <c r="E225" s="794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91"/>
      <c r="R225" s="791"/>
      <c r="S225" s="791"/>
      <c r="T225" s="792"/>
      <c r="U225" s="34"/>
      <c r="V225" s="34"/>
      <c r="W225" s="35" t="s">
        <v>69</v>
      </c>
      <c r="X225" s="783">
        <v>276</v>
      </c>
      <c r="Y225" s="784">
        <f t="shared" si="46"/>
        <v>280.8</v>
      </c>
      <c r="Z225" s="36">
        <f>IFERROR(IF(Y225=0,"",ROUNDUP(Y225/H225,0)*0.02175),"")</f>
        <v>0.78299999999999992</v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295.95692307692315</v>
      </c>
      <c r="BN225" s="64">
        <f t="shared" si="48"/>
        <v>301.10400000000004</v>
      </c>
      <c r="BO225" s="64">
        <f t="shared" si="49"/>
        <v>0.63186813186813184</v>
      </c>
      <c r="BP225" s="64">
        <f t="shared" si="50"/>
        <v>0.64285714285714279</v>
      </c>
    </row>
    <row r="226" spans="1:68" ht="37.5" hidden="1" customHeight="1" x14ac:dyDescent="0.25">
      <c r="A226" s="54" t="s">
        <v>380</v>
      </c>
      <c r="B226" s="54" t="s">
        <v>381</v>
      </c>
      <c r="C226" s="31">
        <v>4301051411</v>
      </c>
      <c r="D226" s="793">
        <v>4680115881617</v>
      </c>
      <c r="E226" s="794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91"/>
      <c r="R226" s="791"/>
      <c r="S226" s="791"/>
      <c r="T226" s="792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3">
        <v>4680115880573</v>
      </c>
      <c r="E227" s="794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91"/>
      <c r="R227" s="791"/>
      <c r="S227" s="791"/>
      <c r="T227" s="792"/>
      <c r="U227" s="34"/>
      <c r="V227" s="34"/>
      <c r="W227" s="35" t="s">
        <v>69</v>
      </c>
      <c r="X227" s="783">
        <v>436</v>
      </c>
      <c r="Y227" s="784">
        <f t="shared" si="46"/>
        <v>443.7</v>
      </c>
      <c r="Z227" s="36">
        <f>IFERROR(IF(Y227=0,"",ROUNDUP(Y227/H227,0)*0.02175),"")</f>
        <v>1.1092499999999998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464.26482758620693</v>
      </c>
      <c r="BN227" s="64">
        <f t="shared" si="48"/>
        <v>472.464</v>
      </c>
      <c r="BO227" s="64">
        <f t="shared" si="49"/>
        <v>0.89490968801313642</v>
      </c>
      <c r="BP227" s="64">
        <f t="shared" si="50"/>
        <v>0.9107142857142857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3">
        <v>4680115882195</v>
      </c>
      <c r="E228" s="794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1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91"/>
      <c r="R228" s="791"/>
      <c r="S228" s="791"/>
      <c r="T228" s="792"/>
      <c r="U228" s="34"/>
      <c r="V228" s="34"/>
      <c r="W228" s="35" t="s">
        <v>69</v>
      </c>
      <c r="X228" s="783">
        <v>380</v>
      </c>
      <c r="Y228" s="784">
        <f t="shared" si="46"/>
        <v>381.59999999999997</v>
      </c>
      <c r="Z228" s="36">
        <f t="shared" ref="Z228:Z234" si="51">IFERROR(IF(Y228=0,"",ROUNDUP(Y228/H228,0)*0.00651),"")</f>
        <v>1.0350900000000001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422.75</v>
      </c>
      <c r="BN228" s="64">
        <f t="shared" si="48"/>
        <v>424.53</v>
      </c>
      <c r="BO228" s="64">
        <f t="shared" si="49"/>
        <v>0.86996336996337009</v>
      </c>
      <c r="BP228" s="64">
        <f t="shared" si="50"/>
        <v>0.87362637362637374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4301051752</v>
      </c>
      <c r="D229" s="793">
        <v>4680115882607</v>
      </c>
      <c r="E229" s="794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9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91"/>
      <c r="R229" s="791"/>
      <c r="S229" s="791"/>
      <c r="T229" s="792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3">
        <v>4680115880092</v>
      </c>
      <c r="E230" s="794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83">
        <v>920</v>
      </c>
      <c r="Y230" s="784">
        <f t="shared" si="46"/>
        <v>921.59999999999991</v>
      </c>
      <c r="Z230" s="36">
        <f t="shared" si="51"/>
        <v>2.4998399999999998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1016.6000000000001</v>
      </c>
      <c r="BN230" s="64">
        <f t="shared" si="48"/>
        <v>1018.3680000000001</v>
      </c>
      <c r="BO230" s="64">
        <f t="shared" si="49"/>
        <v>2.1062271062271067</v>
      </c>
      <c r="BP230" s="64">
        <f t="shared" si="50"/>
        <v>2.1098901098901099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3">
        <v>4680115880221</v>
      </c>
      <c r="E231" s="794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91"/>
      <c r="R231" s="791"/>
      <c r="S231" s="791"/>
      <c r="T231" s="792"/>
      <c r="U231" s="34"/>
      <c r="V231" s="34"/>
      <c r="W231" s="35" t="s">
        <v>69</v>
      </c>
      <c r="X231" s="783">
        <v>560</v>
      </c>
      <c r="Y231" s="784">
        <f t="shared" si="46"/>
        <v>561.6</v>
      </c>
      <c r="Z231" s="36">
        <f t="shared" si="51"/>
        <v>1.5233400000000001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618.80000000000007</v>
      </c>
      <c r="BN231" s="64">
        <f t="shared" si="48"/>
        <v>620.5680000000001</v>
      </c>
      <c r="BO231" s="64">
        <f t="shared" si="49"/>
        <v>1.2820512820512822</v>
      </c>
      <c r="BP231" s="64">
        <f t="shared" si="50"/>
        <v>1.285714285714286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4301051749</v>
      </c>
      <c r="D232" s="793">
        <v>4680115882942</v>
      </c>
      <c r="E232" s="794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91"/>
      <c r="R232" s="791"/>
      <c r="S232" s="791"/>
      <c r="T232" s="792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3">
        <v>4680115880504</v>
      </c>
      <c r="E233" s="794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91"/>
      <c r="R233" s="791"/>
      <c r="S233" s="791"/>
      <c r="T233" s="792"/>
      <c r="U233" s="34"/>
      <c r="V233" s="34"/>
      <c r="W233" s="35" t="s">
        <v>69</v>
      </c>
      <c r="X233" s="783">
        <v>150</v>
      </c>
      <c r="Y233" s="784">
        <f t="shared" si="46"/>
        <v>151.19999999999999</v>
      </c>
      <c r="Z233" s="36">
        <f t="shared" si="51"/>
        <v>0.41012999999999999</v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165.75</v>
      </c>
      <c r="BN233" s="64">
        <f t="shared" si="48"/>
        <v>167.07599999999999</v>
      </c>
      <c r="BO233" s="64">
        <f t="shared" si="49"/>
        <v>0.34340659340659341</v>
      </c>
      <c r="BP233" s="64">
        <f t="shared" si="50"/>
        <v>0.3461538461538462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3">
        <v>4680115882164</v>
      </c>
      <c r="E234" s="794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83">
        <v>200</v>
      </c>
      <c r="Y234" s="784">
        <f t="shared" si="46"/>
        <v>201.6</v>
      </c>
      <c r="Z234" s="36">
        <f t="shared" si="51"/>
        <v>0.54683999999999999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221.50000000000003</v>
      </c>
      <c r="BN234" s="64">
        <f t="shared" si="48"/>
        <v>223.27200000000002</v>
      </c>
      <c r="BO234" s="64">
        <f t="shared" si="49"/>
        <v>0.45787545787545797</v>
      </c>
      <c r="BP234" s="64">
        <f t="shared" si="50"/>
        <v>0.46153846153846156</v>
      </c>
    </row>
    <row r="235" spans="1:68" x14ac:dyDescent="0.2">
      <c r="A235" s="809"/>
      <c r="B235" s="800"/>
      <c r="C235" s="800"/>
      <c r="D235" s="800"/>
      <c r="E235" s="800"/>
      <c r="F235" s="800"/>
      <c r="G235" s="800"/>
      <c r="H235" s="800"/>
      <c r="I235" s="800"/>
      <c r="J235" s="800"/>
      <c r="K235" s="800"/>
      <c r="L235" s="800"/>
      <c r="M235" s="800"/>
      <c r="N235" s="800"/>
      <c r="O235" s="810"/>
      <c r="P235" s="802" t="s">
        <v>71</v>
      </c>
      <c r="Q235" s="803"/>
      <c r="R235" s="803"/>
      <c r="S235" s="803"/>
      <c r="T235" s="803"/>
      <c r="U235" s="803"/>
      <c r="V235" s="804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1006.3328912466845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1011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7.9074899999999992</v>
      </c>
      <c r="AA235" s="786"/>
      <c r="AB235" s="786"/>
      <c r="AC235" s="786"/>
    </row>
    <row r="236" spans="1:68" x14ac:dyDescent="0.2">
      <c r="A236" s="800"/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10"/>
      <c r="P236" s="802" t="s">
        <v>71</v>
      </c>
      <c r="Q236" s="803"/>
      <c r="R236" s="803"/>
      <c r="S236" s="803"/>
      <c r="T236" s="803"/>
      <c r="U236" s="803"/>
      <c r="V236" s="804"/>
      <c r="W236" s="37" t="s">
        <v>69</v>
      </c>
      <c r="X236" s="785">
        <f>IFERROR(SUM(X224:X234),"0")</f>
        <v>2922</v>
      </c>
      <c r="Y236" s="785">
        <f>IFERROR(SUM(Y224:Y234),"0")</f>
        <v>2942.0999999999995</v>
      </c>
      <c r="Z236" s="37"/>
      <c r="AA236" s="786"/>
      <c r="AB236" s="786"/>
      <c r="AC236" s="786"/>
    </row>
    <row r="237" spans="1:68" ht="14.25" hidden="1" customHeight="1" x14ac:dyDescent="0.25">
      <c r="A237" s="799" t="s">
        <v>205</v>
      </c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0"/>
      <c r="P237" s="800"/>
      <c r="Q237" s="800"/>
      <c r="R237" s="800"/>
      <c r="S237" s="800"/>
      <c r="T237" s="800"/>
      <c r="U237" s="800"/>
      <c r="V237" s="800"/>
      <c r="W237" s="800"/>
      <c r="X237" s="800"/>
      <c r="Y237" s="800"/>
      <c r="Z237" s="800"/>
      <c r="AA237" s="779"/>
      <c r="AB237" s="779"/>
      <c r="AC237" s="779"/>
    </row>
    <row r="238" spans="1:68" ht="16.5" hidden="1" customHeight="1" x14ac:dyDescent="0.25">
      <c r="A238" s="54" t="s">
        <v>403</v>
      </c>
      <c r="B238" s="54" t="s">
        <v>404</v>
      </c>
      <c r="C238" s="31">
        <v>4301060404</v>
      </c>
      <c r="D238" s="793">
        <v>4680115882874</v>
      </c>
      <c r="E238" s="794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hidden="1" customHeight="1" x14ac:dyDescent="0.25">
      <c r="A239" s="54" t="s">
        <v>403</v>
      </c>
      <c r="B239" s="54" t="s">
        <v>406</v>
      </c>
      <c r="C239" s="31">
        <v>4301060360</v>
      </c>
      <c r="D239" s="793">
        <v>4680115882874</v>
      </c>
      <c r="E239" s="794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91"/>
      <c r="R239" s="791"/>
      <c r="S239" s="791"/>
      <c r="T239" s="792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hidden="1" customHeight="1" x14ac:dyDescent="0.25">
      <c r="A240" s="54" t="s">
        <v>403</v>
      </c>
      <c r="B240" s="54" t="s">
        <v>408</v>
      </c>
      <c r="C240" s="31">
        <v>4301060460</v>
      </c>
      <c r="D240" s="793">
        <v>4680115882874</v>
      </c>
      <c r="E240" s="794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8" t="s">
        <v>409</v>
      </c>
      <c r="Q240" s="791"/>
      <c r="R240" s="791"/>
      <c r="S240" s="791"/>
      <c r="T240" s="792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hidden="1" customHeight="1" x14ac:dyDescent="0.25">
      <c r="A241" s="54" t="s">
        <v>411</v>
      </c>
      <c r="B241" s="54" t="s">
        <v>412</v>
      </c>
      <c r="C241" s="31">
        <v>4301060359</v>
      </c>
      <c r="D241" s="793">
        <v>4680115884434</v>
      </c>
      <c r="E241" s="794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91"/>
      <c r="R241" s="791"/>
      <c r="S241" s="791"/>
      <c r="T241" s="792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3">
        <v>4680115880818</v>
      </c>
      <c r="E242" s="794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69</v>
      </c>
      <c r="X242" s="783">
        <v>38</v>
      </c>
      <c r="Y242" s="784">
        <f t="shared" si="52"/>
        <v>38.4</v>
      </c>
      <c r="Z242" s="36">
        <f>IFERROR(IF(Y242=0,"",ROUNDUP(Y242/H242,0)*0.00651),"")</f>
        <v>0.10416</v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41.990000000000009</v>
      </c>
      <c r="BN242" s="64">
        <f t="shared" si="54"/>
        <v>42.432000000000002</v>
      </c>
      <c r="BO242" s="64">
        <f t="shared" si="55"/>
        <v>8.6996336996337006E-2</v>
      </c>
      <c r="BP242" s="64">
        <f t="shared" si="56"/>
        <v>8.7912087912087919E-2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3">
        <v>4680115880801</v>
      </c>
      <c r="E243" s="794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91"/>
      <c r="R243" s="791"/>
      <c r="S243" s="791"/>
      <c r="T243" s="792"/>
      <c r="U243" s="34"/>
      <c r="V243" s="34"/>
      <c r="W243" s="35" t="s">
        <v>69</v>
      </c>
      <c r="X243" s="783">
        <v>56</v>
      </c>
      <c r="Y243" s="784">
        <f t="shared" si="52"/>
        <v>57.599999999999994</v>
      </c>
      <c r="Z243" s="36">
        <f>IFERROR(IF(Y243=0,"",ROUNDUP(Y243/H243,0)*0.00651),"")</f>
        <v>0.15623999999999999</v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61.88</v>
      </c>
      <c r="BN243" s="64">
        <f t="shared" si="54"/>
        <v>63.648000000000003</v>
      </c>
      <c r="BO243" s="64">
        <f t="shared" si="55"/>
        <v>0.12820512820512822</v>
      </c>
      <c r="BP243" s="64">
        <f t="shared" si="56"/>
        <v>0.13186813186813187</v>
      </c>
    </row>
    <row r="244" spans="1:68" x14ac:dyDescent="0.2">
      <c r="A244" s="809"/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10"/>
      <c r="P244" s="802" t="s">
        <v>71</v>
      </c>
      <c r="Q244" s="803"/>
      <c r="R244" s="803"/>
      <c r="S244" s="803"/>
      <c r="T244" s="803"/>
      <c r="U244" s="803"/>
      <c r="V244" s="804"/>
      <c r="W244" s="37" t="s">
        <v>72</v>
      </c>
      <c r="X244" s="785">
        <f>IFERROR(X238/H238,"0")+IFERROR(X239/H239,"0")+IFERROR(X240/H240,"0")+IFERROR(X241/H241,"0")+IFERROR(X242/H242,"0")+IFERROR(X243/H243,"0")</f>
        <v>39.166666666666671</v>
      </c>
      <c r="Y244" s="785">
        <f>IFERROR(Y238/H238,"0")+IFERROR(Y239/H239,"0")+IFERROR(Y240/H240,"0")+IFERROR(Y241/H241,"0")+IFERROR(Y242/H242,"0")+IFERROR(Y243/H243,"0")</f>
        <v>40</v>
      </c>
      <c r="Z244" s="785">
        <f>IFERROR(IF(Z238="",0,Z238),"0")+IFERROR(IF(Z239="",0,Z239),"0")+IFERROR(IF(Z240="",0,Z240),"0")+IFERROR(IF(Z241="",0,Z241),"0")+IFERROR(IF(Z242="",0,Z242),"0")+IFERROR(IF(Z243="",0,Z243),"0")</f>
        <v>0.26039999999999996</v>
      </c>
      <c r="AA244" s="786"/>
      <c r="AB244" s="786"/>
      <c r="AC244" s="786"/>
    </row>
    <row r="245" spans="1:68" x14ac:dyDescent="0.2">
      <c r="A245" s="800"/>
      <c r="B245" s="800"/>
      <c r="C245" s="800"/>
      <c r="D245" s="800"/>
      <c r="E245" s="800"/>
      <c r="F245" s="800"/>
      <c r="G245" s="800"/>
      <c r="H245" s="800"/>
      <c r="I245" s="800"/>
      <c r="J245" s="800"/>
      <c r="K245" s="800"/>
      <c r="L245" s="800"/>
      <c r="M245" s="800"/>
      <c r="N245" s="800"/>
      <c r="O245" s="810"/>
      <c r="P245" s="802" t="s">
        <v>71</v>
      </c>
      <c r="Q245" s="803"/>
      <c r="R245" s="803"/>
      <c r="S245" s="803"/>
      <c r="T245" s="803"/>
      <c r="U245" s="803"/>
      <c r="V245" s="804"/>
      <c r="W245" s="37" t="s">
        <v>69</v>
      </c>
      <c r="X245" s="785">
        <f>IFERROR(SUM(X238:X243),"0")</f>
        <v>94</v>
      </c>
      <c r="Y245" s="785">
        <f>IFERROR(SUM(Y238:Y243),"0")</f>
        <v>96</v>
      </c>
      <c r="Z245" s="37"/>
      <c r="AA245" s="786"/>
      <c r="AB245" s="786"/>
      <c r="AC245" s="786"/>
    </row>
    <row r="246" spans="1:68" ht="16.5" hidden="1" customHeight="1" x14ac:dyDescent="0.25">
      <c r="A246" s="849" t="s">
        <v>420</v>
      </c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0"/>
      <c r="P246" s="800"/>
      <c r="Q246" s="800"/>
      <c r="R246" s="800"/>
      <c r="S246" s="800"/>
      <c r="T246" s="800"/>
      <c r="U246" s="800"/>
      <c r="V246" s="800"/>
      <c r="W246" s="800"/>
      <c r="X246" s="800"/>
      <c r="Y246" s="800"/>
      <c r="Z246" s="800"/>
      <c r="AA246" s="778"/>
      <c r="AB246" s="778"/>
      <c r="AC246" s="778"/>
    </row>
    <row r="247" spans="1:68" ht="14.25" hidden="1" customHeight="1" x14ac:dyDescent="0.25">
      <c r="A247" s="799" t="s">
        <v>110</v>
      </c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0"/>
      <c r="P247" s="800"/>
      <c r="Q247" s="800"/>
      <c r="R247" s="800"/>
      <c r="S247" s="800"/>
      <c r="T247" s="800"/>
      <c r="U247" s="800"/>
      <c r="V247" s="800"/>
      <c r="W247" s="800"/>
      <c r="X247" s="800"/>
      <c r="Y247" s="800"/>
      <c r="Z247" s="800"/>
      <c r="AA247" s="779"/>
      <c r="AB247" s="779"/>
      <c r="AC247" s="779"/>
    </row>
    <row r="248" spans="1:68" ht="27" hidden="1" customHeight="1" x14ac:dyDescent="0.25">
      <c r="A248" s="54" t="s">
        <v>421</v>
      </c>
      <c r="B248" s="54" t="s">
        <v>422</v>
      </c>
      <c r="C248" s="31">
        <v>4301011945</v>
      </c>
      <c r="D248" s="793">
        <v>4680115884274</v>
      </c>
      <c r="E248" s="794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4301011717</v>
      </c>
      <c r="D249" s="793">
        <v>4680115884274</v>
      </c>
      <c r="E249" s="794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93">
        <v>4680115884298</v>
      </c>
      <c r="E250" s="794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91"/>
      <c r="R250" s="791"/>
      <c r="S250" s="791"/>
      <c r="T250" s="792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4301011944</v>
      </c>
      <c r="D251" s="793">
        <v>4680115884250</v>
      </c>
      <c r="E251" s="794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431</v>
      </c>
      <c r="C252" s="31">
        <v>4301011733</v>
      </c>
      <c r="D252" s="793">
        <v>4680115884250</v>
      </c>
      <c r="E252" s="794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91"/>
      <c r="R252" s="791"/>
      <c r="S252" s="791"/>
      <c r="T252" s="792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93">
        <v>4680115884281</v>
      </c>
      <c r="E253" s="794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93">
        <v>4680115884199</v>
      </c>
      <c r="E254" s="794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93">
        <v>4680115884267</v>
      </c>
      <c r="E255" s="794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idden="1" x14ac:dyDescent="0.2">
      <c r="A256" s="809"/>
      <c r="B256" s="800"/>
      <c r="C256" s="800"/>
      <c r="D256" s="800"/>
      <c r="E256" s="800"/>
      <c r="F256" s="800"/>
      <c r="G256" s="800"/>
      <c r="H256" s="800"/>
      <c r="I256" s="800"/>
      <c r="J256" s="800"/>
      <c r="K256" s="800"/>
      <c r="L256" s="800"/>
      <c r="M256" s="800"/>
      <c r="N256" s="800"/>
      <c r="O256" s="810"/>
      <c r="P256" s="802" t="s">
        <v>71</v>
      </c>
      <c r="Q256" s="803"/>
      <c r="R256" s="803"/>
      <c r="S256" s="803"/>
      <c r="T256" s="803"/>
      <c r="U256" s="803"/>
      <c r="V256" s="804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hidden="1" x14ac:dyDescent="0.2">
      <c r="A257" s="800"/>
      <c r="B257" s="800"/>
      <c r="C257" s="800"/>
      <c r="D257" s="800"/>
      <c r="E257" s="800"/>
      <c r="F257" s="800"/>
      <c r="G257" s="800"/>
      <c r="H257" s="800"/>
      <c r="I257" s="800"/>
      <c r="J257" s="800"/>
      <c r="K257" s="800"/>
      <c r="L257" s="800"/>
      <c r="M257" s="800"/>
      <c r="N257" s="800"/>
      <c r="O257" s="810"/>
      <c r="P257" s="802" t="s">
        <v>71</v>
      </c>
      <c r="Q257" s="803"/>
      <c r="R257" s="803"/>
      <c r="S257" s="803"/>
      <c r="T257" s="803"/>
      <c r="U257" s="803"/>
      <c r="V257" s="804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hidden="1" customHeight="1" x14ac:dyDescent="0.25">
      <c r="A258" s="849" t="s">
        <v>439</v>
      </c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0"/>
      <c r="P258" s="800"/>
      <c r="Q258" s="800"/>
      <c r="R258" s="800"/>
      <c r="S258" s="800"/>
      <c r="T258" s="800"/>
      <c r="U258" s="800"/>
      <c r="V258" s="800"/>
      <c r="W258" s="800"/>
      <c r="X258" s="800"/>
      <c r="Y258" s="800"/>
      <c r="Z258" s="800"/>
      <c r="AA258" s="778"/>
      <c r="AB258" s="778"/>
      <c r="AC258" s="778"/>
    </row>
    <row r="259" spans="1:68" ht="14.25" hidden="1" customHeight="1" x14ac:dyDescent="0.25">
      <c r="A259" s="799" t="s">
        <v>110</v>
      </c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0"/>
      <c r="P259" s="800"/>
      <c r="Q259" s="800"/>
      <c r="R259" s="800"/>
      <c r="S259" s="800"/>
      <c r="T259" s="800"/>
      <c r="U259" s="800"/>
      <c r="V259" s="800"/>
      <c r="W259" s="800"/>
      <c r="X259" s="800"/>
      <c r="Y259" s="800"/>
      <c r="Z259" s="800"/>
      <c r="AA259" s="779"/>
      <c r="AB259" s="779"/>
      <c r="AC259" s="779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93">
        <v>4680115884137</v>
      </c>
      <c r="E260" s="794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customHeight="1" x14ac:dyDescent="0.25">
      <c r="A261" s="54" t="s">
        <v>440</v>
      </c>
      <c r="B261" s="54" t="s">
        <v>442</v>
      </c>
      <c r="C261" s="31">
        <v>4301011826</v>
      </c>
      <c r="D261" s="793">
        <v>4680115884137</v>
      </c>
      <c r="E261" s="794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69</v>
      </c>
      <c r="X261" s="783">
        <v>110</v>
      </c>
      <c r="Y261" s="784">
        <f t="shared" si="62"/>
        <v>116</v>
      </c>
      <c r="Z261" s="36">
        <f>IFERROR(IF(Y261=0,"",ROUNDUP(Y261/H261,0)*0.01898),"")</f>
        <v>0.1898</v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114.125</v>
      </c>
      <c r="BN261" s="64">
        <f t="shared" si="64"/>
        <v>120.35</v>
      </c>
      <c r="BO261" s="64">
        <f t="shared" si="65"/>
        <v>0.14816810344827586</v>
      </c>
      <c r="BP261" s="64">
        <f t="shared" si="66"/>
        <v>0.15625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93">
        <v>4680115884236</v>
      </c>
      <c r="E262" s="794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4301011941</v>
      </c>
      <c r="D263" s="793">
        <v>4680115884175</v>
      </c>
      <c r="E263" s="794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4301011721</v>
      </c>
      <c r="D264" s="793">
        <v>4680115884175</v>
      </c>
      <c r="E264" s="794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91"/>
      <c r="R264" s="791"/>
      <c r="S264" s="791"/>
      <c r="T264" s="792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4301011824</v>
      </c>
      <c r="D265" s="793">
        <v>4680115884144</v>
      </c>
      <c r="E265" s="794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4301011963</v>
      </c>
      <c r="D266" s="793">
        <v>4680115885288</v>
      </c>
      <c r="E266" s="794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4301011726</v>
      </c>
      <c r="D267" s="793">
        <v>4680115884182</v>
      </c>
      <c r="E267" s="794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4301011722</v>
      </c>
      <c r="D268" s="793">
        <v>4680115884205</v>
      </c>
      <c r="E268" s="794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x14ac:dyDescent="0.2">
      <c r="A269" s="809"/>
      <c r="B269" s="800"/>
      <c r="C269" s="800"/>
      <c r="D269" s="800"/>
      <c r="E269" s="800"/>
      <c r="F269" s="800"/>
      <c r="G269" s="800"/>
      <c r="H269" s="800"/>
      <c r="I269" s="800"/>
      <c r="J269" s="800"/>
      <c r="K269" s="800"/>
      <c r="L269" s="800"/>
      <c r="M269" s="800"/>
      <c r="N269" s="800"/>
      <c r="O269" s="810"/>
      <c r="P269" s="802" t="s">
        <v>71</v>
      </c>
      <c r="Q269" s="803"/>
      <c r="R269" s="803"/>
      <c r="S269" s="803"/>
      <c r="T269" s="803"/>
      <c r="U269" s="803"/>
      <c r="V269" s="804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9.4827586206896548</v>
      </c>
      <c r="Y269" s="785">
        <f>IFERROR(Y260/H260,"0")+IFERROR(Y261/H261,"0")+IFERROR(Y262/H262,"0")+IFERROR(Y263/H263,"0")+IFERROR(Y264/H264,"0")+IFERROR(Y265/H265,"0")+IFERROR(Y266/H266,"0")+IFERROR(Y267/H267,"0")+IFERROR(Y268/H268,"0")</f>
        <v>10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0.1898</v>
      </c>
      <c r="AA269" s="786"/>
      <c r="AB269" s="786"/>
      <c r="AC269" s="786"/>
    </row>
    <row r="270" spans="1:68" x14ac:dyDescent="0.2">
      <c r="A270" s="800"/>
      <c r="B270" s="800"/>
      <c r="C270" s="800"/>
      <c r="D270" s="800"/>
      <c r="E270" s="800"/>
      <c r="F270" s="800"/>
      <c r="G270" s="800"/>
      <c r="H270" s="800"/>
      <c r="I270" s="800"/>
      <c r="J270" s="800"/>
      <c r="K270" s="800"/>
      <c r="L270" s="800"/>
      <c r="M270" s="800"/>
      <c r="N270" s="800"/>
      <c r="O270" s="810"/>
      <c r="P270" s="802" t="s">
        <v>71</v>
      </c>
      <c r="Q270" s="803"/>
      <c r="R270" s="803"/>
      <c r="S270" s="803"/>
      <c r="T270" s="803"/>
      <c r="U270" s="803"/>
      <c r="V270" s="804"/>
      <c r="W270" s="37" t="s">
        <v>69</v>
      </c>
      <c r="X270" s="785">
        <f>IFERROR(SUM(X260:X268),"0")</f>
        <v>110</v>
      </c>
      <c r="Y270" s="785">
        <f>IFERROR(SUM(Y260:Y268),"0")</f>
        <v>116</v>
      </c>
      <c r="Z270" s="37"/>
      <c r="AA270" s="786"/>
      <c r="AB270" s="786"/>
      <c r="AC270" s="786"/>
    </row>
    <row r="271" spans="1:68" ht="14.25" hidden="1" customHeight="1" x14ac:dyDescent="0.25">
      <c r="A271" s="799" t="s">
        <v>163</v>
      </c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0"/>
      <c r="P271" s="800"/>
      <c r="Q271" s="800"/>
      <c r="R271" s="800"/>
      <c r="S271" s="800"/>
      <c r="T271" s="800"/>
      <c r="U271" s="800"/>
      <c r="V271" s="800"/>
      <c r="W271" s="800"/>
      <c r="X271" s="800"/>
      <c r="Y271" s="800"/>
      <c r="Z271" s="800"/>
      <c r="AA271" s="779"/>
      <c r="AB271" s="779"/>
      <c r="AC271" s="779"/>
    </row>
    <row r="272" spans="1:68" ht="27" hidden="1" customHeight="1" x14ac:dyDescent="0.25">
      <c r="A272" s="54" t="s">
        <v>460</v>
      </c>
      <c r="B272" s="54" t="s">
        <v>461</v>
      </c>
      <c r="C272" s="31">
        <v>4301020340</v>
      </c>
      <c r="D272" s="793">
        <v>4680115885721</v>
      </c>
      <c r="E272" s="794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809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0"/>
      <c r="P273" s="802" t="s">
        <v>71</v>
      </c>
      <c r="Q273" s="803"/>
      <c r="R273" s="803"/>
      <c r="S273" s="803"/>
      <c r="T273" s="803"/>
      <c r="U273" s="803"/>
      <c r="V273" s="804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hidden="1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0"/>
      <c r="P274" s="802" t="s">
        <v>71</v>
      </c>
      <c r="Q274" s="803"/>
      <c r="R274" s="803"/>
      <c r="S274" s="803"/>
      <c r="T274" s="803"/>
      <c r="U274" s="803"/>
      <c r="V274" s="804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hidden="1" customHeight="1" x14ac:dyDescent="0.25">
      <c r="A275" s="849" t="s">
        <v>463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8"/>
      <c r="AB275" s="778"/>
      <c r="AC275" s="778"/>
    </row>
    <row r="276" spans="1:68" ht="14.25" hidden="1" customHeight="1" x14ac:dyDescent="0.25">
      <c r="A276" s="799" t="s">
        <v>110</v>
      </c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0"/>
      <c r="P276" s="800"/>
      <c r="Q276" s="800"/>
      <c r="R276" s="800"/>
      <c r="S276" s="800"/>
      <c r="T276" s="800"/>
      <c r="U276" s="800"/>
      <c r="V276" s="800"/>
      <c r="W276" s="800"/>
      <c r="X276" s="800"/>
      <c r="Y276" s="800"/>
      <c r="Z276" s="800"/>
      <c r="AA276" s="779"/>
      <c r="AB276" s="779"/>
      <c r="AC276" s="779"/>
    </row>
    <row r="277" spans="1:68" ht="27" hidden="1" customHeight="1" x14ac:dyDescent="0.25">
      <c r="A277" s="54" t="s">
        <v>464</v>
      </c>
      <c r="B277" s="54" t="s">
        <v>465</v>
      </c>
      <c r="C277" s="31">
        <v>4301011855</v>
      </c>
      <c r="D277" s="793">
        <v>4680115885837</v>
      </c>
      <c r="E277" s="794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hidden="1" customHeight="1" x14ac:dyDescent="0.25">
      <c r="A278" s="54" t="s">
        <v>467</v>
      </c>
      <c r="B278" s="54" t="s">
        <v>468</v>
      </c>
      <c r="C278" s="31">
        <v>4301011910</v>
      </c>
      <c r="D278" s="793">
        <v>4680115885806</v>
      </c>
      <c r="E278" s="794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467</v>
      </c>
      <c r="B279" s="54" t="s">
        <v>470</v>
      </c>
      <c r="C279" s="31">
        <v>4301011850</v>
      </c>
      <c r="D279" s="793">
        <v>4680115885806</v>
      </c>
      <c r="E279" s="794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91"/>
      <c r="R279" s="791"/>
      <c r="S279" s="791"/>
      <c r="T279" s="792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4301011313</v>
      </c>
      <c r="D280" s="793">
        <v>4607091385984</v>
      </c>
      <c r="E280" s="794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91"/>
      <c r="R280" s="791"/>
      <c r="S280" s="791"/>
      <c r="T280" s="792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hidden="1" customHeight="1" x14ac:dyDescent="0.25">
      <c r="A281" s="54" t="s">
        <v>475</v>
      </c>
      <c r="B281" s="54" t="s">
        <v>476</v>
      </c>
      <c r="C281" s="31">
        <v>4301011853</v>
      </c>
      <c r="D281" s="793">
        <v>4680115885851</v>
      </c>
      <c r="E281" s="794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91"/>
      <c r="R281" s="791"/>
      <c r="S281" s="791"/>
      <c r="T281" s="792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4301011319</v>
      </c>
      <c r="D282" s="793">
        <v>4607091387469</v>
      </c>
      <c r="E282" s="794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4301011852</v>
      </c>
      <c r="D283" s="793">
        <v>4680115885844</v>
      </c>
      <c r="E283" s="794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4301011316</v>
      </c>
      <c r="D284" s="793">
        <v>4607091387438</v>
      </c>
      <c r="E284" s="794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8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91"/>
      <c r="R284" s="791"/>
      <c r="S284" s="791"/>
      <c r="T284" s="792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4301011851</v>
      </c>
      <c r="D285" s="793">
        <v>4680115885820</v>
      </c>
      <c r="E285" s="794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idden="1" x14ac:dyDescent="0.2">
      <c r="A286" s="809"/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10"/>
      <c r="P286" s="802" t="s">
        <v>71</v>
      </c>
      <c r="Q286" s="803"/>
      <c r="R286" s="803"/>
      <c r="S286" s="803"/>
      <c r="T286" s="803"/>
      <c r="U286" s="803"/>
      <c r="V286" s="804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hidden="1" x14ac:dyDescent="0.2">
      <c r="A287" s="800"/>
      <c r="B287" s="800"/>
      <c r="C287" s="800"/>
      <c r="D287" s="800"/>
      <c r="E287" s="800"/>
      <c r="F287" s="800"/>
      <c r="G287" s="800"/>
      <c r="H287" s="800"/>
      <c r="I287" s="800"/>
      <c r="J287" s="800"/>
      <c r="K287" s="800"/>
      <c r="L287" s="800"/>
      <c r="M287" s="800"/>
      <c r="N287" s="800"/>
      <c r="O287" s="810"/>
      <c r="P287" s="802" t="s">
        <v>71</v>
      </c>
      <c r="Q287" s="803"/>
      <c r="R287" s="803"/>
      <c r="S287" s="803"/>
      <c r="T287" s="803"/>
      <c r="U287" s="803"/>
      <c r="V287" s="804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hidden="1" customHeight="1" x14ac:dyDescent="0.25">
      <c r="A288" s="849" t="s">
        <v>490</v>
      </c>
      <c r="B288" s="800"/>
      <c r="C288" s="800"/>
      <c r="D288" s="800"/>
      <c r="E288" s="800"/>
      <c r="F288" s="800"/>
      <c r="G288" s="800"/>
      <c r="H288" s="800"/>
      <c r="I288" s="800"/>
      <c r="J288" s="800"/>
      <c r="K288" s="800"/>
      <c r="L288" s="800"/>
      <c r="M288" s="800"/>
      <c r="N288" s="800"/>
      <c r="O288" s="800"/>
      <c r="P288" s="800"/>
      <c r="Q288" s="800"/>
      <c r="R288" s="800"/>
      <c r="S288" s="800"/>
      <c r="T288" s="800"/>
      <c r="U288" s="800"/>
      <c r="V288" s="800"/>
      <c r="W288" s="800"/>
      <c r="X288" s="800"/>
      <c r="Y288" s="800"/>
      <c r="Z288" s="800"/>
      <c r="AA288" s="778"/>
      <c r="AB288" s="778"/>
      <c r="AC288" s="778"/>
    </row>
    <row r="289" spans="1:68" ht="14.25" hidden="1" customHeight="1" x14ac:dyDescent="0.25">
      <c r="A289" s="799" t="s">
        <v>110</v>
      </c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0"/>
      <c r="P289" s="800"/>
      <c r="Q289" s="800"/>
      <c r="R289" s="800"/>
      <c r="S289" s="800"/>
      <c r="T289" s="800"/>
      <c r="U289" s="800"/>
      <c r="V289" s="800"/>
      <c r="W289" s="800"/>
      <c r="X289" s="800"/>
      <c r="Y289" s="800"/>
      <c r="Z289" s="800"/>
      <c r="AA289" s="779"/>
      <c r="AB289" s="779"/>
      <c r="AC289" s="779"/>
    </row>
    <row r="290" spans="1:68" ht="27" hidden="1" customHeight="1" x14ac:dyDescent="0.25">
      <c r="A290" s="54" t="s">
        <v>491</v>
      </c>
      <c r="B290" s="54" t="s">
        <v>492</v>
      </c>
      <c r="C290" s="31">
        <v>4301011876</v>
      </c>
      <c r="D290" s="793">
        <v>4680115885707</v>
      </c>
      <c r="E290" s="794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91"/>
      <c r="R290" s="791"/>
      <c r="S290" s="791"/>
      <c r="T290" s="792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809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0"/>
      <c r="P291" s="802" t="s">
        <v>71</v>
      </c>
      <c r="Q291" s="803"/>
      <c r="R291" s="803"/>
      <c r="S291" s="803"/>
      <c r="T291" s="803"/>
      <c r="U291" s="803"/>
      <c r="V291" s="804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0"/>
      <c r="P292" s="802" t="s">
        <v>71</v>
      </c>
      <c r="Q292" s="803"/>
      <c r="R292" s="803"/>
      <c r="S292" s="803"/>
      <c r="T292" s="803"/>
      <c r="U292" s="803"/>
      <c r="V292" s="804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49" t="s">
        <v>493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110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494</v>
      </c>
      <c r="B295" s="54" t="s">
        <v>495</v>
      </c>
      <c r="C295" s="31">
        <v>4301011223</v>
      </c>
      <c r="D295" s="793">
        <v>4607091383423</v>
      </c>
      <c r="E295" s="794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91"/>
      <c r="R295" s="791"/>
      <c r="S295" s="791"/>
      <c r="T295" s="792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4301012099</v>
      </c>
      <c r="D296" s="793">
        <v>4680115885691</v>
      </c>
      <c r="E296" s="794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4301012098</v>
      </c>
      <c r="D297" s="793">
        <v>4680115885660</v>
      </c>
      <c r="E297" s="794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91"/>
      <c r="R297" s="791"/>
      <c r="S297" s="791"/>
      <c r="T297" s="792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9"/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10"/>
      <c r="P298" s="802" t="s">
        <v>71</v>
      </c>
      <c r="Q298" s="803"/>
      <c r="R298" s="803"/>
      <c r="S298" s="803"/>
      <c r="T298" s="803"/>
      <c r="U298" s="803"/>
      <c r="V298" s="804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hidden="1" x14ac:dyDescent="0.2">
      <c r="A299" s="800"/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10"/>
      <c r="P299" s="802" t="s">
        <v>71</v>
      </c>
      <c r="Q299" s="803"/>
      <c r="R299" s="803"/>
      <c r="S299" s="803"/>
      <c r="T299" s="803"/>
      <c r="U299" s="803"/>
      <c r="V299" s="804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49" t="s">
        <v>502</v>
      </c>
      <c r="B300" s="800"/>
      <c r="C300" s="800"/>
      <c r="D300" s="800"/>
      <c r="E300" s="800"/>
      <c r="F300" s="800"/>
      <c r="G300" s="800"/>
      <c r="H300" s="800"/>
      <c r="I300" s="800"/>
      <c r="J300" s="800"/>
      <c r="K300" s="800"/>
      <c r="L300" s="800"/>
      <c r="M300" s="800"/>
      <c r="N300" s="800"/>
      <c r="O300" s="800"/>
      <c r="P300" s="800"/>
      <c r="Q300" s="800"/>
      <c r="R300" s="800"/>
      <c r="S300" s="800"/>
      <c r="T300" s="800"/>
      <c r="U300" s="800"/>
      <c r="V300" s="800"/>
      <c r="W300" s="800"/>
      <c r="X300" s="800"/>
      <c r="Y300" s="800"/>
      <c r="Z300" s="800"/>
      <c r="AA300" s="778"/>
      <c r="AB300" s="778"/>
      <c r="AC300" s="778"/>
    </row>
    <row r="301" spans="1:68" ht="14.25" hidden="1" customHeight="1" x14ac:dyDescent="0.25">
      <c r="A301" s="799" t="s">
        <v>73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779"/>
      <c r="AB301" s="779"/>
      <c r="AC301" s="779"/>
    </row>
    <row r="302" spans="1:68" ht="37.5" hidden="1" customHeight="1" x14ac:dyDescent="0.25">
      <c r="A302" s="54" t="s">
        <v>503</v>
      </c>
      <c r="B302" s="54" t="s">
        <v>504</v>
      </c>
      <c r="C302" s="31">
        <v>4301051409</v>
      </c>
      <c r="D302" s="793">
        <v>4680115881556</v>
      </c>
      <c r="E302" s="794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91"/>
      <c r="R302" s="791"/>
      <c r="S302" s="791"/>
      <c r="T302" s="792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4301051506</v>
      </c>
      <c r="D303" s="793">
        <v>4680115881037</v>
      </c>
      <c r="E303" s="794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hidden="1" customHeight="1" x14ac:dyDescent="0.25">
      <c r="A304" s="54" t="s">
        <v>509</v>
      </c>
      <c r="B304" s="54" t="s">
        <v>510</v>
      </c>
      <c r="C304" s="31">
        <v>4301051893</v>
      </c>
      <c r="D304" s="793">
        <v>4680115886186</v>
      </c>
      <c r="E304" s="794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91"/>
      <c r="R304" s="791"/>
      <c r="S304" s="791"/>
      <c r="T304" s="792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3">
        <v>4680115881228</v>
      </c>
      <c r="E305" s="794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91"/>
      <c r="R305" s="791"/>
      <c r="S305" s="791"/>
      <c r="T305" s="792"/>
      <c r="U305" s="34"/>
      <c r="V305" s="34"/>
      <c r="W305" s="35" t="s">
        <v>69</v>
      </c>
      <c r="X305" s="783">
        <v>86</v>
      </c>
      <c r="Y305" s="784">
        <f t="shared" si="72"/>
        <v>86.399999999999991</v>
      </c>
      <c r="Z305" s="36">
        <f>IFERROR(IF(Y305=0,"",ROUNDUP(Y305/H305,0)*0.00651),"")</f>
        <v>0.23436000000000001</v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95.03</v>
      </c>
      <c r="BN305" s="64">
        <f t="shared" si="74"/>
        <v>95.472000000000008</v>
      </c>
      <c r="BO305" s="64">
        <f t="shared" si="75"/>
        <v>0.19688644688644691</v>
      </c>
      <c r="BP305" s="64">
        <f t="shared" si="76"/>
        <v>0.19780219780219782</v>
      </c>
    </row>
    <row r="306" spans="1:68" ht="37.5" customHeight="1" x14ac:dyDescent="0.25">
      <c r="A306" s="54" t="s">
        <v>513</v>
      </c>
      <c r="B306" s="54" t="s">
        <v>514</v>
      </c>
      <c r="C306" s="31">
        <v>4301051384</v>
      </c>
      <c r="D306" s="793">
        <v>4680115881211</v>
      </c>
      <c r="E306" s="794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91"/>
      <c r="R306" s="791"/>
      <c r="S306" s="791"/>
      <c r="T306" s="792"/>
      <c r="U306" s="34"/>
      <c r="V306" s="34"/>
      <c r="W306" s="35" t="s">
        <v>69</v>
      </c>
      <c r="X306" s="783">
        <v>24</v>
      </c>
      <c r="Y306" s="784">
        <f t="shared" si="72"/>
        <v>24</v>
      </c>
      <c r="Z306" s="36">
        <f>IFERROR(IF(Y306=0,"",ROUNDUP(Y306/H306,0)*0.00651),"")</f>
        <v>6.5100000000000005E-2</v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25.8</v>
      </c>
      <c r="BN306" s="64">
        <f t="shared" si="74"/>
        <v>25.8</v>
      </c>
      <c r="BO306" s="64">
        <f t="shared" si="75"/>
        <v>5.4945054945054951E-2</v>
      </c>
      <c r="BP306" s="64">
        <f t="shared" si="76"/>
        <v>5.4945054945054951E-2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4301051378</v>
      </c>
      <c r="D307" s="793">
        <v>4680115881020</v>
      </c>
      <c r="E307" s="794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91"/>
      <c r="R307" s="791"/>
      <c r="S307" s="791"/>
      <c r="T307" s="792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9"/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10"/>
      <c r="P308" s="802" t="s">
        <v>71</v>
      </c>
      <c r="Q308" s="803"/>
      <c r="R308" s="803"/>
      <c r="S308" s="803"/>
      <c r="T308" s="803"/>
      <c r="U308" s="803"/>
      <c r="V308" s="804"/>
      <c r="W308" s="37" t="s">
        <v>72</v>
      </c>
      <c r="X308" s="785">
        <f>IFERROR(X302/H302,"0")+IFERROR(X303/H303,"0")+IFERROR(X304/H304,"0")+IFERROR(X305/H305,"0")+IFERROR(X306/H306,"0")+IFERROR(X307/H307,"0")</f>
        <v>45.833333333333336</v>
      </c>
      <c r="Y308" s="785">
        <f>IFERROR(Y302/H302,"0")+IFERROR(Y303/H303,"0")+IFERROR(Y304/H304,"0")+IFERROR(Y305/H305,"0")+IFERROR(Y306/H306,"0")+IFERROR(Y307/H307,"0")</f>
        <v>46</v>
      </c>
      <c r="Z308" s="785">
        <f>IFERROR(IF(Z302="",0,Z302),"0")+IFERROR(IF(Z303="",0,Z303),"0")+IFERROR(IF(Z304="",0,Z304),"0")+IFERROR(IF(Z305="",0,Z305),"0")+IFERROR(IF(Z306="",0,Z306),"0")+IFERROR(IF(Z307="",0,Z307),"0")</f>
        <v>0.29946</v>
      </c>
      <c r="AA308" s="786"/>
      <c r="AB308" s="786"/>
      <c r="AC308" s="786"/>
    </row>
    <row r="309" spans="1:68" x14ac:dyDescent="0.2">
      <c r="A309" s="800"/>
      <c r="B309" s="800"/>
      <c r="C309" s="800"/>
      <c r="D309" s="800"/>
      <c r="E309" s="800"/>
      <c r="F309" s="800"/>
      <c r="G309" s="800"/>
      <c r="H309" s="800"/>
      <c r="I309" s="800"/>
      <c r="J309" s="800"/>
      <c r="K309" s="800"/>
      <c r="L309" s="800"/>
      <c r="M309" s="800"/>
      <c r="N309" s="800"/>
      <c r="O309" s="810"/>
      <c r="P309" s="802" t="s">
        <v>71</v>
      </c>
      <c r="Q309" s="803"/>
      <c r="R309" s="803"/>
      <c r="S309" s="803"/>
      <c r="T309" s="803"/>
      <c r="U309" s="803"/>
      <c r="V309" s="804"/>
      <c r="W309" s="37" t="s">
        <v>69</v>
      </c>
      <c r="X309" s="785">
        <f>IFERROR(SUM(X302:X307),"0")</f>
        <v>110</v>
      </c>
      <c r="Y309" s="785">
        <f>IFERROR(SUM(Y302:Y307),"0")</f>
        <v>110.39999999999999</v>
      </c>
      <c r="Z309" s="37"/>
      <c r="AA309" s="786"/>
      <c r="AB309" s="786"/>
      <c r="AC309" s="786"/>
    </row>
    <row r="310" spans="1:68" ht="16.5" hidden="1" customHeight="1" x14ac:dyDescent="0.25">
      <c r="A310" s="849" t="s">
        <v>518</v>
      </c>
      <c r="B310" s="800"/>
      <c r="C310" s="800"/>
      <c r="D310" s="800"/>
      <c r="E310" s="800"/>
      <c r="F310" s="800"/>
      <c r="G310" s="800"/>
      <c r="H310" s="800"/>
      <c r="I310" s="800"/>
      <c r="J310" s="800"/>
      <c r="K310" s="800"/>
      <c r="L310" s="800"/>
      <c r="M310" s="800"/>
      <c r="N310" s="800"/>
      <c r="O310" s="800"/>
      <c r="P310" s="800"/>
      <c r="Q310" s="800"/>
      <c r="R310" s="800"/>
      <c r="S310" s="800"/>
      <c r="T310" s="800"/>
      <c r="U310" s="800"/>
      <c r="V310" s="800"/>
      <c r="W310" s="800"/>
      <c r="X310" s="800"/>
      <c r="Y310" s="800"/>
      <c r="Z310" s="800"/>
      <c r="AA310" s="778"/>
      <c r="AB310" s="778"/>
      <c r="AC310" s="778"/>
    </row>
    <row r="311" spans="1:68" ht="14.25" hidden="1" customHeight="1" x14ac:dyDescent="0.25">
      <c r="A311" s="799" t="s">
        <v>110</v>
      </c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0"/>
      <c r="P311" s="800"/>
      <c r="Q311" s="800"/>
      <c r="R311" s="800"/>
      <c r="S311" s="800"/>
      <c r="T311" s="800"/>
      <c r="U311" s="800"/>
      <c r="V311" s="800"/>
      <c r="W311" s="800"/>
      <c r="X311" s="800"/>
      <c r="Y311" s="800"/>
      <c r="Z311" s="800"/>
      <c r="AA311" s="779"/>
      <c r="AB311" s="779"/>
      <c r="AC311" s="779"/>
    </row>
    <row r="312" spans="1:68" ht="27" hidden="1" customHeight="1" x14ac:dyDescent="0.25">
      <c r="A312" s="54" t="s">
        <v>519</v>
      </c>
      <c r="B312" s="54" t="s">
        <v>520</v>
      </c>
      <c r="C312" s="31">
        <v>4301011306</v>
      </c>
      <c r="D312" s="793">
        <v>4607091389296</v>
      </c>
      <c r="E312" s="794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809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0"/>
      <c r="P313" s="802" t="s">
        <v>71</v>
      </c>
      <c r="Q313" s="803"/>
      <c r="R313" s="803"/>
      <c r="S313" s="803"/>
      <c r="T313" s="803"/>
      <c r="U313" s="803"/>
      <c r="V313" s="804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hidden="1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0"/>
      <c r="P314" s="802" t="s">
        <v>71</v>
      </c>
      <c r="Q314" s="803"/>
      <c r="R314" s="803"/>
      <c r="S314" s="803"/>
      <c r="T314" s="803"/>
      <c r="U314" s="803"/>
      <c r="V314" s="804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hidden="1" customHeight="1" x14ac:dyDescent="0.25">
      <c r="A315" s="799" t="s">
        <v>64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9"/>
      <c r="AB315" s="779"/>
      <c r="AC315" s="779"/>
    </row>
    <row r="316" spans="1:68" ht="27" hidden="1" customHeight="1" x14ac:dyDescent="0.25">
      <c r="A316" s="54" t="s">
        <v>522</v>
      </c>
      <c r="B316" s="54" t="s">
        <v>523</v>
      </c>
      <c r="C316" s="31">
        <v>4301031307</v>
      </c>
      <c r="D316" s="793">
        <v>4680115880344</v>
      </c>
      <c r="E316" s="794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91"/>
      <c r="R316" s="791"/>
      <c r="S316" s="791"/>
      <c r="T316" s="792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9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0"/>
      <c r="P317" s="802" t="s">
        <v>71</v>
      </c>
      <c r="Q317" s="803"/>
      <c r="R317" s="803"/>
      <c r="S317" s="803"/>
      <c r="T317" s="803"/>
      <c r="U317" s="803"/>
      <c r="V317" s="804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hidden="1" x14ac:dyDescent="0.2">
      <c r="A318" s="80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0"/>
      <c r="P318" s="802" t="s">
        <v>71</v>
      </c>
      <c r="Q318" s="803"/>
      <c r="R318" s="803"/>
      <c r="S318" s="803"/>
      <c r="T318" s="803"/>
      <c r="U318" s="803"/>
      <c r="V318" s="804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hidden="1" customHeight="1" x14ac:dyDescent="0.25">
      <c r="A319" s="799" t="s">
        <v>73</v>
      </c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00"/>
      <c r="P319" s="800"/>
      <c r="Q319" s="800"/>
      <c r="R319" s="800"/>
      <c r="S319" s="800"/>
      <c r="T319" s="800"/>
      <c r="U319" s="800"/>
      <c r="V319" s="800"/>
      <c r="W319" s="800"/>
      <c r="X319" s="800"/>
      <c r="Y319" s="800"/>
      <c r="Z319" s="800"/>
      <c r="AA319" s="779"/>
      <c r="AB319" s="779"/>
      <c r="AC319" s="779"/>
    </row>
    <row r="320" spans="1:68" ht="27" hidden="1" customHeight="1" x14ac:dyDescent="0.25">
      <c r="A320" s="54" t="s">
        <v>525</v>
      </c>
      <c r="B320" s="54" t="s">
        <v>526</v>
      </c>
      <c r="C320" s="31">
        <v>4301051524</v>
      </c>
      <c r="D320" s="793">
        <v>4680115883062</v>
      </c>
      <c r="E320" s="794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9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91"/>
      <c r="R320" s="791"/>
      <c r="S320" s="791"/>
      <c r="T320" s="792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hidden="1" customHeight="1" x14ac:dyDescent="0.25">
      <c r="A321" s="54" t="s">
        <v>528</v>
      </c>
      <c r="B321" s="54" t="s">
        <v>529</v>
      </c>
      <c r="C321" s="31">
        <v>4301051731</v>
      </c>
      <c r="D321" s="793">
        <v>4680115884618</v>
      </c>
      <c r="E321" s="794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91"/>
      <c r="R321" s="791"/>
      <c r="S321" s="791"/>
      <c r="T321" s="792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9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0"/>
      <c r="P322" s="802" t="s">
        <v>71</v>
      </c>
      <c r="Q322" s="803"/>
      <c r="R322" s="803"/>
      <c r="S322" s="803"/>
      <c r="T322" s="803"/>
      <c r="U322" s="803"/>
      <c r="V322" s="804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0"/>
      <c r="P323" s="802" t="s">
        <v>71</v>
      </c>
      <c r="Q323" s="803"/>
      <c r="R323" s="803"/>
      <c r="S323" s="803"/>
      <c r="T323" s="803"/>
      <c r="U323" s="803"/>
      <c r="V323" s="804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hidden="1" customHeight="1" x14ac:dyDescent="0.25">
      <c r="A324" s="849" t="s">
        <v>531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8"/>
      <c r="AB324" s="778"/>
      <c r="AC324" s="778"/>
    </row>
    <row r="325" spans="1:68" ht="14.25" hidden="1" customHeight="1" x14ac:dyDescent="0.25">
      <c r="A325" s="799" t="s">
        <v>110</v>
      </c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0"/>
      <c r="P325" s="800"/>
      <c r="Q325" s="800"/>
      <c r="R325" s="800"/>
      <c r="S325" s="800"/>
      <c r="T325" s="800"/>
      <c r="U325" s="800"/>
      <c r="V325" s="800"/>
      <c r="W325" s="800"/>
      <c r="X325" s="800"/>
      <c r="Y325" s="800"/>
      <c r="Z325" s="800"/>
      <c r="AA325" s="779"/>
      <c r="AB325" s="779"/>
      <c r="AC325" s="779"/>
    </row>
    <row r="326" spans="1:68" ht="27" hidden="1" customHeight="1" x14ac:dyDescent="0.25">
      <c r="A326" s="54" t="s">
        <v>532</v>
      </c>
      <c r="B326" s="54" t="s">
        <v>533</v>
      </c>
      <c r="C326" s="31">
        <v>4301011353</v>
      </c>
      <c r="D326" s="793">
        <v>4607091389807</v>
      </c>
      <c r="E326" s="794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91"/>
      <c r="R326" s="791"/>
      <c r="S326" s="791"/>
      <c r="T326" s="792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9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0"/>
      <c r="P327" s="802" t="s">
        <v>71</v>
      </c>
      <c r="Q327" s="803"/>
      <c r="R327" s="803"/>
      <c r="S327" s="803"/>
      <c r="T327" s="803"/>
      <c r="U327" s="803"/>
      <c r="V327" s="804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hidden="1" x14ac:dyDescent="0.2">
      <c r="A328" s="800"/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10"/>
      <c r="P328" s="802" t="s">
        <v>71</v>
      </c>
      <c r="Q328" s="803"/>
      <c r="R328" s="803"/>
      <c r="S328" s="803"/>
      <c r="T328" s="803"/>
      <c r="U328" s="803"/>
      <c r="V328" s="804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hidden="1" customHeight="1" x14ac:dyDescent="0.25">
      <c r="A329" s="799" t="s">
        <v>64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535</v>
      </c>
      <c r="B330" s="54" t="s">
        <v>536</v>
      </c>
      <c r="C330" s="31">
        <v>4301031164</v>
      </c>
      <c r="D330" s="793">
        <v>4680115880481</v>
      </c>
      <c r="E330" s="794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91"/>
      <c r="R330" s="791"/>
      <c r="S330" s="791"/>
      <c r="T330" s="792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9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0"/>
      <c r="P331" s="802" t="s">
        <v>71</v>
      </c>
      <c r="Q331" s="803"/>
      <c r="R331" s="803"/>
      <c r="S331" s="803"/>
      <c r="T331" s="803"/>
      <c r="U331" s="803"/>
      <c r="V331" s="804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0"/>
      <c r="P332" s="802" t="s">
        <v>71</v>
      </c>
      <c r="Q332" s="803"/>
      <c r="R332" s="803"/>
      <c r="S332" s="803"/>
      <c r="T332" s="803"/>
      <c r="U332" s="803"/>
      <c r="V332" s="804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73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538</v>
      </c>
      <c r="B334" s="54" t="s">
        <v>539</v>
      </c>
      <c r="C334" s="31">
        <v>4301051344</v>
      </c>
      <c r="D334" s="793">
        <v>4680115880412</v>
      </c>
      <c r="E334" s="794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91"/>
      <c r="R334" s="791"/>
      <c r="S334" s="791"/>
      <c r="T334" s="792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4301051277</v>
      </c>
      <c r="D335" s="793">
        <v>4680115880511</v>
      </c>
      <c r="E335" s="794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1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9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0"/>
      <c r="P336" s="802" t="s">
        <v>71</v>
      </c>
      <c r="Q336" s="803"/>
      <c r="R336" s="803"/>
      <c r="S336" s="803"/>
      <c r="T336" s="803"/>
      <c r="U336" s="803"/>
      <c r="V336" s="804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hidden="1" x14ac:dyDescent="0.2">
      <c r="A337" s="800"/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10"/>
      <c r="P337" s="802" t="s">
        <v>71</v>
      </c>
      <c r="Q337" s="803"/>
      <c r="R337" s="803"/>
      <c r="S337" s="803"/>
      <c r="T337" s="803"/>
      <c r="U337" s="803"/>
      <c r="V337" s="804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hidden="1" customHeight="1" x14ac:dyDescent="0.25">
      <c r="A338" s="849" t="s">
        <v>544</v>
      </c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0"/>
      <c r="P338" s="800"/>
      <c r="Q338" s="800"/>
      <c r="R338" s="800"/>
      <c r="S338" s="800"/>
      <c r="T338" s="800"/>
      <c r="U338" s="800"/>
      <c r="V338" s="800"/>
      <c r="W338" s="800"/>
      <c r="X338" s="800"/>
      <c r="Y338" s="800"/>
      <c r="Z338" s="800"/>
      <c r="AA338" s="778"/>
      <c r="AB338" s="778"/>
      <c r="AC338" s="778"/>
    </row>
    <row r="339" spans="1:68" ht="14.25" hidden="1" customHeight="1" x14ac:dyDescent="0.25">
      <c r="A339" s="799" t="s">
        <v>110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779"/>
      <c r="AB339" s="779"/>
      <c r="AC339" s="779"/>
    </row>
    <row r="340" spans="1:68" ht="27" hidden="1" customHeight="1" x14ac:dyDescent="0.25">
      <c r="A340" s="54" t="s">
        <v>545</v>
      </c>
      <c r="B340" s="54" t="s">
        <v>546</v>
      </c>
      <c r="C340" s="31">
        <v>4301011593</v>
      </c>
      <c r="D340" s="793">
        <v>4680115882973</v>
      </c>
      <c r="E340" s="794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91"/>
      <c r="R340" s="791"/>
      <c r="S340" s="791"/>
      <c r="T340" s="792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4301011594</v>
      </c>
      <c r="D341" s="793">
        <v>4680115883413</v>
      </c>
      <c r="E341" s="794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91"/>
      <c r="R341" s="791"/>
      <c r="S341" s="791"/>
      <c r="T341" s="792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9"/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10"/>
      <c r="P342" s="802" t="s">
        <v>71</v>
      </c>
      <c r="Q342" s="803"/>
      <c r="R342" s="803"/>
      <c r="S342" s="803"/>
      <c r="T342" s="803"/>
      <c r="U342" s="803"/>
      <c r="V342" s="80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0"/>
      <c r="P343" s="802" t="s">
        <v>71</v>
      </c>
      <c r="Q343" s="803"/>
      <c r="R343" s="803"/>
      <c r="S343" s="803"/>
      <c r="T343" s="803"/>
      <c r="U343" s="803"/>
      <c r="V343" s="80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hidden="1" customHeight="1" x14ac:dyDescent="0.25">
      <c r="A344" s="799" t="s">
        <v>64</v>
      </c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0"/>
      <c r="P344" s="800"/>
      <c r="Q344" s="800"/>
      <c r="R344" s="800"/>
      <c r="S344" s="800"/>
      <c r="T344" s="800"/>
      <c r="U344" s="800"/>
      <c r="V344" s="800"/>
      <c r="W344" s="800"/>
      <c r="X344" s="800"/>
      <c r="Y344" s="800"/>
      <c r="Z344" s="800"/>
      <c r="AA344" s="779"/>
      <c r="AB344" s="779"/>
      <c r="AC344" s="779"/>
    </row>
    <row r="345" spans="1:68" ht="27" hidden="1" customHeight="1" x14ac:dyDescent="0.25">
      <c r="A345" s="54" t="s">
        <v>549</v>
      </c>
      <c r="B345" s="54" t="s">
        <v>550</v>
      </c>
      <c r="C345" s="31">
        <v>4301031305</v>
      </c>
      <c r="D345" s="793">
        <v>4607091389845</v>
      </c>
      <c r="E345" s="794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91"/>
      <c r="R345" s="791"/>
      <c r="S345" s="791"/>
      <c r="T345" s="792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4301031306</v>
      </c>
      <c r="D346" s="793">
        <v>4680115882881</v>
      </c>
      <c r="E346" s="794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91"/>
      <c r="R346" s="791"/>
      <c r="S346" s="791"/>
      <c r="T346" s="792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9"/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10"/>
      <c r="P347" s="802" t="s">
        <v>71</v>
      </c>
      <c r="Q347" s="803"/>
      <c r="R347" s="803"/>
      <c r="S347" s="803"/>
      <c r="T347" s="803"/>
      <c r="U347" s="803"/>
      <c r="V347" s="804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hidden="1" x14ac:dyDescent="0.2">
      <c r="A348" s="80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0"/>
      <c r="P348" s="802" t="s">
        <v>71</v>
      </c>
      <c r="Q348" s="803"/>
      <c r="R348" s="803"/>
      <c r="S348" s="803"/>
      <c r="T348" s="803"/>
      <c r="U348" s="803"/>
      <c r="V348" s="804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9" t="s">
        <v>73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779"/>
      <c r="AB349" s="779"/>
      <c r="AC349" s="779"/>
    </row>
    <row r="350" spans="1:68" ht="37.5" hidden="1" customHeight="1" x14ac:dyDescent="0.25">
      <c r="A350" s="54" t="s">
        <v>554</v>
      </c>
      <c r="B350" s="54" t="s">
        <v>555</v>
      </c>
      <c r="C350" s="31">
        <v>4301051517</v>
      </c>
      <c r="D350" s="793">
        <v>4680115883390</v>
      </c>
      <c r="E350" s="794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9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0"/>
      <c r="P351" s="802" t="s">
        <v>71</v>
      </c>
      <c r="Q351" s="803"/>
      <c r="R351" s="803"/>
      <c r="S351" s="803"/>
      <c r="T351" s="803"/>
      <c r="U351" s="803"/>
      <c r="V351" s="804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hidden="1" x14ac:dyDescent="0.2">
      <c r="A352" s="80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0"/>
      <c r="P352" s="802" t="s">
        <v>71</v>
      </c>
      <c r="Q352" s="803"/>
      <c r="R352" s="803"/>
      <c r="S352" s="803"/>
      <c r="T352" s="803"/>
      <c r="U352" s="803"/>
      <c r="V352" s="804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hidden="1" customHeight="1" x14ac:dyDescent="0.25">
      <c r="A353" s="849" t="s">
        <v>557</v>
      </c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0"/>
      <c r="P353" s="800"/>
      <c r="Q353" s="800"/>
      <c r="R353" s="800"/>
      <c r="S353" s="800"/>
      <c r="T353" s="800"/>
      <c r="U353" s="800"/>
      <c r="V353" s="800"/>
      <c r="W353" s="800"/>
      <c r="X353" s="800"/>
      <c r="Y353" s="800"/>
      <c r="Z353" s="800"/>
      <c r="AA353" s="778"/>
      <c r="AB353" s="778"/>
      <c r="AC353" s="778"/>
    </row>
    <row r="354" spans="1:68" ht="14.25" hidden="1" customHeight="1" x14ac:dyDescent="0.25">
      <c r="A354" s="799" t="s">
        <v>110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9"/>
      <c r="AB354" s="779"/>
      <c r="AC354" s="779"/>
    </row>
    <row r="355" spans="1:68" ht="16.5" hidden="1" customHeight="1" x14ac:dyDescent="0.25">
      <c r="A355" s="54" t="s">
        <v>558</v>
      </c>
      <c r="B355" s="54" t="s">
        <v>559</v>
      </c>
      <c r="C355" s="31">
        <v>4301011728</v>
      </c>
      <c r="D355" s="793">
        <v>4680115885141</v>
      </c>
      <c r="E355" s="794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91"/>
      <c r="R355" s="791"/>
      <c r="S355" s="791"/>
      <c r="T355" s="792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9"/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10"/>
      <c r="P356" s="802" t="s">
        <v>71</v>
      </c>
      <c r="Q356" s="803"/>
      <c r="R356" s="803"/>
      <c r="S356" s="803"/>
      <c r="T356" s="803"/>
      <c r="U356" s="803"/>
      <c r="V356" s="80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0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10"/>
      <c r="P357" s="802" t="s">
        <v>71</v>
      </c>
      <c r="Q357" s="803"/>
      <c r="R357" s="803"/>
      <c r="S357" s="803"/>
      <c r="T357" s="803"/>
      <c r="U357" s="803"/>
      <c r="V357" s="80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49" t="s">
        <v>561</v>
      </c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0"/>
      <c r="P358" s="800"/>
      <c r="Q358" s="800"/>
      <c r="R358" s="800"/>
      <c r="S358" s="800"/>
      <c r="T358" s="800"/>
      <c r="U358" s="800"/>
      <c r="V358" s="800"/>
      <c r="W358" s="800"/>
      <c r="X358" s="800"/>
      <c r="Y358" s="800"/>
      <c r="Z358" s="800"/>
      <c r="AA358" s="778"/>
      <c r="AB358" s="778"/>
      <c r="AC358" s="778"/>
    </row>
    <row r="359" spans="1:68" ht="14.25" hidden="1" customHeight="1" x14ac:dyDescent="0.25">
      <c r="A359" s="799" t="s">
        <v>110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79"/>
      <c r="AB359" s="779"/>
      <c r="AC359" s="779"/>
    </row>
    <row r="360" spans="1:68" ht="27" hidden="1" customHeight="1" x14ac:dyDescent="0.25">
      <c r="A360" s="54" t="s">
        <v>562</v>
      </c>
      <c r="B360" s="54" t="s">
        <v>563</v>
      </c>
      <c r="C360" s="31">
        <v>4301012024</v>
      </c>
      <c r="D360" s="793">
        <v>4680115885615</v>
      </c>
      <c r="E360" s="794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hidden="1" customHeight="1" x14ac:dyDescent="0.25">
      <c r="A361" s="54" t="s">
        <v>565</v>
      </c>
      <c r="B361" s="54" t="s">
        <v>566</v>
      </c>
      <c r="C361" s="31">
        <v>4301011911</v>
      </c>
      <c r="D361" s="793">
        <v>4680115885554</v>
      </c>
      <c r="E361" s="794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565</v>
      </c>
      <c r="B362" s="54" t="s">
        <v>568</v>
      </c>
      <c r="C362" s="31">
        <v>4301012016</v>
      </c>
      <c r="D362" s="793">
        <v>4680115885554</v>
      </c>
      <c r="E362" s="794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hidden="1" customHeight="1" x14ac:dyDescent="0.25">
      <c r="A363" s="54" t="s">
        <v>570</v>
      </c>
      <c r="B363" s="54" t="s">
        <v>571</v>
      </c>
      <c r="C363" s="31">
        <v>4301011858</v>
      </c>
      <c r="D363" s="793">
        <v>4680115885646</v>
      </c>
      <c r="E363" s="794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4301011857</v>
      </c>
      <c r="D364" s="793">
        <v>4680115885622</v>
      </c>
      <c r="E364" s="794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4301011573</v>
      </c>
      <c r="D365" s="793">
        <v>4680115881938</v>
      </c>
      <c r="E365" s="794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1"/>
      <c r="R365" s="791"/>
      <c r="S365" s="791"/>
      <c r="T365" s="792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4301011337</v>
      </c>
      <c r="D366" s="793">
        <v>4607091386011</v>
      </c>
      <c r="E366" s="794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4301011859</v>
      </c>
      <c r="D367" s="793">
        <v>4680115885608</v>
      </c>
      <c r="E367" s="794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idden="1" x14ac:dyDescent="0.2">
      <c r="A368" s="809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0"/>
      <c r="P368" s="802" t="s">
        <v>71</v>
      </c>
      <c r="Q368" s="803"/>
      <c r="R368" s="803"/>
      <c r="S368" s="803"/>
      <c r="T368" s="803"/>
      <c r="U368" s="803"/>
      <c r="V368" s="804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hidden="1" x14ac:dyDescent="0.2">
      <c r="A369" s="800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10"/>
      <c r="P369" s="802" t="s">
        <v>71</v>
      </c>
      <c r="Q369" s="803"/>
      <c r="R369" s="803"/>
      <c r="S369" s="803"/>
      <c r="T369" s="803"/>
      <c r="U369" s="803"/>
      <c r="V369" s="804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hidden="1" customHeight="1" x14ac:dyDescent="0.25">
      <c r="A370" s="799" t="s">
        <v>64</v>
      </c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0"/>
      <c r="P370" s="800"/>
      <c r="Q370" s="800"/>
      <c r="R370" s="800"/>
      <c r="S370" s="800"/>
      <c r="T370" s="800"/>
      <c r="U370" s="800"/>
      <c r="V370" s="800"/>
      <c r="W370" s="800"/>
      <c r="X370" s="800"/>
      <c r="Y370" s="800"/>
      <c r="Z370" s="800"/>
      <c r="AA370" s="779"/>
      <c r="AB370" s="779"/>
      <c r="AC370" s="779"/>
    </row>
    <row r="371" spans="1:68" ht="27" hidden="1" customHeight="1" x14ac:dyDescent="0.25">
      <c r="A371" s="54" t="s">
        <v>584</v>
      </c>
      <c r="B371" s="54" t="s">
        <v>585</v>
      </c>
      <c r="C371" s="31">
        <v>4301030878</v>
      </c>
      <c r="D371" s="793">
        <v>4607091387193</v>
      </c>
      <c r="E371" s="794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4301031153</v>
      </c>
      <c r="D372" s="793">
        <v>4607091387230</v>
      </c>
      <c r="E372" s="794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4301031154</v>
      </c>
      <c r="D373" s="793">
        <v>4607091387292</v>
      </c>
      <c r="E373" s="794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4301031152</v>
      </c>
      <c r="D374" s="793">
        <v>4607091387285</v>
      </c>
      <c r="E374" s="794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09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0"/>
      <c r="P375" s="802" t="s">
        <v>71</v>
      </c>
      <c r="Q375" s="803"/>
      <c r="R375" s="803"/>
      <c r="S375" s="803"/>
      <c r="T375" s="803"/>
      <c r="U375" s="803"/>
      <c r="V375" s="804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hidden="1" x14ac:dyDescent="0.2">
      <c r="A376" s="800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10"/>
      <c r="P376" s="802" t="s">
        <v>71</v>
      </c>
      <c r="Q376" s="803"/>
      <c r="R376" s="803"/>
      <c r="S376" s="803"/>
      <c r="T376" s="803"/>
      <c r="U376" s="803"/>
      <c r="V376" s="804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hidden="1" customHeight="1" x14ac:dyDescent="0.25">
      <c r="A377" s="799" t="s">
        <v>73</v>
      </c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0"/>
      <c r="P377" s="800"/>
      <c r="Q377" s="800"/>
      <c r="R377" s="800"/>
      <c r="S377" s="800"/>
      <c r="T377" s="800"/>
      <c r="U377" s="800"/>
      <c r="V377" s="800"/>
      <c r="W377" s="800"/>
      <c r="X377" s="800"/>
      <c r="Y377" s="800"/>
      <c r="Z377" s="800"/>
      <c r="AA377" s="779"/>
      <c r="AB377" s="779"/>
      <c r="AC377" s="779"/>
    </row>
    <row r="378" spans="1:68" ht="48" hidden="1" customHeight="1" x14ac:dyDescent="0.25">
      <c r="A378" s="54" t="s">
        <v>595</v>
      </c>
      <c r="B378" s="54" t="s">
        <v>596</v>
      </c>
      <c r="C378" s="31">
        <v>4301051100</v>
      </c>
      <c r="D378" s="793">
        <v>4607091387766</v>
      </c>
      <c r="E378" s="794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4301051116</v>
      </c>
      <c r="D379" s="793">
        <v>4607091387957</v>
      </c>
      <c r="E379" s="794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4301051115</v>
      </c>
      <c r="D380" s="793">
        <v>4607091387964</v>
      </c>
      <c r="E380" s="794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4301051705</v>
      </c>
      <c r="D381" s="793">
        <v>4680115884588</v>
      </c>
      <c r="E381" s="794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4301051130</v>
      </c>
      <c r="D382" s="793">
        <v>4607091387537</v>
      </c>
      <c r="E382" s="794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hidden="1" customHeight="1" x14ac:dyDescent="0.25">
      <c r="A383" s="54" t="s">
        <v>610</v>
      </c>
      <c r="B383" s="54" t="s">
        <v>611</v>
      </c>
      <c r="C383" s="31">
        <v>4301051132</v>
      </c>
      <c r="D383" s="793">
        <v>4607091387513</v>
      </c>
      <c r="E383" s="794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idden="1" x14ac:dyDescent="0.2">
      <c r="A384" s="809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0"/>
      <c r="P384" s="802" t="s">
        <v>71</v>
      </c>
      <c r="Q384" s="803"/>
      <c r="R384" s="803"/>
      <c r="S384" s="803"/>
      <c r="T384" s="803"/>
      <c r="U384" s="803"/>
      <c r="V384" s="804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hidden="1" x14ac:dyDescent="0.2">
      <c r="A385" s="800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10"/>
      <c r="P385" s="802" t="s">
        <v>71</v>
      </c>
      <c r="Q385" s="803"/>
      <c r="R385" s="803"/>
      <c r="S385" s="803"/>
      <c r="T385" s="803"/>
      <c r="U385" s="803"/>
      <c r="V385" s="804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hidden="1" customHeight="1" x14ac:dyDescent="0.25">
      <c r="A386" s="799" t="s">
        <v>205</v>
      </c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0"/>
      <c r="P386" s="800"/>
      <c r="Q386" s="800"/>
      <c r="R386" s="800"/>
      <c r="S386" s="800"/>
      <c r="T386" s="800"/>
      <c r="U386" s="800"/>
      <c r="V386" s="800"/>
      <c r="W386" s="800"/>
      <c r="X386" s="800"/>
      <c r="Y386" s="800"/>
      <c r="Z386" s="800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3">
        <v>4607091380880</v>
      </c>
      <c r="E387" s="794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83">
        <v>160</v>
      </c>
      <c r="Y387" s="784">
        <f>IFERROR(IF(X387="",0,CEILING((X387/$H387),1)*$H387),"")</f>
        <v>168</v>
      </c>
      <c r="Z387" s="36">
        <f>IFERROR(IF(Y387=0,"",ROUNDUP(Y387/H387,0)*0.02175),"")</f>
        <v>0.43499999999999994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170.74285714285713</v>
      </c>
      <c r="BN387" s="64">
        <f>IFERROR(Y387*I387/H387,"0")</f>
        <v>179.28</v>
      </c>
      <c r="BO387" s="64">
        <f>IFERROR(1/J387*(X387/H387),"0")</f>
        <v>0.3401360544217687</v>
      </c>
      <c r="BP387" s="64">
        <f>IFERROR(1/J387*(Y387/H387),"0")</f>
        <v>0.3571428571428571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3">
        <v>4607091384482</v>
      </c>
      <c r="E388" s="794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83">
        <v>100</v>
      </c>
      <c r="Y388" s="784">
        <f>IFERROR(IF(X388="",0,CEILING((X388/$H388),1)*$H388),"")</f>
        <v>101.39999999999999</v>
      </c>
      <c r="Z388" s="36">
        <f>IFERROR(IF(Y388=0,"",ROUNDUP(Y388/H388,0)*0.02175),"")</f>
        <v>0.28275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107.23076923076924</v>
      </c>
      <c r="BN388" s="64">
        <f>IFERROR(Y388*I388/H388,"0")</f>
        <v>108.732</v>
      </c>
      <c r="BO388" s="64">
        <f>IFERROR(1/J388*(X388/H388),"0")</f>
        <v>0.22893772893772893</v>
      </c>
      <c r="BP388" s="64">
        <f>IFERROR(1/J388*(Y388/H388),"0")</f>
        <v>0.23214285714285712</v>
      </c>
    </row>
    <row r="389" spans="1:68" ht="16.5" hidden="1" customHeight="1" x14ac:dyDescent="0.25">
      <c r="A389" s="54" t="s">
        <v>619</v>
      </c>
      <c r="B389" s="54" t="s">
        <v>620</v>
      </c>
      <c r="C389" s="31">
        <v>4301060325</v>
      </c>
      <c r="D389" s="793">
        <v>4607091380897</v>
      </c>
      <c r="E389" s="794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619</v>
      </c>
      <c r="B390" s="54" t="s">
        <v>622</v>
      </c>
      <c r="C390" s="31">
        <v>4301060484</v>
      </c>
      <c r="D390" s="793">
        <v>4607091380897</v>
      </c>
      <c r="E390" s="794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91"/>
      <c r="R390" s="791"/>
      <c r="S390" s="791"/>
      <c r="T390" s="792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9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0"/>
      <c r="P391" s="802" t="s">
        <v>71</v>
      </c>
      <c r="Q391" s="803"/>
      <c r="R391" s="803"/>
      <c r="S391" s="803"/>
      <c r="T391" s="803"/>
      <c r="U391" s="803"/>
      <c r="V391" s="804"/>
      <c r="W391" s="37" t="s">
        <v>72</v>
      </c>
      <c r="X391" s="785">
        <f>IFERROR(X387/H387,"0")+IFERROR(X388/H388,"0")+IFERROR(X389/H389,"0")+IFERROR(X390/H390,"0")</f>
        <v>31.868131868131869</v>
      </c>
      <c r="Y391" s="785">
        <f>IFERROR(Y387/H387,"0")+IFERROR(Y388/H388,"0")+IFERROR(Y389/H389,"0")+IFERROR(Y390/H390,"0")</f>
        <v>33</v>
      </c>
      <c r="Z391" s="785">
        <f>IFERROR(IF(Z387="",0,Z387),"0")+IFERROR(IF(Z388="",0,Z388),"0")+IFERROR(IF(Z389="",0,Z389),"0")+IFERROR(IF(Z390="",0,Z390),"0")</f>
        <v>0.71774999999999989</v>
      </c>
      <c r="AA391" s="786"/>
      <c r="AB391" s="786"/>
      <c r="AC391" s="786"/>
    </row>
    <row r="392" spans="1:68" x14ac:dyDescent="0.2">
      <c r="A392" s="800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10"/>
      <c r="P392" s="802" t="s">
        <v>71</v>
      </c>
      <c r="Q392" s="803"/>
      <c r="R392" s="803"/>
      <c r="S392" s="803"/>
      <c r="T392" s="803"/>
      <c r="U392" s="803"/>
      <c r="V392" s="804"/>
      <c r="W392" s="37" t="s">
        <v>69</v>
      </c>
      <c r="X392" s="785">
        <f>IFERROR(SUM(X387:X390),"0")</f>
        <v>260</v>
      </c>
      <c r="Y392" s="785">
        <f>IFERROR(SUM(Y387:Y390),"0")</f>
        <v>269.39999999999998</v>
      </c>
      <c r="Z392" s="37"/>
      <c r="AA392" s="786"/>
      <c r="AB392" s="786"/>
      <c r="AC392" s="786"/>
    </row>
    <row r="393" spans="1:68" ht="14.25" hidden="1" customHeight="1" x14ac:dyDescent="0.25">
      <c r="A393" s="799" t="s">
        <v>99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779"/>
      <c r="AB393" s="779"/>
      <c r="AC393" s="779"/>
    </row>
    <row r="394" spans="1:68" ht="16.5" hidden="1" customHeight="1" x14ac:dyDescent="0.25">
      <c r="A394" s="54" t="s">
        <v>625</v>
      </c>
      <c r="B394" s="54" t="s">
        <v>626</v>
      </c>
      <c r="C394" s="31">
        <v>4301030232</v>
      </c>
      <c r="D394" s="793">
        <v>4607091388374</v>
      </c>
      <c r="E394" s="794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71" t="s">
        <v>627</v>
      </c>
      <c r="Q394" s="791"/>
      <c r="R394" s="791"/>
      <c r="S394" s="791"/>
      <c r="T394" s="792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4301030235</v>
      </c>
      <c r="D395" s="793">
        <v>4607091388381</v>
      </c>
      <c r="E395" s="794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46" t="s">
        <v>631</v>
      </c>
      <c r="Q395" s="791"/>
      <c r="R395" s="791"/>
      <c r="S395" s="791"/>
      <c r="T395" s="792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4301032015</v>
      </c>
      <c r="D396" s="793">
        <v>4607091383102</v>
      </c>
      <c r="E396" s="794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635</v>
      </c>
      <c r="B397" s="54" t="s">
        <v>636</v>
      </c>
      <c r="C397" s="31">
        <v>4301030233</v>
      </c>
      <c r="D397" s="793">
        <v>4607091388404</v>
      </c>
      <c r="E397" s="794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1"/>
      <c r="R397" s="791"/>
      <c r="S397" s="791"/>
      <c r="T397" s="792"/>
      <c r="U397" s="34"/>
      <c r="V397" s="34"/>
      <c r="W397" s="35" t="s">
        <v>69</v>
      </c>
      <c r="X397" s="783">
        <v>29</v>
      </c>
      <c r="Y397" s="784">
        <f>IFERROR(IF(X397="",0,CEILING((X397/$H397),1)*$H397),"")</f>
        <v>30.599999999999998</v>
      </c>
      <c r="Z397" s="36">
        <f>IFERROR(IF(Y397=0,"",ROUNDUP(Y397/H397,0)*0.00651),"")</f>
        <v>7.8119999999999995E-2</v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32.752941176470586</v>
      </c>
      <c r="BN397" s="64">
        <f>IFERROR(Y397*I397/H397,"0")</f>
        <v>34.559999999999995</v>
      </c>
      <c r="BO397" s="64">
        <f>IFERROR(1/J397*(X397/H397),"0")</f>
        <v>6.2486533074768376E-2</v>
      </c>
      <c r="BP397" s="64">
        <f>IFERROR(1/J397*(Y397/H397),"0")</f>
        <v>6.5934065934065936E-2</v>
      </c>
    </row>
    <row r="398" spans="1:68" x14ac:dyDescent="0.2">
      <c r="A398" s="809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0"/>
      <c r="P398" s="802" t="s">
        <v>71</v>
      </c>
      <c r="Q398" s="803"/>
      <c r="R398" s="803"/>
      <c r="S398" s="803"/>
      <c r="T398" s="803"/>
      <c r="U398" s="803"/>
      <c r="V398" s="804"/>
      <c r="W398" s="37" t="s">
        <v>72</v>
      </c>
      <c r="X398" s="785">
        <f>IFERROR(X394/H394,"0")+IFERROR(X395/H395,"0")+IFERROR(X396/H396,"0")+IFERROR(X397/H397,"0")</f>
        <v>11.372549019607844</v>
      </c>
      <c r="Y398" s="785">
        <f>IFERROR(Y394/H394,"0")+IFERROR(Y395/H395,"0")+IFERROR(Y396/H396,"0")+IFERROR(Y397/H397,"0")</f>
        <v>12</v>
      </c>
      <c r="Z398" s="785">
        <f>IFERROR(IF(Z394="",0,Z394),"0")+IFERROR(IF(Z395="",0,Z395),"0")+IFERROR(IF(Z396="",0,Z396),"0")+IFERROR(IF(Z397="",0,Z397),"0")</f>
        <v>7.8119999999999995E-2</v>
      </c>
      <c r="AA398" s="786"/>
      <c r="AB398" s="786"/>
      <c r="AC398" s="786"/>
    </row>
    <row r="399" spans="1:68" x14ac:dyDescent="0.2">
      <c r="A399" s="800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10"/>
      <c r="P399" s="802" t="s">
        <v>71</v>
      </c>
      <c r="Q399" s="803"/>
      <c r="R399" s="803"/>
      <c r="S399" s="803"/>
      <c r="T399" s="803"/>
      <c r="U399" s="803"/>
      <c r="V399" s="804"/>
      <c r="W399" s="37" t="s">
        <v>69</v>
      </c>
      <c r="X399" s="785">
        <f>IFERROR(SUM(X394:X397),"0")</f>
        <v>29</v>
      </c>
      <c r="Y399" s="785">
        <f>IFERROR(SUM(Y394:Y397),"0")</f>
        <v>30.599999999999998</v>
      </c>
      <c r="Z399" s="37"/>
      <c r="AA399" s="786"/>
      <c r="AB399" s="786"/>
      <c r="AC399" s="786"/>
    </row>
    <row r="400" spans="1:68" ht="14.25" hidden="1" customHeight="1" x14ac:dyDescent="0.25">
      <c r="A400" s="799" t="s">
        <v>637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779"/>
      <c r="AB400" s="779"/>
      <c r="AC400" s="779"/>
    </row>
    <row r="401" spans="1:68" ht="16.5" hidden="1" customHeight="1" x14ac:dyDescent="0.25">
      <c r="A401" s="54" t="s">
        <v>638</v>
      </c>
      <c r="B401" s="54" t="s">
        <v>639</v>
      </c>
      <c r="C401" s="31">
        <v>4301180007</v>
      </c>
      <c r="D401" s="793">
        <v>4680115881808</v>
      </c>
      <c r="E401" s="794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642</v>
      </c>
      <c r="B402" s="54" t="s">
        <v>643</v>
      </c>
      <c r="C402" s="31">
        <v>4301180006</v>
      </c>
      <c r="D402" s="793">
        <v>4680115881822</v>
      </c>
      <c r="E402" s="794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1"/>
      <c r="R402" s="791"/>
      <c r="S402" s="791"/>
      <c r="T402" s="792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4301180001</v>
      </c>
      <c r="D403" s="793">
        <v>4680115880016</v>
      </c>
      <c r="E403" s="794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1"/>
      <c r="R403" s="791"/>
      <c r="S403" s="791"/>
      <c r="T403" s="792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9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0"/>
      <c r="P404" s="802" t="s">
        <v>71</v>
      </c>
      <c r="Q404" s="803"/>
      <c r="R404" s="803"/>
      <c r="S404" s="803"/>
      <c r="T404" s="803"/>
      <c r="U404" s="803"/>
      <c r="V404" s="80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0"/>
      <c r="P405" s="802" t="s">
        <v>71</v>
      </c>
      <c r="Q405" s="803"/>
      <c r="R405" s="803"/>
      <c r="S405" s="803"/>
      <c r="T405" s="803"/>
      <c r="U405" s="803"/>
      <c r="V405" s="80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49" t="s">
        <v>646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8"/>
      <c r="AB406" s="778"/>
      <c r="AC406" s="778"/>
    </row>
    <row r="407" spans="1:68" ht="14.25" hidden="1" customHeight="1" x14ac:dyDescent="0.25">
      <c r="A407" s="799" t="s">
        <v>64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79"/>
      <c r="AB407" s="779"/>
      <c r="AC407" s="779"/>
    </row>
    <row r="408" spans="1:68" ht="27" customHeight="1" x14ac:dyDescent="0.25">
      <c r="A408" s="54" t="s">
        <v>647</v>
      </c>
      <c r="B408" s="54" t="s">
        <v>648</v>
      </c>
      <c r="C408" s="31">
        <v>4301031066</v>
      </c>
      <c r="D408" s="793">
        <v>4607091383836</v>
      </c>
      <c r="E408" s="794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1"/>
      <c r="R408" s="791"/>
      <c r="S408" s="791"/>
      <c r="T408" s="792"/>
      <c r="U408" s="34"/>
      <c r="V408" s="34"/>
      <c r="W408" s="35" t="s">
        <v>69</v>
      </c>
      <c r="X408" s="783">
        <v>9</v>
      </c>
      <c r="Y408" s="784">
        <f>IFERROR(IF(X408="",0,CEILING((X408/$H408),1)*$H408),"")</f>
        <v>9</v>
      </c>
      <c r="Z408" s="36">
        <f>IFERROR(IF(Y408=0,"",ROUNDUP(Y408/H408,0)*0.00651),"")</f>
        <v>3.2550000000000003E-2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10.139999999999999</v>
      </c>
      <c r="BN408" s="64">
        <f>IFERROR(Y408*I408/H408,"0")</f>
        <v>10.139999999999999</v>
      </c>
      <c r="BO408" s="64">
        <f>IFERROR(1/J408*(X408/H408),"0")</f>
        <v>2.7472527472527476E-2</v>
      </c>
      <c r="BP408" s="64">
        <f>IFERROR(1/J408*(Y408/H408),"0")</f>
        <v>2.7472527472527476E-2</v>
      </c>
    </row>
    <row r="409" spans="1:68" x14ac:dyDescent="0.2">
      <c r="A409" s="809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0"/>
      <c r="P409" s="802" t="s">
        <v>71</v>
      </c>
      <c r="Q409" s="803"/>
      <c r="R409" s="803"/>
      <c r="S409" s="803"/>
      <c r="T409" s="803"/>
      <c r="U409" s="803"/>
      <c r="V409" s="804"/>
      <c r="W409" s="37" t="s">
        <v>72</v>
      </c>
      <c r="X409" s="785">
        <f>IFERROR(X408/H408,"0")</f>
        <v>5</v>
      </c>
      <c r="Y409" s="785">
        <f>IFERROR(Y408/H408,"0")</f>
        <v>5</v>
      </c>
      <c r="Z409" s="785">
        <f>IFERROR(IF(Z408="",0,Z408),"0")</f>
        <v>3.2550000000000003E-2</v>
      </c>
      <c r="AA409" s="786"/>
      <c r="AB409" s="786"/>
      <c r="AC409" s="786"/>
    </row>
    <row r="410" spans="1:68" x14ac:dyDescent="0.2">
      <c r="A410" s="800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10"/>
      <c r="P410" s="802" t="s">
        <v>71</v>
      </c>
      <c r="Q410" s="803"/>
      <c r="R410" s="803"/>
      <c r="S410" s="803"/>
      <c r="T410" s="803"/>
      <c r="U410" s="803"/>
      <c r="V410" s="804"/>
      <c r="W410" s="37" t="s">
        <v>69</v>
      </c>
      <c r="X410" s="785">
        <f>IFERROR(SUM(X408:X408),"0")</f>
        <v>9</v>
      </c>
      <c r="Y410" s="785">
        <f>IFERROR(SUM(Y408:Y408),"0")</f>
        <v>9</v>
      </c>
      <c r="Z410" s="37"/>
      <c r="AA410" s="786"/>
      <c r="AB410" s="786"/>
      <c r="AC410" s="786"/>
    </row>
    <row r="411" spans="1:68" ht="14.25" hidden="1" customHeight="1" x14ac:dyDescent="0.25">
      <c r="A411" s="799" t="s">
        <v>73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779"/>
      <c r="AB411" s="779"/>
      <c r="AC411" s="779"/>
    </row>
    <row r="412" spans="1:68" ht="37.5" hidden="1" customHeight="1" x14ac:dyDescent="0.25">
      <c r="A412" s="54" t="s">
        <v>650</v>
      </c>
      <c r="B412" s="54" t="s">
        <v>651</v>
      </c>
      <c r="C412" s="31">
        <v>4301051142</v>
      </c>
      <c r="D412" s="793">
        <v>4607091387919</v>
      </c>
      <c r="E412" s="794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1"/>
      <c r="R412" s="791"/>
      <c r="S412" s="791"/>
      <c r="T412" s="792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hidden="1" customHeight="1" x14ac:dyDescent="0.25">
      <c r="A413" s="54" t="s">
        <v>653</v>
      </c>
      <c r="B413" s="54" t="s">
        <v>654</v>
      </c>
      <c r="C413" s="31">
        <v>4301051461</v>
      </c>
      <c r="D413" s="793">
        <v>4680115883604</v>
      </c>
      <c r="E413" s="794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656</v>
      </c>
      <c r="B414" s="54" t="s">
        <v>657</v>
      </c>
      <c r="C414" s="31">
        <v>4301051485</v>
      </c>
      <c r="D414" s="793">
        <v>4680115883567</v>
      </c>
      <c r="E414" s="794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1"/>
      <c r="R414" s="791"/>
      <c r="S414" s="791"/>
      <c r="T414" s="792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809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0"/>
      <c r="P415" s="802" t="s">
        <v>71</v>
      </c>
      <c r="Q415" s="803"/>
      <c r="R415" s="803"/>
      <c r="S415" s="803"/>
      <c r="T415" s="803"/>
      <c r="U415" s="803"/>
      <c r="V415" s="804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800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10"/>
      <c r="P416" s="802" t="s">
        <v>71</v>
      </c>
      <c r="Q416" s="803"/>
      <c r="R416" s="803"/>
      <c r="S416" s="803"/>
      <c r="T416" s="803"/>
      <c r="U416" s="803"/>
      <c r="V416" s="804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896" t="s">
        <v>659</v>
      </c>
      <c r="B417" s="897"/>
      <c r="C417" s="897"/>
      <c r="D417" s="897"/>
      <c r="E417" s="897"/>
      <c r="F417" s="897"/>
      <c r="G417" s="897"/>
      <c r="H417" s="897"/>
      <c r="I417" s="897"/>
      <c r="J417" s="897"/>
      <c r="K417" s="897"/>
      <c r="L417" s="897"/>
      <c r="M417" s="897"/>
      <c r="N417" s="897"/>
      <c r="O417" s="897"/>
      <c r="P417" s="897"/>
      <c r="Q417" s="897"/>
      <c r="R417" s="897"/>
      <c r="S417" s="897"/>
      <c r="T417" s="897"/>
      <c r="U417" s="897"/>
      <c r="V417" s="897"/>
      <c r="W417" s="897"/>
      <c r="X417" s="897"/>
      <c r="Y417" s="897"/>
      <c r="Z417" s="897"/>
      <c r="AA417" s="48"/>
      <c r="AB417" s="48"/>
      <c r="AC417" s="48"/>
    </row>
    <row r="418" spans="1:68" ht="16.5" hidden="1" customHeight="1" x14ac:dyDescent="0.25">
      <c r="A418" s="849" t="s">
        <v>660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8"/>
      <c r="AB418" s="778"/>
      <c r="AC418" s="778"/>
    </row>
    <row r="419" spans="1:68" ht="14.25" hidden="1" customHeight="1" x14ac:dyDescent="0.25">
      <c r="A419" s="799" t="s">
        <v>110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79"/>
      <c r="AB419" s="779"/>
      <c r="AC419" s="779"/>
    </row>
    <row r="420" spans="1:68" ht="27" hidden="1" customHeight="1" x14ac:dyDescent="0.25">
      <c r="A420" s="54" t="s">
        <v>661</v>
      </c>
      <c r="B420" s="54" t="s">
        <v>662</v>
      </c>
      <c r="C420" s="31">
        <v>4301011946</v>
      </c>
      <c r="D420" s="793">
        <v>4680115884847</v>
      </c>
      <c r="E420" s="794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1"/>
      <c r="R420" s="791"/>
      <c r="S420" s="791"/>
      <c r="T420" s="792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hidden="1" customHeight="1" x14ac:dyDescent="0.25">
      <c r="A421" s="54" t="s">
        <v>661</v>
      </c>
      <c r="B421" s="54" t="s">
        <v>664</v>
      </c>
      <c r="C421" s="31">
        <v>4301011869</v>
      </c>
      <c r="D421" s="793">
        <v>4680115884847</v>
      </c>
      <c r="E421" s="794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1"/>
      <c r="R421" s="791"/>
      <c r="S421" s="791"/>
      <c r="T421" s="792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4301011947</v>
      </c>
      <c r="D422" s="793">
        <v>4680115884854</v>
      </c>
      <c r="E422" s="794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3">
        <v>4680115884854</v>
      </c>
      <c r="E423" s="794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1"/>
      <c r="R423" s="791"/>
      <c r="S423" s="791"/>
      <c r="T423" s="792"/>
      <c r="U423" s="34"/>
      <c r="V423" s="34"/>
      <c r="W423" s="35" t="s">
        <v>69</v>
      </c>
      <c r="X423" s="783">
        <v>500</v>
      </c>
      <c r="Y423" s="784">
        <f t="shared" si="87"/>
        <v>510</v>
      </c>
      <c r="Z423" s="36">
        <f>IFERROR(IF(Y423=0,"",ROUNDUP(Y423/H423,0)*0.02175),"")</f>
        <v>0.73949999999999994</v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516</v>
      </c>
      <c r="BN423" s="64">
        <f t="shared" si="89"/>
        <v>526.32000000000005</v>
      </c>
      <c r="BO423" s="64">
        <f t="shared" si="90"/>
        <v>0.69444444444444442</v>
      </c>
      <c r="BP423" s="64">
        <f t="shared" si="91"/>
        <v>0.70833333333333326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4301011339</v>
      </c>
      <c r="D424" s="793">
        <v>4607091383997</v>
      </c>
      <c r="E424" s="794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1"/>
      <c r="R424" s="791"/>
      <c r="S424" s="791"/>
      <c r="T424" s="792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673</v>
      </c>
      <c r="B425" s="54" t="s">
        <v>674</v>
      </c>
      <c r="C425" s="31">
        <v>4301011943</v>
      </c>
      <c r="D425" s="793">
        <v>4680115884830</v>
      </c>
      <c r="E425" s="794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3">
        <v>4680115884830</v>
      </c>
      <c r="E426" s="794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1"/>
      <c r="R426" s="791"/>
      <c r="S426" s="791"/>
      <c r="T426" s="792"/>
      <c r="U426" s="34"/>
      <c r="V426" s="34"/>
      <c r="W426" s="35" t="s">
        <v>69</v>
      </c>
      <c r="X426" s="783">
        <v>600</v>
      </c>
      <c r="Y426" s="784">
        <f t="shared" si="87"/>
        <v>600</v>
      </c>
      <c r="Z426" s="36">
        <f>IFERROR(IF(Y426=0,"",ROUNDUP(Y426/H426,0)*0.02175),"")</f>
        <v>0.86999999999999988</v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619.20000000000005</v>
      </c>
      <c r="BN426" s="64">
        <f t="shared" si="89"/>
        <v>619.20000000000005</v>
      </c>
      <c r="BO426" s="64">
        <f t="shared" si="90"/>
        <v>0.83333333333333326</v>
      </c>
      <c r="BP426" s="64">
        <f t="shared" si="91"/>
        <v>0.83333333333333326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4301011433</v>
      </c>
      <c r="D427" s="793">
        <v>4680115882638</v>
      </c>
      <c r="E427" s="794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4301011952</v>
      </c>
      <c r="D428" s="793">
        <v>4680115884922</v>
      </c>
      <c r="E428" s="794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hidden="1" customHeight="1" x14ac:dyDescent="0.25">
      <c r="A429" s="54" t="s">
        <v>682</v>
      </c>
      <c r="B429" s="54" t="s">
        <v>683</v>
      </c>
      <c r="C429" s="31">
        <v>4301011868</v>
      </c>
      <c r="D429" s="793">
        <v>4680115884861</v>
      </c>
      <c r="E429" s="794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9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0"/>
      <c r="P430" s="802" t="s">
        <v>71</v>
      </c>
      <c r="Q430" s="803"/>
      <c r="R430" s="803"/>
      <c r="S430" s="803"/>
      <c r="T430" s="803"/>
      <c r="U430" s="803"/>
      <c r="V430" s="804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73.333333333333343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74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1.6094999999999997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0"/>
      <c r="P431" s="802" t="s">
        <v>71</v>
      </c>
      <c r="Q431" s="803"/>
      <c r="R431" s="803"/>
      <c r="S431" s="803"/>
      <c r="T431" s="803"/>
      <c r="U431" s="803"/>
      <c r="V431" s="804"/>
      <c r="W431" s="37" t="s">
        <v>69</v>
      </c>
      <c r="X431" s="785">
        <f>IFERROR(SUM(X420:X429),"0")</f>
        <v>1100</v>
      </c>
      <c r="Y431" s="785">
        <f>IFERROR(SUM(Y420:Y429),"0")</f>
        <v>1110</v>
      </c>
      <c r="Z431" s="37"/>
      <c r="AA431" s="786"/>
      <c r="AB431" s="786"/>
      <c r="AC431" s="786"/>
    </row>
    <row r="432" spans="1:68" ht="14.25" hidden="1" customHeight="1" x14ac:dyDescent="0.25">
      <c r="A432" s="799" t="s">
        <v>163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hidden="1" customHeight="1" x14ac:dyDescent="0.25">
      <c r="A433" s="54" t="s">
        <v>684</v>
      </c>
      <c r="B433" s="54" t="s">
        <v>685</v>
      </c>
      <c r="C433" s="31">
        <v>4301020178</v>
      </c>
      <c r="D433" s="793">
        <v>4607091383980</v>
      </c>
      <c r="E433" s="794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4301020179</v>
      </c>
      <c r="D434" s="793">
        <v>4607091384178</v>
      </c>
      <c r="E434" s="794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09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0"/>
      <c r="P435" s="802" t="s">
        <v>71</v>
      </c>
      <c r="Q435" s="803"/>
      <c r="R435" s="803"/>
      <c r="S435" s="803"/>
      <c r="T435" s="803"/>
      <c r="U435" s="803"/>
      <c r="V435" s="804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hidden="1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0"/>
      <c r="P436" s="802" t="s">
        <v>71</v>
      </c>
      <c r="Q436" s="803"/>
      <c r="R436" s="803"/>
      <c r="S436" s="803"/>
      <c r="T436" s="803"/>
      <c r="U436" s="803"/>
      <c r="V436" s="804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689</v>
      </c>
      <c r="B438" s="54" t="s">
        <v>690</v>
      </c>
      <c r="C438" s="31">
        <v>4301051903</v>
      </c>
      <c r="D438" s="793">
        <v>4607091383928</v>
      </c>
      <c r="E438" s="794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9" t="s">
        <v>691</v>
      </c>
      <c r="Q438" s="791"/>
      <c r="R438" s="791"/>
      <c r="S438" s="791"/>
      <c r="T438" s="792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693</v>
      </c>
      <c r="B439" s="54" t="s">
        <v>694</v>
      </c>
      <c r="C439" s="31">
        <v>4301051897</v>
      </c>
      <c r="D439" s="793">
        <v>4607091384260</v>
      </c>
      <c r="E439" s="794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210" t="s">
        <v>695</v>
      </c>
      <c r="Q439" s="791"/>
      <c r="R439" s="791"/>
      <c r="S439" s="791"/>
      <c r="T439" s="792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9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0"/>
      <c r="P440" s="802" t="s">
        <v>71</v>
      </c>
      <c r="Q440" s="803"/>
      <c r="R440" s="803"/>
      <c r="S440" s="803"/>
      <c r="T440" s="803"/>
      <c r="U440" s="803"/>
      <c r="V440" s="804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hidden="1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0"/>
      <c r="P441" s="802" t="s">
        <v>71</v>
      </c>
      <c r="Q441" s="803"/>
      <c r="R441" s="803"/>
      <c r="S441" s="803"/>
      <c r="T441" s="803"/>
      <c r="U441" s="803"/>
      <c r="V441" s="804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hidden="1" customHeight="1" x14ac:dyDescent="0.25">
      <c r="A442" s="799" t="s">
        <v>205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3">
        <v>4607091384673</v>
      </c>
      <c r="E443" s="794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62" t="s">
        <v>699</v>
      </c>
      <c r="Q443" s="791"/>
      <c r="R443" s="791"/>
      <c r="S443" s="791"/>
      <c r="T443" s="792"/>
      <c r="U443" s="34"/>
      <c r="V443" s="34"/>
      <c r="W443" s="35" t="s">
        <v>69</v>
      </c>
      <c r="X443" s="783">
        <v>250</v>
      </c>
      <c r="Y443" s="784">
        <f>IFERROR(IF(X443="",0,CEILING((X443/$H443),1)*$H443),"")</f>
        <v>252</v>
      </c>
      <c r="Z443" s="36">
        <f>IFERROR(IF(Y443=0,"",ROUNDUP(Y443/H443,0)*0.01898),"")</f>
        <v>0.53144000000000002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264.41666666666669</v>
      </c>
      <c r="BN443" s="64">
        <f>IFERROR(Y443*I443/H443,"0")</f>
        <v>266.53199999999998</v>
      </c>
      <c r="BO443" s="64">
        <f>IFERROR(1/J443*(X443/H443),"0")</f>
        <v>0.43402777777777779</v>
      </c>
      <c r="BP443" s="64">
        <f>IFERROR(1/J443*(Y443/H443),"0")</f>
        <v>0.4375</v>
      </c>
    </row>
    <row r="444" spans="1:68" x14ac:dyDescent="0.2">
      <c r="A444" s="809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0"/>
      <c r="P444" s="802" t="s">
        <v>71</v>
      </c>
      <c r="Q444" s="803"/>
      <c r="R444" s="803"/>
      <c r="S444" s="803"/>
      <c r="T444" s="803"/>
      <c r="U444" s="803"/>
      <c r="V444" s="804"/>
      <c r="W444" s="37" t="s">
        <v>72</v>
      </c>
      <c r="X444" s="785">
        <f>IFERROR(X443/H443,"0")</f>
        <v>27.777777777777779</v>
      </c>
      <c r="Y444" s="785">
        <f>IFERROR(Y443/H443,"0")</f>
        <v>28</v>
      </c>
      <c r="Z444" s="785">
        <f>IFERROR(IF(Z443="",0,Z443),"0")</f>
        <v>0.53144000000000002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0"/>
      <c r="P445" s="802" t="s">
        <v>71</v>
      </c>
      <c r="Q445" s="803"/>
      <c r="R445" s="803"/>
      <c r="S445" s="803"/>
      <c r="T445" s="803"/>
      <c r="U445" s="803"/>
      <c r="V445" s="804"/>
      <c r="W445" s="37" t="s">
        <v>69</v>
      </c>
      <c r="X445" s="785">
        <f>IFERROR(SUM(X443:X443),"0")</f>
        <v>250</v>
      </c>
      <c r="Y445" s="785">
        <f>IFERROR(SUM(Y443:Y443),"0")</f>
        <v>252</v>
      </c>
      <c r="Z445" s="37"/>
      <c r="AA445" s="786"/>
      <c r="AB445" s="786"/>
      <c r="AC445" s="786"/>
    </row>
    <row r="446" spans="1:68" ht="16.5" hidden="1" customHeight="1" x14ac:dyDescent="0.25">
      <c r="A446" s="849" t="s">
        <v>701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110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37.5" hidden="1" customHeight="1" x14ac:dyDescent="0.25">
      <c r="A448" s="54" t="s">
        <v>702</v>
      </c>
      <c r="B448" s="54" t="s">
        <v>703</v>
      </c>
      <c r="C448" s="31">
        <v>4301011873</v>
      </c>
      <c r="D448" s="793">
        <v>4680115881907</v>
      </c>
      <c r="E448" s="794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hidden="1" customHeight="1" x14ac:dyDescent="0.25">
      <c r="A449" s="54" t="s">
        <v>702</v>
      </c>
      <c r="B449" s="54" t="s">
        <v>705</v>
      </c>
      <c r="C449" s="31">
        <v>4301011483</v>
      </c>
      <c r="D449" s="793">
        <v>4680115881907</v>
      </c>
      <c r="E449" s="794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1"/>
      <c r="R449" s="791"/>
      <c r="S449" s="791"/>
      <c r="T449" s="792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4301011872</v>
      </c>
      <c r="D450" s="793">
        <v>4680115883925</v>
      </c>
      <c r="E450" s="794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hidden="1" customHeight="1" x14ac:dyDescent="0.25">
      <c r="A451" s="54" t="s">
        <v>707</v>
      </c>
      <c r="B451" s="54" t="s">
        <v>709</v>
      </c>
      <c r="C451" s="31">
        <v>4301011655</v>
      </c>
      <c r="D451" s="793">
        <v>4680115883925</v>
      </c>
      <c r="E451" s="794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1"/>
      <c r="R451" s="791"/>
      <c r="S451" s="791"/>
      <c r="T451" s="792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3">
        <v>4607091384192</v>
      </c>
      <c r="E452" s="794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4301011874</v>
      </c>
      <c r="D453" s="793">
        <v>4680115884892</v>
      </c>
      <c r="E453" s="794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customHeight="1" x14ac:dyDescent="0.25">
      <c r="A454" s="54" t="s">
        <v>716</v>
      </c>
      <c r="B454" s="54" t="s">
        <v>717</v>
      </c>
      <c r="C454" s="31">
        <v>4301011875</v>
      </c>
      <c r="D454" s="793">
        <v>4680115884885</v>
      </c>
      <c r="E454" s="794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1"/>
      <c r="R454" s="791"/>
      <c r="S454" s="791"/>
      <c r="T454" s="792"/>
      <c r="U454" s="34"/>
      <c r="V454" s="34"/>
      <c r="W454" s="35" t="s">
        <v>69</v>
      </c>
      <c r="X454" s="783">
        <v>36</v>
      </c>
      <c r="Y454" s="784">
        <f t="shared" si="92"/>
        <v>36</v>
      </c>
      <c r="Z454" s="36">
        <f>IFERROR(IF(Y454=0,"",ROUNDUP(Y454/H454,0)*0.02175),"")</f>
        <v>6.5250000000000002E-2</v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37.440000000000005</v>
      </c>
      <c r="BN454" s="64">
        <f t="shared" si="94"/>
        <v>37.440000000000005</v>
      </c>
      <c r="BO454" s="64">
        <f t="shared" si="95"/>
        <v>5.3571428571428568E-2</v>
      </c>
      <c r="BP454" s="64">
        <f t="shared" si="96"/>
        <v>5.3571428571428568E-2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4301011871</v>
      </c>
      <c r="D455" s="793">
        <v>4680115884908</v>
      </c>
      <c r="E455" s="794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1"/>
      <c r="R455" s="791"/>
      <c r="S455" s="791"/>
      <c r="T455" s="792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x14ac:dyDescent="0.2">
      <c r="A456" s="809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0"/>
      <c r="P456" s="802" t="s">
        <v>71</v>
      </c>
      <c r="Q456" s="803"/>
      <c r="R456" s="803"/>
      <c r="S456" s="803"/>
      <c r="T456" s="803"/>
      <c r="U456" s="803"/>
      <c r="V456" s="804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3</v>
      </c>
      <c r="Y456" s="785">
        <f>IFERROR(Y448/H448,"0")+IFERROR(Y449/H449,"0")+IFERROR(Y450/H450,"0")+IFERROR(Y451/H451,"0")+IFERROR(Y452/H452,"0")+IFERROR(Y453/H453,"0")+IFERROR(Y454/H454,"0")+IFERROR(Y455/H455,"0")</f>
        <v>3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6.5250000000000002E-2</v>
      </c>
      <c r="AA456" s="786"/>
      <c r="AB456" s="786"/>
      <c r="AC456" s="786"/>
    </row>
    <row r="457" spans="1:68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0"/>
      <c r="P457" s="802" t="s">
        <v>71</v>
      </c>
      <c r="Q457" s="803"/>
      <c r="R457" s="803"/>
      <c r="S457" s="803"/>
      <c r="T457" s="803"/>
      <c r="U457" s="803"/>
      <c r="V457" s="804"/>
      <c r="W457" s="37" t="s">
        <v>69</v>
      </c>
      <c r="X457" s="785">
        <f>IFERROR(SUM(X448:X455),"0")</f>
        <v>36</v>
      </c>
      <c r="Y457" s="785">
        <f>IFERROR(SUM(Y448:Y455),"0")</f>
        <v>36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hidden="1" customHeight="1" x14ac:dyDescent="0.25">
      <c r="A459" s="54" t="s">
        <v>720</v>
      </c>
      <c r="B459" s="54" t="s">
        <v>721</v>
      </c>
      <c r="C459" s="31">
        <v>4301031303</v>
      </c>
      <c r="D459" s="793">
        <v>4607091384802</v>
      </c>
      <c r="E459" s="794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1"/>
      <c r="R459" s="791"/>
      <c r="S459" s="791"/>
      <c r="T459" s="792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723</v>
      </c>
      <c r="B460" s="54" t="s">
        <v>724</v>
      </c>
      <c r="C460" s="31">
        <v>4301031304</v>
      </c>
      <c r="D460" s="793">
        <v>4607091384826</v>
      </c>
      <c r="E460" s="794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1"/>
      <c r="R460" s="791"/>
      <c r="S460" s="791"/>
      <c r="T460" s="792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9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0"/>
      <c r="P461" s="802" t="s">
        <v>71</v>
      </c>
      <c r="Q461" s="803"/>
      <c r="R461" s="803"/>
      <c r="S461" s="803"/>
      <c r="T461" s="803"/>
      <c r="U461" s="803"/>
      <c r="V461" s="804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0"/>
      <c r="P462" s="802" t="s">
        <v>71</v>
      </c>
      <c r="Q462" s="803"/>
      <c r="R462" s="803"/>
      <c r="S462" s="803"/>
      <c r="T462" s="803"/>
      <c r="U462" s="803"/>
      <c r="V462" s="804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3">
        <v>4607091384246</v>
      </c>
      <c r="E464" s="794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901" t="s">
        <v>727</v>
      </c>
      <c r="Q464" s="791"/>
      <c r="R464" s="791"/>
      <c r="S464" s="791"/>
      <c r="T464" s="792"/>
      <c r="U464" s="34"/>
      <c r="V464" s="34"/>
      <c r="W464" s="35" t="s">
        <v>69</v>
      </c>
      <c r="X464" s="783">
        <v>1650</v>
      </c>
      <c r="Y464" s="784">
        <f>IFERROR(IF(X464="",0,CEILING((X464/$H464),1)*$H464),"")</f>
        <v>1656</v>
      </c>
      <c r="Z464" s="36">
        <f>IFERROR(IF(Y464=0,"",ROUNDUP(Y464/H464,0)*0.01898),"")</f>
        <v>3.4923199999999999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1745.15</v>
      </c>
      <c r="BN464" s="64">
        <f>IFERROR(Y464*I464/H464,"0")</f>
        <v>1751.4960000000001</v>
      </c>
      <c r="BO464" s="64">
        <f>IFERROR(1/J464*(X464/H464),"0")</f>
        <v>2.8645833333333335</v>
      </c>
      <c r="BP464" s="64">
        <f>IFERROR(1/J464*(Y464/H464),"0")</f>
        <v>2.875</v>
      </c>
    </row>
    <row r="465" spans="1:68" ht="37.5" hidden="1" customHeight="1" x14ac:dyDescent="0.25">
      <c r="A465" s="54" t="s">
        <v>729</v>
      </c>
      <c r="B465" s="54" t="s">
        <v>730</v>
      </c>
      <c r="C465" s="31">
        <v>4301051901</v>
      </c>
      <c r="D465" s="793">
        <v>4680115881976</v>
      </c>
      <c r="E465" s="794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9" t="s">
        <v>731</v>
      </c>
      <c r="Q465" s="791"/>
      <c r="R465" s="791"/>
      <c r="S465" s="791"/>
      <c r="T465" s="792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733</v>
      </c>
      <c r="B466" s="54" t="s">
        <v>734</v>
      </c>
      <c r="C466" s="31">
        <v>4301051297</v>
      </c>
      <c r="D466" s="793">
        <v>4607091384253</v>
      </c>
      <c r="E466" s="794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1"/>
      <c r="R466" s="791"/>
      <c r="S466" s="791"/>
      <c r="T466" s="792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733</v>
      </c>
      <c r="B467" s="54" t="s">
        <v>736</v>
      </c>
      <c r="C467" s="31">
        <v>4301051634</v>
      </c>
      <c r="D467" s="793">
        <v>4607091384253</v>
      </c>
      <c r="E467" s="794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1"/>
      <c r="R467" s="791"/>
      <c r="S467" s="791"/>
      <c r="T467" s="792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738</v>
      </c>
      <c r="B468" s="54" t="s">
        <v>739</v>
      </c>
      <c r="C468" s="31">
        <v>4301051444</v>
      </c>
      <c r="D468" s="793">
        <v>4680115881969</v>
      </c>
      <c r="E468" s="794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9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0"/>
      <c r="P469" s="802" t="s">
        <v>71</v>
      </c>
      <c r="Q469" s="803"/>
      <c r="R469" s="803"/>
      <c r="S469" s="803"/>
      <c r="T469" s="803"/>
      <c r="U469" s="803"/>
      <c r="V469" s="804"/>
      <c r="W469" s="37" t="s">
        <v>72</v>
      </c>
      <c r="X469" s="785">
        <f>IFERROR(X464/H464,"0")+IFERROR(X465/H465,"0")+IFERROR(X466/H466,"0")+IFERROR(X467/H467,"0")+IFERROR(X468/H468,"0")</f>
        <v>183.33333333333334</v>
      </c>
      <c r="Y469" s="785">
        <f>IFERROR(Y464/H464,"0")+IFERROR(Y465/H465,"0")+IFERROR(Y466/H466,"0")+IFERROR(Y467/H467,"0")+IFERROR(Y468/H468,"0")</f>
        <v>184</v>
      </c>
      <c r="Z469" s="785">
        <f>IFERROR(IF(Z464="",0,Z464),"0")+IFERROR(IF(Z465="",0,Z465),"0")+IFERROR(IF(Z466="",0,Z466),"0")+IFERROR(IF(Z467="",0,Z467),"0")+IFERROR(IF(Z468="",0,Z468),"0")</f>
        <v>3.4923199999999999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0"/>
      <c r="P470" s="802" t="s">
        <v>71</v>
      </c>
      <c r="Q470" s="803"/>
      <c r="R470" s="803"/>
      <c r="S470" s="803"/>
      <c r="T470" s="803"/>
      <c r="U470" s="803"/>
      <c r="V470" s="804"/>
      <c r="W470" s="37" t="s">
        <v>69</v>
      </c>
      <c r="X470" s="785">
        <f>IFERROR(SUM(X464:X468),"0")</f>
        <v>1650</v>
      </c>
      <c r="Y470" s="785">
        <f>IFERROR(SUM(Y464:Y468),"0")</f>
        <v>1656</v>
      </c>
      <c r="Z470" s="37"/>
      <c r="AA470" s="786"/>
      <c r="AB470" s="786"/>
      <c r="AC470" s="786"/>
    </row>
    <row r="471" spans="1:68" ht="14.25" hidden="1" customHeight="1" x14ac:dyDescent="0.25">
      <c r="A471" s="799" t="s">
        <v>205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741</v>
      </c>
      <c r="B472" s="54" t="s">
        <v>742</v>
      </c>
      <c r="C472" s="31">
        <v>4301060441</v>
      </c>
      <c r="D472" s="793">
        <v>4607091389357</v>
      </c>
      <c r="E472" s="794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2" t="s">
        <v>743</v>
      </c>
      <c r="Q472" s="791"/>
      <c r="R472" s="791"/>
      <c r="S472" s="791"/>
      <c r="T472" s="792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9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0"/>
      <c r="P473" s="802" t="s">
        <v>71</v>
      </c>
      <c r="Q473" s="803"/>
      <c r="R473" s="803"/>
      <c r="S473" s="803"/>
      <c r="T473" s="803"/>
      <c r="U473" s="803"/>
      <c r="V473" s="804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0"/>
      <c r="P474" s="802" t="s">
        <v>71</v>
      </c>
      <c r="Q474" s="803"/>
      <c r="R474" s="803"/>
      <c r="S474" s="803"/>
      <c r="T474" s="803"/>
      <c r="U474" s="803"/>
      <c r="V474" s="804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96" t="s">
        <v>745</v>
      </c>
      <c r="B475" s="897"/>
      <c r="C475" s="897"/>
      <c r="D475" s="897"/>
      <c r="E475" s="897"/>
      <c r="F475" s="897"/>
      <c r="G475" s="897"/>
      <c r="H475" s="897"/>
      <c r="I475" s="897"/>
      <c r="J475" s="897"/>
      <c r="K475" s="897"/>
      <c r="L475" s="897"/>
      <c r="M475" s="897"/>
      <c r="N475" s="897"/>
      <c r="O475" s="897"/>
      <c r="P475" s="897"/>
      <c r="Q475" s="897"/>
      <c r="R475" s="897"/>
      <c r="S475" s="897"/>
      <c r="T475" s="897"/>
      <c r="U475" s="897"/>
      <c r="V475" s="897"/>
      <c r="W475" s="897"/>
      <c r="X475" s="897"/>
      <c r="Y475" s="897"/>
      <c r="Z475" s="897"/>
      <c r="AA475" s="48"/>
      <c r="AB475" s="48"/>
      <c r="AC475" s="48"/>
    </row>
    <row r="476" spans="1:68" ht="16.5" hidden="1" customHeight="1" x14ac:dyDescent="0.25">
      <c r="A476" s="849" t="s">
        <v>746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110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747</v>
      </c>
      <c r="B478" s="54" t="s">
        <v>748</v>
      </c>
      <c r="C478" s="31">
        <v>4301011428</v>
      </c>
      <c r="D478" s="793">
        <v>4607091389708</v>
      </c>
      <c r="E478" s="794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0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1"/>
      <c r="R478" s="791"/>
      <c r="S478" s="791"/>
      <c r="T478" s="792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9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0"/>
      <c r="P479" s="802" t="s">
        <v>71</v>
      </c>
      <c r="Q479" s="803"/>
      <c r="R479" s="803"/>
      <c r="S479" s="803"/>
      <c r="T479" s="803"/>
      <c r="U479" s="803"/>
      <c r="V479" s="804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0"/>
      <c r="P480" s="802" t="s">
        <v>71</v>
      </c>
      <c r="Q480" s="803"/>
      <c r="R480" s="803"/>
      <c r="S480" s="803"/>
      <c r="T480" s="803"/>
      <c r="U480" s="803"/>
      <c r="V480" s="804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hidden="1" customHeight="1" x14ac:dyDescent="0.25">
      <c r="A482" s="54" t="s">
        <v>750</v>
      </c>
      <c r="B482" s="54" t="s">
        <v>751</v>
      </c>
      <c r="C482" s="31">
        <v>4301031405</v>
      </c>
      <c r="D482" s="793">
        <v>4680115886100</v>
      </c>
      <c r="E482" s="794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95" t="s">
        <v>752</v>
      </c>
      <c r="Q482" s="791"/>
      <c r="R482" s="791"/>
      <c r="S482" s="791"/>
      <c r="T482" s="792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4301031382</v>
      </c>
      <c r="D483" s="793">
        <v>4680115886117</v>
      </c>
      <c r="E483" s="794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756</v>
      </c>
      <c r="Q483" s="791"/>
      <c r="R483" s="791"/>
      <c r="S483" s="791"/>
      <c r="T483" s="792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754</v>
      </c>
      <c r="B484" s="54" t="s">
        <v>758</v>
      </c>
      <c r="C484" s="31">
        <v>4301031406</v>
      </c>
      <c r="D484" s="793">
        <v>4680115886117</v>
      </c>
      <c r="E484" s="794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3" t="s">
        <v>756</v>
      </c>
      <c r="Q484" s="791"/>
      <c r="R484" s="791"/>
      <c r="S484" s="791"/>
      <c r="T484" s="792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759</v>
      </c>
      <c r="B485" s="54" t="s">
        <v>760</v>
      </c>
      <c r="C485" s="31">
        <v>4301031325</v>
      </c>
      <c r="D485" s="793">
        <v>4607091389746</v>
      </c>
      <c r="E485" s="794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759</v>
      </c>
      <c r="B486" s="54" t="s">
        <v>762</v>
      </c>
      <c r="C486" s="31">
        <v>4301031356</v>
      </c>
      <c r="D486" s="793">
        <v>4607091389746</v>
      </c>
      <c r="E486" s="794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1"/>
      <c r="R486" s="791"/>
      <c r="S486" s="791"/>
      <c r="T486" s="792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763</v>
      </c>
      <c r="B487" s="54" t="s">
        <v>764</v>
      </c>
      <c r="C487" s="31">
        <v>4301031335</v>
      </c>
      <c r="D487" s="793">
        <v>4680115883147</v>
      </c>
      <c r="E487" s="794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91"/>
      <c r="R487" s="791"/>
      <c r="S487" s="791"/>
      <c r="T487" s="792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763</v>
      </c>
      <c r="B488" s="54" t="s">
        <v>765</v>
      </c>
      <c r="C488" s="31">
        <v>4301031366</v>
      </c>
      <c r="D488" s="793">
        <v>4680115883147</v>
      </c>
      <c r="E488" s="794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2" t="s">
        <v>766</v>
      </c>
      <c r="Q488" s="791"/>
      <c r="R488" s="791"/>
      <c r="S488" s="791"/>
      <c r="T488" s="792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4301031362</v>
      </c>
      <c r="D489" s="793">
        <v>4607091384338</v>
      </c>
      <c r="E489" s="794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91"/>
      <c r="R489" s="791"/>
      <c r="S489" s="791"/>
      <c r="T489" s="792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769</v>
      </c>
      <c r="B490" s="54" t="s">
        <v>770</v>
      </c>
      <c r="C490" s="31">
        <v>4301031336</v>
      </c>
      <c r="D490" s="793">
        <v>4680115883154</v>
      </c>
      <c r="E490" s="794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91"/>
      <c r="R490" s="791"/>
      <c r="S490" s="791"/>
      <c r="T490" s="792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769</v>
      </c>
      <c r="B491" s="54" t="s">
        <v>772</v>
      </c>
      <c r="C491" s="31">
        <v>4301031374</v>
      </c>
      <c r="D491" s="793">
        <v>4680115883154</v>
      </c>
      <c r="E491" s="794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5" t="s">
        <v>773</v>
      </c>
      <c r="Q491" s="791"/>
      <c r="R491" s="791"/>
      <c r="S491" s="791"/>
      <c r="T491" s="792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4301031331</v>
      </c>
      <c r="D492" s="793">
        <v>4607091389524</v>
      </c>
      <c r="E492" s="794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774</v>
      </c>
      <c r="B493" s="54" t="s">
        <v>776</v>
      </c>
      <c r="C493" s="31">
        <v>4301031361</v>
      </c>
      <c r="D493" s="793">
        <v>4607091389524</v>
      </c>
      <c r="E493" s="794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4301031337</v>
      </c>
      <c r="D494" s="793">
        <v>4680115883161</v>
      </c>
      <c r="E494" s="794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777</v>
      </c>
      <c r="B495" s="54" t="s">
        <v>780</v>
      </c>
      <c r="C495" s="31">
        <v>4301031364</v>
      </c>
      <c r="D495" s="793">
        <v>4680115883161</v>
      </c>
      <c r="E495" s="794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">
        <v>781</v>
      </c>
      <c r="Q495" s="791"/>
      <c r="R495" s="791"/>
      <c r="S495" s="791"/>
      <c r="T495" s="792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4301031333</v>
      </c>
      <c r="D496" s="793">
        <v>4607091389531</v>
      </c>
      <c r="E496" s="794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782</v>
      </c>
      <c r="B497" s="54" t="s">
        <v>785</v>
      </c>
      <c r="C497" s="31">
        <v>4301031358</v>
      </c>
      <c r="D497" s="793">
        <v>4607091389531</v>
      </c>
      <c r="E497" s="794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91"/>
      <c r="R497" s="791"/>
      <c r="S497" s="791"/>
      <c r="T497" s="792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hidden="1" customHeight="1" x14ac:dyDescent="0.25">
      <c r="A498" s="54" t="s">
        <v>786</v>
      </c>
      <c r="B498" s="54" t="s">
        <v>787</v>
      </c>
      <c r="C498" s="31">
        <v>4301031360</v>
      </c>
      <c r="D498" s="793">
        <v>4607091384345</v>
      </c>
      <c r="E498" s="794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91"/>
      <c r="R498" s="791"/>
      <c r="S498" s="791"/>
      <c r="T498" s="792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788</v>
      </c>
      <c r="B499" s="54" t="s">
        <v>789</v>
      </c>
      <c r="C499" s="31">
        <v>4301031338</v>
      </c>
      <c r="D499" s="793">
        <v>4680115883185</v>
      </c>
      <c r="E499" s="794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788</v>
      </c>
      <c r="B500" s="54" t="s">
        <v>790</v>
      </c>
      <c r="C500" s="31">
        <v>4301031368</v>
      </c>
      <c r="D500" s="793">
        <v>4680115883185</v>
      </c>
      <c r="E500" s="794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6" t="s">
        <v>791</v>
      </c>
      <c r="Q500" s="791"/>
      <c r="R500" s="791"/>
      <c r="S500" s="791"/>
      <c r="T500" s="792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788</v>
      </c>
      <c r="B501" s="54" t="s">
        <v>792</v>
      </c>
      <c r="C501" s="31">
        <v>4301031255</v>
      </c>
      <c r="D501" s="793">
        <v>4680115883185</v>
      </c>
      <c r="E501" s="794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1"/>
      <c r="R501" s="791"/>
      <c r="S501" s="791"/>
      <c r="T501" s="792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idden="1" x14ac:dyDescent="0.2">
      <c r="A502" s="809"/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10"/>
      <c r="P502" s="802" t="s">
        <v>71</v>
      </c>
      <c r="Q502" s="803"/>
      <c r="R502" s="803"/>
      <c r="S502" s="803"/>
      <c r="T502" s="803"/>
      <c r="U502" s="803"/>
      <c r="V502" s="804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786"/>
      <c r="AB502" s="786"/>
      <c r="AC502" s="786"/>
    </row>
    <row r="503" spans="1:68" hidden="1" x14ac:dyDescent="0.2">
      <c r="A503" s="800"/>
      <c r="B503" s="800"/>
      <c r="C503" s="800"/>
      <c r="D503" s="800"/>
      <c r="E503" s="800"/>
      <c r="F503" s="800"/>
      <c r="G503" s="800"/>
      <c r="H503" s="800"/>
      <c r="I503" s="800"/>
      <c r="J503" s="800"/>
      <c r="K503" s="800"/>
      <c r="L503" s="800"/>
      <c r="M503" s="800"/>
      <c r="N503" s="800"/>
      <c r="O503" s="810"/>
      <c r="P503" s="802" t="s">
        <v>71</v>
      </c>
      <c r="Q503" s="803"/>
      <c r="R503" s="803"/>
      <c r="S503" s="803"/>
      <c r="T503" s="803"/>
      <c r="U503" s="803"/>
      <c r="V503" s="804"/>
      <c r="W503" s="37" t="s">
        <v>69</v>
      </c>
      <c r="X503" s="785">
        <f>IFERROR(SUM(X482:X501),"0")</f>
        <v>0</v>
      </c>
      <c r="Y503" s="785">
        <f>IFERROR(SUM(Y482:Y501),"0")</f>
        <v>0</v>
      </c>
      <c r="Z503" s="37"/>
      <c r="AA503" s="786"/>
      <c r="AB503" s="786"/>
      <c r="AC503" s="786"/>
    </row>
    <row r="504" spans="1:68" ht="14.25" hidden="1" customHeight="1" x14ac:dyDescent="0.25">
      <c r="A504" s="799" t="s">
        <v>73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779"/>
      <c r="AB504" s="779"/>
      <c r="AC504" s="779"/>
    </row>
    <row r="505" spans="1:68" ht="27" hidden="1" customHeight="1" x14ac:dyDescent="0.25">
      <c r="A505" s="54" t="s">
        <v>794</v>
      </c>
      <c r="B505" s="54" t="s">
        <v>795</v>
      </c>
      <c r="C505" s="31">
        <v>4301051284</v>
      </c>
      <c r="D505" s="793">
        <v>4607091384352</v>
      </c>
      <c r="E505" s="794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797</v>
      </c>
      <c r="B506" s="54" t="s">
        <v>798</v>
      </c>
      <c r="C506" s="31">
        <v>4301051431</v>
      </c>
      <c r="D506" s="793">
        <v>4607091389654</v>
      </c>
      <c r="E506" s="794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809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0"/>
      <c r="P507" s="802" t="s">
        <v>71</v>
      </c>
      <c r="Q507" s="803"/>
      <c r="R507" s="803"/>
      <c r="S507" s="803"/>
      <c r="T507" s="803"/>
      <c r="U507" s="803"/>
      <c r="V507" s="804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hidden="1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0"/>
      <c r="P508" s="802" t="s">
        <v>71</v>
      </c>
      <c r="Q508" s="803"/>
      <c r="R508" s="803"/>
      <c r="S508" s="803"/>
      <c r="T508" s="803"/>
      <c r="U508" s="803"/>
      <c r="V508" s="804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hidden="1" customHeight="1" x14ac:dyDescent="0.25">
      <c r="A509" s="799" t="s">
        <v>99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3">
        <v>4680115884335</v>
      </c>
      <c r="E510" s="794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0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91"/>
      <c r="R510" s="791"/>
      <c r="S510" s="791"/>
      <c r="T510" s="792"/>
      <c r="U510" s="34"/>
      <c r="V510" s="34"/>
      <c r="W510" s="35" t="s">
        <v>69</v>
      </c>
      <c r="X510" s="783">
        <v>1</v>
      </c>
      <c r="Y510" s="784">
        <f>IFERROR(IF(X510="",0,CEILING((X510/$H510),1)*$H510),"")</f>
        <v>1.2</v>
      </c>
      <c r="Z510" s="36">
        <f>IFERROR(IF(Y510=0,"",ROUNDUP(Y510/H510,0)*0.00627),"")</f>
        <v>6.2700000000000004E-3</v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1.5</v>
      </c>
      <c r="BN510" s="64">
        <f>IFERROR(Y510*I510/H510,"0")</f>
        <v>1.8000000000000003</v>
      </c>
      <c r="BO510" s="64">
        <f>IFERROR(1/J510*(X510/H510),"0")</f>
        <v>4.1666666666666666E-3</v>
      </c>
      <c r="BP510" s="64">
        <f>IFERROR(1/J510*(Y510/H510),"0")</f>
        <v>5.0000000000000001E-3</v>
      </c>
    </row>
    <row r="511" spans="1:68" ht="27" customHeight="1" x14ac:dyDescent="0.25">
      <c r="A511" s="54" t="s">
        <v>805</v>
      </c>
      <c r="B511" s="54" t="s">
        <v>806</v>
      </c>
      <c r="C511" s="31">
        <v>4301170011</v>
      </c>
      <c r="D511" s="793">
        <v>4680115884113</v>
      </c>
      <c r="E511" s="794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91"/>
      <c r="R511" s="791"/>
      <c r="S511" s="791"/>
      <c r="T511" s="792"/>
      <c r="U511" s="34"/>
      <c r="V511" s="34"/>
      <c r="W511" s="35" t="s">
        <v>69</v>
      </c>
      <c r="X511" s="783">
        <v>3</v>
      </c>
      <c r="Y511" s="784">
        <f>IFERROR(IF(X511="",0,CEILING((X511/$H511),1)*$H511),"")</f>
        <v>3.96</v>
      </c>
      <c r="Z511" s="36">
        <f>IFERROR(IF(Y511=0,"",ROUNDUP(Y511/H511,0)*0.00627),"")</f>
        <v>1.881E-2</v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4.2727272727272725</v>
      </c>
      <c r="BN511" s="64">
        <f>IFERROR(Y511*I511/H511,"0")</f>
        <v>5.64</v>
      </c>
      <c r="BO511" s="64">
        <f>IFERROR(1/J511*(X511/H511),"0")</f>
        <v>1.1363636363636362E-2</v>
      </c>
      <c r="BP511" s="64">
        <f>IFERROR(1/J511*(Y511/H511),"0")</f>
        <v>1.4999999999999999E-2</v>
      </c>
    </row>
    <row r="512" spans="1:68" x14ac:dyDescent="0.2">
      <c r="A512" s="809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0"/>
      <c r="P512" s="802" t="s">
        <v>71</v>
      </c>
      <c r="Q512" s="803"/>
      <c r="R512" s="803"/>
      <c r="S512" s="803"/>
      <c r="T512" s="803"/>
      <c r="U512" s="803"/>
      <c r="V512" s="804"/>
      <c r="W512" s="37" t="s">
        <v>72</v>
      </c>
      <c r="X512" s="785">
        <f>IFERROR(X510/H510,"0")+IFERROR(X511/H511,"0")</f>
        <v>3.106060606060606</v>
      </c>
      <c r="Y512" s="785">
        <f>IFERROR(Y510/H510,"0")+IFERROR(Y511/H511,"0")</f>
        <v>4</v>
      </c>
      <c r="Z512" s="785">
        <f>IFERROR(IF(Z510="",0,Z510),"0")+IFERROR(IF(Z511="",0,Z511),"0")</f>
        <v>2.5080000000000002E-2</v>
      </c>
      <c r="AA512" s="786"/>
      <c r="AB512" s="786"/>
      <c r="AC512" s="786"/>
    </row>
    <row r="513" spans="1:68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0"/>
      <c r="P513" s="802" t="s">
        <v>71</v>
      </c>
      <c r="Q513" s="803"/>
      <c r="R513" s="803"/>
      <c r="S513" s="803"/>
      <c r="T513" s="803"/>
      <c r="U513" s="803"/>
      <c r="V513" s="804"/>
      <c r="W513" s="37" t="s">
        <v>69</v>
      </c>
      <c r="X513" s="785">
        <f>IFERROR(SUM(X510:X511),"0")</f>
        <v>4</v>
      </c>
      <c r="Y513" s="785">
        <f>IFERROR(SUM(Y510:Y511),"0")</f>
        <v>5.16</v>
      </c>
      <c r="Z513" s="37"/>
      <c r="AA513" s="786"/>
      <c r="AB513" s="786"/>
      <c r="AC513" s="786"/>
    </row>
    <row r="514" spans="1:68" ht="16.5" hidden="1" customHeight="1" x14ac:dyDescent="0.25">
      <c r="A514" s="849" t="s">
        <v>808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8"/>
      <c r="AB514" s="778"/>
      <c r="AC514" s="778"/>
    </row>
    <row r="515" spans="1:68" ht="14.25" hidden="1" customHeight="1" x14ac:dyDescent="0.25">
      <c r="A515" s="799" t="s">
        <v>163</v>
      </c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0"/>
      <c r="P515" s="800"/>
      <c r="Q515" s="800"/>
      <c r="R515" s="800"/>
      <c r="S515" s="800"/>
      <c r="T515" s="800"/>
      <c r="U515" s="800"/>
      <c r="V515" s="800"/>
      <c r="W515" s="800"/>
      <c r="X515" s="800"/>
      <c r="Y515" s="800"/>
      <c r="Z515" s="800"/>
      <c r="AA515" s="779"/>
      <c r="AB515" s="779"/>
      <c r="AC515" s="779"/>
    </row>
    <row r="516" spans="1:68" ht="27" hidden="1" customHeight="1" x14ac:dyDescent="0.25">
      <c r="A516" s="54" t="s">
        <v>809</v>
      </c>
      <c r="B516" s="54" t="s">
        <v>810</v>
      </c>
      <c r="C516" s="31">
        <v>4301020315</v>
      </c>
      <c r="D516" s="793">
        <v>4607091389364</v>
      </c>
      <c r="E516" s="794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91"/>
      <c r="R516" s="791"/>
      <c r="S516" s="791"/>
      <c r="T516" s="792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9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0"/>
      <c r="P517" s="802" t="s">
        <v>71</v>
      </c>
      <c r="Q517" s="803"/>
      <c r="R517" s="803"/>
      <c r="S517" s="803"/>
      <c r="T517" s="803"/>
      <c r="U517" s="803"/>
      <c r="V517" s="804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0"/>
      <c r="P518" s="802" t="s">
        <v>71</v>
      </c>
      <c r="Q518" s="803"/>
      <c r="R518" s="803"/>
      <c r="S518" s="803"/>
      <c r="T518" s="803"/>
      <c r="U518" s="803"/>
      <c r="V518" s="804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hidden="1" customHeight="1" x14ac:dyDescent="0.25">
      <c r="A519" s="799" t="s">
        <v>64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9"/>
      <c r="AB519" s="779"/>
      <c r="AC519" s="779"/>
    </row>
    <row r="520" spans="1:68" ht="27" hidden="1" customHeight="1" x14ac:dyDescent="0.25">
      <c r="A520" s="54" t="s">
        <v>812</v>
      </c>
      <c r="B520" s="54" t="s">
        <v>813</v>
      </c>
      <c r="C520" s="31">
        <v>4301031403</v>
      </c>
      <c r="D520" s="793">
        <v>4680115886094</v>
      </c>
      <c r="E520" s="794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07" t="s">
        <v>814</v>
      </c>
      <c r="Q520" s="791"/>
      <c r="R520" s="791"/>
      <c r="S520" s="791"/>
      <c r="T520" s="792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816</v>
      </c>
      <c r="B521" s="54" t="s">
        <v>817</v>
      </c>
      <c r="C521" s="31">
        <v>4301031363</v>
      </c>
      <c r="D521" s="793">
        <v>4607091389425</v>
      </c>
      <c r="E521" s="794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91"/>
      <c r="R521" s="791"/>
      <c r="S521" s="791"/>
      <c r="T521" s="792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4301031373</v>
      </c>
      <c r="D522" s="793">
        <v>4680115880771</v>
      </c>
      <c r="E522" s="794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7" t="s">
        <v>821</v>
      </c>
      <c r="Q522" s="791"/>
      <c r="R522" s="791"/>
      <c r="S522" s="791"/>
      <c r="T522" s="792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4301031327</v>
      </c>
      <c r="D523" s="793">
        <v>4607091389500</v>
      </c>
      <c r="E523" s="794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1"/>
      <c r="R523" s="791"/>
      <c r="S523" s="791"/>
      <c r="T523" s="792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823</v>
      </c>
      <c r="B524" s="54" t="s">
        <v>825</v>
      </c>
      <c r="C524" s="31">
        <v>4301031359</v>
      </c>
      <c r="D524" s="793">
        <v>4607091389500</v>
      </c>
      <c r="E524" s="794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91"/>
      <c r="R524" s="791"/>
      <c r="S524" s="791"/>
      <c r="T524" s="792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9"/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10"/>
      <c r="P525" s="802" t="s">
        <v>71</v>
      </c>
      <c r="Q525" s="803"/>
      <c r="R525" s="803"/>
      <c r="S525" s="803"/>
      <c r="T525" s="803"/>
      <c r="U525" s="803"/>
      <c r="V525" s="804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hidden="1" x14ac:dyDescent="0.2">
      <c r="A526" s="800"/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10"/>
      <c r="P526" s="802" t="s">
        <v>71</v>
      </c>
      <c r="Q526" s="803"/>
      <c r="R526" s="803"/>
      <c r="S526" s="803"/>
      <c r="T526" s="803"/>
      <c r="U526" s="803"/>
      <c r="V526" s="804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9" t="s">
        <v>99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779"/>
      <c r="AB527" s="779"/>
      <c r="AC527" s="779"/>
    </row>
    <row r="528" spans="1:68" ht="27" hidden="1" customHeight="1" x14ac:dyDescent="0.25">
      <c r="A528" s="54" t="s">
        <v>826</v>
      </c>
      <c r="B528" s="54" t="s">
        <v>827</v>
      </c>
      <c r="C528" s="31">
        <v>4301032046</v>
      </c>
      <c r="D528" s="793">
        <v>4680115884359</v>
      </c>
      <c r="E528" s="794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91"/>
      <c r="R528" s="791"/>
      <c r="S528" s="791"/>
      <c r="T528" s="792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809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10"/>
      <c r="P529" s="802" t="s">
        <v>71</v>
      </c>
      <c r="Q529" s="803"/>
      <c r="R529" s="803"/>
      <c r="S529" s="803"/>
      <c r="T529" s="803"/>
      <c r="U529" s="803"/>
      <c r="V529" s="804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hidden="1" x14ac:dyDescent="0.2">
      <c r="A530" s="80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0"/>
      <c r="P530" s="802" t="s">
        <v>71</v>
      </c>
      <c r="Q530" s="803"/>
      <c r="R530" s="803"/>
      <c r="S530" s="803"/>
      <c r="T530" s="803"/>
      <c r="U530" s="803"/>
      <c r="V530" s="804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hidden="1" customHeight="1" x14ac:dyDescent="0.25">
      <c r="A531" s="799" t="s">
        <v>828</v>
      </c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00"/>
      <c r="P531" s="800"/>
      <c r="Q531" s="800"/>
      <c r="R531" s="800"/>
      <c r="S531" s="800"/>
      <c r="T531" s="800"/>
      <c r="U531" s="800"/>
      <c r="V531" s="800"/>
      <c r="W531" s="800"/>
      <c r="X531" s="800"/>
      <c r="Y531" s="800"/>
      <c r="Z531" s="800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3">
        <v>4680115884564</v>
      </c>
      <c r="E532" s="794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91"/>
      <c r="R532" s="791"/>
      <c r="S532" s="791"/>
      <c r="T532" s="792"/>
      <c r="U532" s="34"/>
      <c r="V532" s="34"/>
      <c r="W532" s="35" t="s">
        <v>69</v>
      </c>
      <c r="X532" s="783">
        <v>2</v>
      </c>
      <c r="Y532" s="784">
        <f>IFERROR(IF(X532="",0,CEILING((X532/$H532),1)*$H532),"")</f>
        <v>3</v>
      </c>
      <c r="Z532" s="36">
        <f>IFERROR(IF(Y532=0,"",ROUNDUP(Y532/H532,0)*0.00627),"")</f>
        <v>6.2700000000000004E-3</v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2.4</v>
      </c>
      <c r="BN532" s="64">
        <f>IFERROR(Y532*I532/H532,"0")</f>
        <v>3.6</v>
      </c>
      <c r="BO532" s="64">
        <f>IFERROR(1/J532*(X532/H532),"0")</f>
        <v>3.3333333333333331E-3</v>
      </c>
      <c r="BP532" s="64">
        <f>IFERROR(1/J532*(Y532/H532),"0")</f>
        <v>5.0000000000000001E-3</v>
      </c>
    </row>
    <row r="533" spans="1:68" x14ac:dyDescent="0.2">
      <c r="A533" s="80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10"/>
      <c r="P533" s="802" t="s">
        <v>71</v>
      </c>
      <c r="Q533" s="803"/>
      <c r="R533" s="803"/>
      <c r="S533" s="803"/>
      <c r="T533" s="803"/>
      <c r="U533" s="803"/>
      <c r="V533" s="804"/>
      <c r="W533" s="37" t="s">
        <v>72</v>
      </c>
      <c r="X533" s="785">
        <f>IFERROR(X532/H532,"0")</f>
        <v>0.66666666666666663</v>
      </c>
      <c r="Y533" s="785">
        <f>IFERROR(Y532/H532,"0")</f>
        <v>1</v>
      </c>
      <c r="Z533" s="785">
        <f>IFERROR(IF(Z532="",0,Z532),"0")</f>
        <v>6.2700000000000004E-3</v>
      </c>
      <c r="AA533" s="786"/>
      <c r="AB533" s="786"/>
      <c r="AC533" s="786"/>
    </row>
    <row r="534" spans="1:68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0"/>
      <c r="P534" s="802" t="s">
        <v>71</v>
      </c>
      <c r="Q534" s="803"/>
      <c r="R534" s="803"/>
      <c r="S534" s="803"/>
      <c r="T534" s="803"/>
      <c r="U534" s="803"/>
      <c r="V534" s="804"/>
      <c r="W534" s="37" t="s">
        <v>69</v>
      </c>
      <c r="X534" s="785">
        <f>IFERROR(SUM(X532:X532),"0")</f>
        <v>2</v>
      </c>
      <c r="Y534" s="785">
        <f>IFERROR(SUM(Y532:Y532),"0")</f>
        <v>3</v>
      </c>
      <c r="Z534" s="37"/>
      <c r="AA534" s="786"/>
      <c r="AB534" s="786"/>
      <c r="AC534" s="786"/>
    </row>
    <row r="535" spans="1:68" ht="16.5" hidden="1" customHeight="1" x14ac:dyDescent="0.25">
      <c r="A535" s="849" t="s">
        <v>832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78"/>
      <c r="AB535" s="778"/>
      <c r="AC535" s="778"/>
    </row>
    <row r="536" spans="1:68" ht="14.25" hidden="1" customHeight="1" x14ac:dyDescent="0.25">
      <c r="A536" s="799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hidden="1" customHeight="1" x14ac:dyDescent="0.25">
      <c r="A537" s="54" t="s">
        <v>833</v>
      </c>
      <c r="B537" s="54" t="s">
        <v>834</v>
      </c>
      <c r="C537" s="31">
        <v>4301031294</v>
      </c>
      <c r="D537" s="793">
        <v>4680115885189</v>
      </c>
      <c r="E537" s="794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9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91"/>
      <c r="R537" s="791"/>
      <c r="S537" s="791"/>
      <c r="T537" s="792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836</v>
      </c>
      <c r="B538" s="54" t="s">
        <v>837</v>
      </c>
      <c r="C538" s="31">
        <v>4301031293</v>
      </c>
      <c r="D538" s="793">
        <v>4680115885172</v>
      </c>
      <c r="E538" s="794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91"/>
      <c r="R538" s="791"/>
      <c r="S538" s="791"/>
      <c r="T538" s="792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838</v>
      </c>
      <c r="B539" s="54" t="s">
        <v>839</v>
      </c>
      <c r="C539" s="31">
        <v>4301031347</v>
      </c>
      <c r="D539" s="793">
        <v>4680115885110</v>
      </c>
      <c r="E539" s="794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83" t="s">
        <v>840</v>
      </c>
      <c r="Q539" s="791"/>
      <c r="R539" s="791"/>
      <c r="S539" s="791"/>
      <c r="T539" s="792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842</v>
      </c>
      <c r="B540" s="54" t="s">
        <v>843</v>
      </c>
      <c r="C540" s="31">
        <v>4301031416</v>
      </c>
      <c r="D540" s="793">
        <v>4680115885219</v>
      </c>
      <c r="E540" s="794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91"/>
      <c r="R540" s="791"/>
      <c r="S540" s="791"/>
      <c r="T540" s="792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9"/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10"/>
      <c r="P541" s="802" t="s">
        <v>71</v>
      </c>
      <c r="Q541" s="803"/>
      <c r="R541" s="803"/>
      <c r="S541" s="803"/>
      <c r="T541" s="803"/>
      <c r="U541" s="803"/>
      <c r="V541" s="804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hidden="1" x14ac:dyDescent="0.2">
      <c r="A542" s="80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0"/>
      <c r="P542" s="802" t="s">
        <v>71</v>
      </c>
      <c r="Q542" s="803"/>
      <c r="R542" s="803"/>
      <c r="S542" s="803"/>
      <c r="T542" s="803"/>
      <c r="U542" s="803"/>
      <c r="V542" s="804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49" t="s">
        <v>846</v>
      </c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00"/>
      <c r="P543" s="800"/>
      <c r="Q543" s="800"/>
      <c r="R543" s="800"/>
      <c r="S543" s="800"/>
      <c r="T543" s="800"/>
      <c r="U543" s="800"/>
      <c r="V543" s="800"/>
      <c r="W543" s="800"/>
      <c r="X543" s="800"/>
      <c r="Y543" s="800"/>
      <c r="Z543" s="800"/>
      <c r="AA543" s="778"/>
      <c r="AB543" s="778"/>
      <c r="AC543" s="778"/>
    </row>
    <row r="544" spans="1:68" ht="14.25" hidden="1" customHeight="1" x14ac:dyDescent="0.25">
      <c r="A544" s="799" t="s">
        <v>64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779"/>
      <c r="AB544" s="779"/>
      <c r="AC544" s="779"/>
    </row>
    <row r="545" spans="1:68" ht="27" hidden="1" customHeight="1" x14ac:dyDescent="0.25">
      <c r="A545" s="54" t="s">
        <v>847</v>
      </c>
      <c r="B545" s="54" t="s">
        <v>848</v>
      </c>
      <c r="C545" s="31">
        <v>4301031261</v>
      </c>
      <c r="D545" s="793">
        <v>4680115885103</v>
      </c>
      <c r="E545" s="794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9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0"/>
      <c r="P546" s="802" t="s">
        <v>71</v>
      </c>
      <c r="Q546" s="803"/>
      <c r="R546" s="803"/>
      <c r="S546" s="803"/>
      <c r="T546" s="803"/>
      <c r="U546" s="803"/>
      <c r="V546" s="804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hidden="1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0"/>
      <c r="P547" s="802" t="s">
        <v>71</v>
      </c>
      <c r="Q547" s="803"/>
      <c r="R547" s="803"/>
      <c r="S547" s="803"/>
      <c r="T547" s="803"/>
      <c r="U547" s="803"/>
      <c r="V547" s="804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hidden="1" customHeight="1" x14ac:dyDescent="0.25">
      <c r="A548" s="799" t="s">
        <v>205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9"/>
      <c r="AB548" s="779"/>
      <c r="AC548" s="779"/>
    </row>
    <row r="549" spans="1:68" ht="27" hidden="1" customHeight="1" x14ac:dyDescent="0.25">
      <c r="A549" s="54" t="s">
        <v>850</v>
      </c>
      <c r="B549" s="54" t="s">
        <v>851</v>
      </c>
      <c r="C549" s="31">
        <v>4301060412</v>
      </c>
      <c r="D549" s="793">
        <v>4680115885509</v>
      </c>
      <c r="E549" s="794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91"/>
      <c r="R549" s="791"/>
      <c r="S549" s="791"/>
      <c r="T549" s="792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9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10"/>
      <c r="P550" s="802" t="s">
        <v>71</v>
      </c>
      <c r="Q550" s="803"/>
      <c r="R550" s="803"/>
      <c r="S550" s="803"/>
      <c r="T550" s="803"/>
      <c r="U550" s="803"/>
      <c r="V550" s="804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hidden="1" x14ac:dyDescent="0.2">
      <c r="A551" s="80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0"/>
      <c r="P551" s="802" t="s">
        <v>71</v>
      </c>
      <c r="Q551" s="803"/>
      <c r="R551" s="803"/>
      <c r="S551" s="803"/>
      <c r="T551" s="803"/>
      <c r="U551" s="803"/>
      <c r="V551" s="804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hidden="1" customHeight="1" x14ac:dyDescent="0.2">
      <c r="A552" s="896" t="s">
        <v>853</v>
      </c>
      <c r="B552" s="897"/>
      <c r="C552" s="897"/>
      <c r="D552" s="897"/>
      <c r="E552" s="897"/>
      <c r="F552" s="897"/>
      <c r="G552" s="897"/>
      <c r="H552" s="897"/>
      <c r="I552" s="897"/>
      <c r="J552" s="897"/>
      <c r="K552" s="897"/>
      <c r="L552" s="897"/>
      <c r="M552" s="897"/>
      <c r="N552" s="897"/>
      <c r="O552" s="897"/>
      <c r="P552" s="897"/>
      <c r="Q552" s="897"/>
      <c r="R552" s="897"/>
      <c r="S552" s="897"/>
      <c r="T552" s="897"/>
      <c r="U552" s="897"/>
      <c r="V552" s="897"/>
      <c r="W552" s="897"/>
      <c r="X552" s="897"/>
      <c r="Y552" s="897"/>
      <c r="Z552" s="897"/>
      <c r="AA552" s="48"/>
      <c r="AB552" s="48"/>
      <c r="AC552" s="48"/>
    </row>
    <row r="553" spans="1:68" ht="16.5" hidden="1" customHeight="1" x14ac:dyDescent="0.25">
      <c r="A553" s="849" t="s">
        <v>853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78"/>
      <c r="AB553" s="778"/>
      <c r="AC553" s="778"/>
    </row>
    <row r="554" spans="1:68" ht="14.25" hidden="1" customHeight="1" x14ac:dyDescent="0.25">
      <c r="A554" s="799" t="s">
        <v>110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9"/>
      <c r="AB554" s="779"/>
      <c r="AC554" s="779"/>
    </row>
    <row r="555" spans="1:68" ht="27" customHeight="1" x14ac:dyDescent="0.25">
      <c r="A555" s="54" t="s">
        <v>854</v>
      </c>
      <c r="B555" s="54" t="s">
        <v>855</v>
      </c>
      <c r="C555" s="31">
        <v>4301011795</v>
      </c>
      <c r="D555" s="793">
        <v>4607091389067</v>
      </c>
      <c r="E555" s="794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1"/>
      <c r="R555" s="791"/>
      <c r="S555" s="791"/>
      <c r="T555" s="792"/>
      <c r="U555" s="34"/>
      <c r="V555" s="34"/>
      <c r="W555" s="35" t="s">
        <v>69</v>
      </c>
      <c r="X555" s="783">
        <v>90</v>
      </c>
      <c r="Y555" s="784">
        <f t="shared" ref="Y555:Y569" si="103">IFERROR(IF(X555="",0,CEILING((X555/$H555),1)*$H555),"")</f>
        <v>95.04</v>
      </c>
      <c r="Z555" s="36">
        <f t="shared" ref="Z555:Z560" si="104">IFERROR(IF(Y555=0,"",ROUNDUP(Y555/H555,0)*0.01196),"")</f>
        <v>0.21528</v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96.136363636363626</v>
      </c>
      <c r="BN555" s="64">
        <f t="shared" ref="BN555:BN569" si="106">IFERROR(Y555*I555/H555,"0")</f>
        <v>101.52000000000001</v>
      </c>
      <c r="BO555" s="64">
        <f t="shared" ref="BO555:BO569" si="107">IFERROR(1/J555*(X555/H555),"0")</f>
        <v>0.16389860139860138</v>
      </c>
      <c r="BP555" s="64">
        <f t="shared" ref="BP555:BP569" si="108">IFERROR(1/J555*(Y555/H555),"0")</f>
        <v>0.17307692307692307</v>
      </c>
    </row>
    <row r="556" spans="1:68" ht="27" customHeight="1" x14ac:dyDescent="0.25">
      <c r="A556" s="54" t="s">
        <v>856</v>
      </c>
      <c r="B556" s="54" t="s">
        <v>857</v>
      </c>
      <c r="C556" s="31">
        <v>4301011961</v>
      </c>
      <c r="D556" s="793">
        <v>4680115885271</v>
      </c>
      <c r="E556" s="794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1"/>
      <c r="R556" s="791"/>
      <c r="S556" s="791"/>
      <c r="T556" s="792"/>
      <c r="U556" s="34"/>
      <c r="V556" s="34"/>
      <c r="W556" s="35" t="s">
        <v>69</v>
      </c>
      <c r="X556" s="783">
        <v>136</v>
      </c>
      <c r="Y556" s="784">
        <f t="shared" si="103"/>
        <v>137.28</v>
      </c>
      <c r="Z556" s="36">
        <f t="shared" si="104"/>
        <v>0.31096000000000001</v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145.27272727272725</v>
      </c>
      <c r="BN556" s="64">
        <f t="shared" si="106"/>
        <v>146.63999999999999</v>
      </c>
      <c r="BO556" s="64">
        <f t="shared" si="107"/>
        <v>0.24766899766899769</v>
      </c>
      <c r="BP556" s="64">
        <f t="shared" si="108"/>
        <v>0.25</v>
      </c>
    </row>
    <row r="557" spans="1:68" ht="16.5" hidden="1" customHeight="1" x14ac:dyDescent="0.25">
      <c r="A557" s="54" t="s">
        <v>859</v>
      </c>
      <c r="B557" s="54" t="s">
        <v>860</v>
      </c>
      <c r="C557" s="31">
        <v>4301011774</v>
      </c>
      <c r="D557" s="793">
        <v>4680115884502</v>
      </c>
      <c r="E557" s="794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3">
        <v>4607091389104</v>
      </c>
      <c r="E558" s="794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83">
        <v>250</v>
      </c>
      <c r="Y558" s="784">
        <f t="shared" si="103"/>
        <v>253.44</v>
      </c>
      <c r="Z558" s="36">
        <f t="shared" si="104"/>
        <v>0.57408000000000003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267.04545454545456</v>
      </c>
      <c r="BN558" s="64">
        <f t="shared" si="106"/>
        <v>270.71999999999997</v>
      </c>
      <c r="BO558" s="64">
        <f t="shared" si="107"/>
        <v>0.45527389277389274</v>
      </c>
      <c r="BP558" s="64">
        <f t="shared" si="108"/>
        <v>0.46153846153846156</v>
      </c>
    </row>
    <row r="559" spans="1:68" ht="16.5" hidden="1" customHeight="1" x14ac:dyDescent="0.25">
      <c r="A559" s="54" t="s">
        <v>865</v>
      </c>
      <c r="B559" s="54" t="s">
        <v>866</v>
      </c>
      <c r="C559" s="31">
        <v>4301011799</v>
      </c>
      <c r="D559" s="793">
        <v>4680115884519</v>
      </c>
      <c r="E559" s="794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868</v>
      </c>
      <c r="B560" s="54" t="s">
        <v>869</v>
      </c>
      <c r="C560" s="31">
        <v>4301011376</v>
      </c>
      <c r="D560" s="793">
        <v>4680115885226</v>
      </c>
      <c r="E560" s="794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83">
        <v>0</v>
      </c>
      <c r="Y560" s="784">
        <f t="shared" si="103"/>
        <v>0</v>
      </c>
      <c r="Z560" s="36" t="str">
        <f t="shared" si="104"/>
        <v/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871</v>
      </c>
      <c r="B561" s="54" t="s">
        <v>872</v>
      </c>
      <c r="C561" s="31">
        <v>4301011778</v>
      </c>
      <c r="D561" s="793">
        <v>4680115880603</v>
      </c>
      <c r="E561" s="794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871</v>
      </c>
      <c r="B562" s="54" t="s">
        <v>873</v>
      </c>
      <c r="C562" s="31">
        <v>4301012035</v>
      </c>
      <c r="D562" s="793">
        <v>4680115880603</v>
      </c>
      <c r="E562" s="794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874</v>
      </c>
      <c r="B563" s="54" t="s">
        <v>875</v>
      </c>
      <c r="C563" s="31">
        <v>4301012036</v>
      </c>
      <c r="D563" s="793">
        <v>4680115882782</v>
      </c>
      <c r="E563" s="794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877</v>
      </c>
      <c r="C564" s="31">
        <v>4301012050</v>
      </c>
      <c r="D564" s="793">
        <v>4680115885479</v>
      </c>
      <c r="E564" s="794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9" t="s">
        <v>878</v>
      </c>
      <c r="Q564" s="791"/>
      <c r="R564" s="791"/>
      <c r="S564" s="791"/>
      <c r="T564" s="792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880</v>
      </c>
      <c r="B565" s="54" t="s">
        <v>881</v>
      </c>
      <c r="C565" s="31">
        <v>4301011784</v>
      </c>
      <c r="D565" s="793">
        <v>4607091389982</v>
      </c>
      <c r="E565" s="794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880</v>
      </c>
      <c r="B566" s="54" t="s">
        <v>882</v>
      </c>
      <c r="C566" s="31">
        <v>4301012034</v>
      </c>
      <c r="D566" s="793">
        <v>4607091389982</v>
      </c>
      <c r="E566" s="794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883</v>
      </c>
      <c r="B567" s="54" t="s">
        <v>884</v>
      </c>
      <c r="C567" s="31">
        <v>4301012057</v>
      </c>
      <c r="D567" s="793">
        <v>4680115886483</v>
      </c>
      <c r="E567" s="794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7" t="s">
        <v>885</v>
      </c>
      <c r="Q567" s="791"/>
      <c r="R567" s="791"/>
      <c r="S567" s="791"/>
      <c r="T567" s="792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hidden="1" customHeight="1" x14ac:dyDescent="0.25">
      <c r="A568" s="54" t="s">
        <v>886</v>
      </c>
      <c r="B568" s="54" t="s">
        <v>887</v>
      </c>
      <c r="C568" s="31">
        <v>4301012058</v>
      </c>
      <c r="D568" s="793">
        <v>4680115886490</v>
      </c>
      <c r="E568" s="794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2" t="s">
        <v>888</v>
      </c>
      <c r="Q568" s="791"/>
      <c r="R568" s="791"/>
      <c r="S568" s="791"/>
      <c r="T568" s="792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hidden="1" customHeight="1" x14ac:dyDescent="0.25">
      <c r="A569" s="54" t="s">
        <v>889</v>
      </c>
      <c r="B569" s="54" t="s">
        <v>890</v>
      </c>
      <c r="C569" s="31">
        <v>4301012055</v>
      </c>
      <c r="D569" s="793">
        <v>4680115886469</v>
      </c>
      <c r="E569" s="794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079" t="s">
        <v>891</v>
      </c>
      <c r="Q569" s="791"/>
      <c r="R569" s="791"/>
      <c r="S569" s="791"/>
      <c r="T569" s="792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9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0"/>
      <c r="P570" s="802" t="s">
        <v>71</v>
      </c>
      <c r="Q570" s="803"/>
      <c r="R570" s="803"/>
      <c r="S570" s="803"/>
      <c r="T570" s="803"/>
      <c r="U570" s="803"/>
      <c r="V570" s="804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90.151515151515142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92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1.10032</v>
      </c>
      <c r="AA570" s="786"/>
      <c r="AB570" s="786"/>
      <c r="AC570" s="786"/>
    </row>
    <row r="571" spans="1:68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0"/>
      <c r="P571" s="802" t="s">
        <v>71</v>
      </c>
      <c r="Q571" s="803"/>
      <c r="R571" s="803"/>
      <c r="S571" s="803"/>
      <c r="T571" s="803"/>
      <c r="U571" s="803"/>
      <c r="V571" s="804"/>
      <c r="W571" s="37" t="s">
        <v>69</v>
      </c>
      <c r="X571" s="785">
        <f>IFERROR(SUM(X555:X569),"0")</f>
        <v>476</v>
      </c>
      <c r="Y571" s="785">
        <f>IFERROR(SUM(Y555:Y569),"0")</f>
        <v>485.76</v>
      </c>
      <c r="Z571" s="37"/>
      <c r="AA571" s="786"/>
      <c r="AB571" s="786"/>
      <c r="AC571" s="786"/>
    </row>
    <row r="572" spans="1:68" ht="14.25" hidden="1" customHeight="1" x14ac:dyDescent="0.25">
      <c r="A572" s="799" t="s">
        <v>163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79"/>
      <c r="AB572" s="779"/>
      <c r="AC572" s="779"/>
    </row>
    <row r="573" spans="1:68" ht="16.5" customHeight="1" x14ac:dyDescent="0.25">
      <c r="A573" s="54" t="s">
        <v>892</v>
      </c>
      <c r="B573" s="54" t="s">
        <v>893</v>
      </c>
      <c r="C573" s="31">
        <v>4301020222</v>
      </c>
      <c r="D573" s="793">
        <v>4607091388930</v>
      </c>
      <c r="E573" s="794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9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1"/>
      <c r="R573" s="791"/>
      <c r="S573" s="791"/>
      <c r="T573" s="792"/>
      <c r="U573" s="34"/>
      <c r="V573" s="34"/>
      <c r="W573" s="35" t="s">
        <v>69</v>
      </c>
      <c r="X573" s="783">
        <v>50</v>
      </c>
      <c r="Y573" s="784">
        <f>IFERROR(IF(X573="",0,CEILING((X573/$H573),1)*$H573),"")</f>
        <v>52.800000000000004</v>
      </c>
      <c r="Z573" s="36">
        <f>IFERROR(IF(Y573=0,"",ROUNDUP(Y573/H573,0)*0.01196),"")</f>
        <v>0.1196</v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53.409090909090907</v>
      </c>
      <c r="BN573" s="64">
        <f>IFERROR(Y573*I573/H573,"0")</f>
        <v>56.400000000000006</v>
      </c>
      <c r="BO573" s="64">
        <f>IFERROR(1/J573*(X573/H573),"0")</f>
        <v>9.1054778554778545E-2</v>
      </c>
      <c r="BP573" s="64">
        <f>IFERROR(1/J573*(Y573/H573),"0")</f>
        <v>9.6153846153846159E-2</v>
      </c>
    </row>
    <row r="574" spans="1:68" ht="16.5" hidden="1" customHeight="1" x14ac:dyDescent="0.25">
      <c r="A574" s="54" t="s">
        <v>892</v>
      </c>
      <c r="B574" s="54" t="s">
        <v>895</v>
      </c>
      <c r="C574" s="31">
        <v>4301020334</v>
      </c>
      <c r="D574" s="793">
        <v>4607091388930</v>
      </c>
      <c r="E574" s="794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6" t="s">
        <v>896</v>
      </c>
      <c r="Q574" s="791"/>
      <c r="R574" s="791"/>
      <c r="S574" s="791"/>
      <c r="T574" s="792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898</v>
      </c>
      <c r="B575" s="54" t="s">
        <v>899</v>
      </c>
      <c r="C575" s="31">
        <v>4301020385</v>
      </c>
      <c r="D575" s="793">
        <v>4680115880054</v>
      </c>
      <c r="E575" s="794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7" t="s">
        <v>900</v>
      </c>
      <c r="Q575" s="791"/>
      <c r="R575" s="791"/>
      <c r="S575" s="791"/>
      <c r="T575" s="792"/>
      <c r="U575" s="34"/>
      <c r="V575" s="34"/>
      <c r="W575" s="35" t="s">
        <v>69</v>
      </c>
      <c r="X575" s="783">
        <v>60</v>
      </c>
      <c r="Y575" s="784">
        <f>IFERROR(IF(X575="",0,CEILING((X575/$H575),1)*$H575),"")</f>
        <v>62.4</v>
      </c>
      <c r="Z575" s="36">
        <f>IFERROR(IF(Y575=0,"",ROUNDUP(Y575/H575,0)*0.00902),"")</f>
        <v>0.11726</v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86.625</v>
      </c>
      <c r="BN575" s="64">
        <f>IFERROR(Y575*I575/H575,"0")</f>
        <v>90.089999999999989</v>
      </c>
      <c r="BO575" s="64">
        <f>IFERROR(1/J575*(X575/H575),"0")</f>
        <v>9.4696969696969696E-2</v>
      </c>
      <c r="BP575" s="64">
        <f>IFERROR(1/J575*(Y575/H575),"0")</f>
        <v>9.8484848484848481E-2</v>
      </c>
    </row>
    <row r="576" spans="1:68" x14ac:dyDescent="0.2">
      <c r="A576" s="809"/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10"/>
      <c r="P576" s="802" t="s">
        <v>71</v>
      </c>
      <c r="Q576" s="803"/>
      <c r="R576" s="803"/>
      <c r="S576" s="803"/>
      <c r="T576" s="803"/>
      <c r="U576" s="803"/>
      <c r="V576" s="804"/>
      <c r="W576" s="37" t="s">
        <v>72</v>
      </c>
      <c r="X576" s="785">
        <f>IFERROR(X573/H573,"0")+IFERROR(X574/H574,"0")+IFERROR(X575/H575,"0")</f>
        <v>21.969696969696969</v>
      </c>
      <c r="Y576" s="785">
        <f>IFERROR(Y573/H573,"0")+IFERROR(Y574/H574,"0")+IFERROR(Y575/H575,"0")</f>
        <v>23</v>
      </c>
      <c r="Z576" s="785">
        <f>IFERROR(IF(Z573="",0,Z573),"0")+IFERROR(IF(Z574="",0,Z574),"0")+IFERROR(IF(Z575="",0,Z575),"0")</f>
        <v>0.23686000000000001</v>
      </c>
      <c r="AA576" s="786"/>
      <c r="AB576" s="786"/>
      <c r="AC576" s="786"/>
    </row>
    <row r="577" spans="1:68" x14ac:dyDescent="0.2">
      <c r="A577" s="800"/>
      <c r="B577" s="800"/>
      <c r="C577" s="800"/>
      <c r="D577" s="800"/>
      <c r="E577" s="800"/>
      <c r="F577" s="800"/>
      <c r="G577" s="800"/>
      <c r="H577" s="800"/>
      <c r="I577" s="800"/>
      <c r="J577" s="800"/>
      <c r="K577" s="800"/>
      <c r="L577" s="800"/>
      <c r="M577" s="800"/>
      <c r="N577" s="800"/>
      <c r="O577" s="810"/>
      <c r="P577" s="802" t="s">
        <v>71</v>
      </c>
      <c r="Q577" s="803"/>
      <c r="R577" s="803"/>
      <c r="S577" s="803"/>
      <c r="T577" s="803"/>
      <c r="U577" s="803"/>
      <c r="V577" s="804"/>
      <c r="W577" s="37" t="s">
        <v>69</v>
      </c>
      <c r="X577" s="785">
        <f>IFERROR(SUM(X573:X575),"0")</f>
        <v>110</v>
      </c>
      <c r="Y577" s="785">
        <f>IFERROR(SUM(Y573:Y575),"0")</f>
        <v>115.2</v>
      </c>
      <c r="Z577" s="37"/>
      <c r="AA577" s="786"/>
      <c r="AB577" s="786"/>
      <c r="AC577" s="786"/>
    </row>
    <row r="578" spans="1:68" ht="14.25" hidden="1" customHeight="1" x14ac:dyDescent="0.25">
      <c r="A578" s="799" t="s">
        <v>64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3">
        <v>4680115883116</v>
      </c>
      <c r="E579" s="794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91"/>
      <c r="R579" s="791"/>
      <c r="S579" s="791"/>
      <c r="T579" s="792"/>
      <c r="U579" s="34"/>
      <c r="V579" s="34"/>
      <c r="W579" s="35" t="s">
        <v>69</v>
      </c>
      <c r="X579" s="783">
        <v>350</v>
      </c>
      <c r="Y579" s="784">
        <f t="shared" ref="Y579:Y592" si="109">IFERROR(IF(X579="",0,CEILING((X579/$H579),1)*$H579),"")</f>
        <v>353.76</v>
      </c>
      <c r="Z579" s="36">
        <f>IFERROR(IF(Y579=0,"",ROUNDUP(Y579/H579,0)*0.01196),"")</f>
        <v>0.80132000000000003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373.86363636363637</v>
      </c>
      <c r="BN579" s="64">
        <f t="shared" ref="BN579:BN592" si="111">IFERROR(Y579*I579/H579,"0")</f>
        <v>377.87999999999994</v>
      </c>
      <c r="BO579" s="64">
        <f t="shared" ref="BO579:BO592" si="112">IFERROR(1/J579*(X579/H579),"0")</f>
        <v>0.63738344988344986</v>
      </c>
      <c r="BP579" s="64">
        <f t="shared" ref="BP579:BP592" si="113">IFERROR(1/J579*(Y579/H579),"0")</f>
        <v>0.64423076923076927</v>
      </c>
    </row>
    <row r="580" spans="1:68" ht="27" hidden="1" customHeight="1" x14ac:dyDescent="0.25">
      <c r="A580" s="54" t="s">
        <v>905</v>
      </c>
      <c r="B580" s="54" t="s">
        <v>906</v>
      </c>
      <c r="C580" s="31">
        <v>4301031350</v>
      </c>
      <c r="D580" s="793">
        <v>4680115883093</v>
      </c>
      <c r="E580" s="794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6" t="s">
        <v>907</v>
      </c>
      <c r="Q580" s="791"/>
      <c r="R580" s="791"/>
      <c r="S580" s="791"/>
      <c r="T580" s="792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3">
        <v>4680115883093</v>
      </c>
      <c r="E581" s="794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83">
        <v>350</v>
      </c>
      <c r="Y581" s="784">
        <f t="shared" si="109"/>
        <v>353.76</v>
      </c>
      <c r="Z581" s="36">
        <f>IFERROR(IF(Y581=0,"",ROUNDUP(Y581/H581,0)*0.01196),"")</f>
        <v>0.80132000000000003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373.86363636363637</v>
      </c>
      <c r="BN581" s="64">
        <f t="shared" si="111"/>
        <v>377.87999999999994</v>
      </c>
      <c r="BO581" s="64">
        <f t="shared" si="112"/>
        <v>0.63738344988344986</v>
      </c>
      <c r="BP581" s="64">
        <f t="shared" si="113"/>
        <v>0.64423076923076927</v>
      </c>
    </row>
    <row r="582" spans="1:68" ht="27" hidden="1" customHeight="1" x14ac:dyDescent="0.25">
      <c r="A582" s="54" t="s">
        <v>911</v>
      </c>
      <c r="B582" s="54" t="s">
        <v>912</v>
      </c>
      <c r="C582" s="31">
        <v>4301031353</v>
      </c>
      <c r="D582" s="793">
        <v>4680115883109</v>
      </c>
      <c r="E582" s="794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4" t="s">
        <v>913</v>
      </c>
      <c r="Q582" s="791"/>
      <c r="R582" s="791"/>
      <c r="S582" s="791"/>
      <c r="T582" s="792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911</v>
      </c>
      <c r="B583" s="54" t="s">
        <v>915</v>
      </c>
      <c r="C583" s="31">
        <v>4301031250</v>
      </c>
      <c r="D583" s="793">
        <v>4680115883109</v>
      </c>
      <c r="E583" s="794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83">
        <v>0</v>
      </c>
      <c r="Y583" s="784">
        <f t="shared" si="109"/>
        <v>0</v>
      </c>
      <c r="Z583" s="36" t="str">
        <f>IFERROR(IF(Y583=0,"",ROUNDUP(Y583/H583,0)*0.01196),"")</f>
        <v/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917</v>
      </c>
      <c r="B584" s="54" t="s">
        <v>918</v>
      </c>
      <c r="C584" s="31">
        <v>4301031351</v>
      </c>
      <c r="D584" s="793">
        <v>4680115882072</v>
      </c>
      <c r="E584" s="794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1" t="s">
        <v>919</v>
      </c>
      <c r="Q584" s="791"/>
      <c r="R584" s="791"/>
      <c r="S584" s="791"/>
      <c r="T584" s="792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917</v>
      </c>
      <c r="B585" s="54" t="s">
        <v>920</v>
      </c>
      <c r="C585" s="31">
        <v>4301031419</v>
      </c>
      <c r="D585" s="793">
        <v>4680115882072</v>
      </c>
      <c r="E585" s="794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31" t="s">
        <v>921</v>
      </c>
      <c r="Q585" s="791"/>
      <c r="R585" s="791"/>
      <c r="S585" s="791"/>
      <c r="T585" s="792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917</v>
      </c>
      <c r="B586" s="54" t="s">
        <v>922</v>
      </c>
      <c r="C586" s="31">
        <v>4301031383</v>
      </c>
      <c r="D586" s="793">
        <v>4680115882072</v>
      </c>
      <c r="E586" s="794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91"/>
      <c r="R586" s="791"/>
      <c r="S586" s="791"/>
      <c r="T586" s="792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4301031251</v>
      </c>
      <c r="D587" s="793">
        <v>4680115882102</v>
      </c>
      <c r="E587" s="794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91"/>
      <c r="R587" s="791"/>
      <c r="S587" s="791"/>
      <c r="T587" s="792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924</v>
      </c>
      <c r="B588" s="54" t="s">
        <v>926</v>
      </c>
      <c r="C588" s="31">
        <v>4301031418</v>
      </c>
      <c r="D588" s="793">
        <v>4680115882102</v>
      </c>
      <c r="E588" s="794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51" t="s">
        <v>927</v>
      </c>
      <c r="Q588" s="791"/>
      <c r="R588" s="791"/>
      <c r="S588" s="791"/>
      <c r="T588" s="792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924</v>
      </c>
      <c r="B589" s="54" t="s">
        <v>928</v>
      </c>
      <c r="C589" s="31">
        <v>4301031385</v>
      </c>
      <c r="D589" s="793">
        <v>4680115882102</v>
      </c>
      <c r="E589" s="794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929</v>
      </c>
      <c r="B590" s="54" t="s">
        <v>930</v>
      </c>
      <c r="C590" s="31">
        <v>4301031253</v>
      </c>
      <c r="D590" s="793">
        <v>4680115882096</v>
      </c>
      <c r="E590" s="794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hidden="1" customHeight="1" x14ac:dyDescent="0.25">
      <c r="A591" s="54" t="s">
        <v>929</v>
      </c>
      <c r="B591" s="54" t="s">
        <v>931</v>
      </c>
      <c r="C591" s="31">
        <v>4301031417</v>
      </c>
      <c r="D591" s="793">
        <v>4680115882096</v>
      </c>
      <c r="E591" s="794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33" t="s">
        <v>932</v>
      </c>
      <c r="Q591" s="791"/>
      <c r="R591" s="791"/>
      <c r="S591" s="791"/>
      <c r="T591" s="792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hidden="1" customHeight="1" x14ac:dyDescent="0.25">
      <c r="A592" s="54" t="s">
        <v>929</v>
      </c>
      <c r="B592" s="54" t="s">
        <v>933</v>
      </c>
      <c r="C592" s="31">
        <v>4301031384</v>
      </c>
      <c r="D592" s="793">
        <v>4680115882096</v>
      </c>
      <c r="E592" s="794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91"/>
      <c r="R592" s="791"/>
      <c r="S592" s="791"/>
      <c r="T592" s="792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9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0"/>
      <c r="P593" s="802" t="s">
        <v>71</v>
      </c>
      <c r="Q593" s="803"/>
      <c r="R593" s="803"/>
      <c r="S593" s="803"/>
      <c r="T593" s="803"/>
      <c r="U593" s="803"/>
      <c r="V593" s="804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132.57575757575756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134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1.6026400000000001</v>
      </c>
      <c r="AA593" s="786"/>
      <c r="AB593" s="786"/>
      <c r="AC593" s="786"/>
    </row>
    <row r="594" spans="1:68" x14ac:dyDescent="0.2">
      <c r="A594" s="800"/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10"/>
      <c r="P594" s="802" t="s">
        <v>71</v>
      </c>
      <c r="Q594" s="803"/>
      <c r="R594" s="803"/>
      <c r="S594" s="803"/>
      <c r="T594" s="803"/>
      <c r="U594" s="803"/>
      <c r="V594" s="804"/>
      <c r="W594" s="37" t="s">
        <v>69</v>
      </c>
      <c r="X594" s="785">
        <f>IFERROR(SUM(X579:X592),"0")</f>
        <v>700</v>
      </c>
      <c r="Y594" s="785">
        <f>IFERROR(SUM(Y579:Y592),"0")</f>
        <v>707.52</v>
      </c>
      <c r="Z594" s="37"/>
      <c r="AA594" s="786"/>
      <c r="AB594" s="786"/>
      <c r="AC594" s="786"/>
    </row>
    <row r="595" spans="1:68" ht="14.25" hidden="1" customHeight="1" x14ac:dyDescent="0.25">
      <c r="A595" s="799" t="s">
        <v>73</v>
      </c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0"/>
      <c r="P595" s="800"/>
      <c r="Q595" s="800"/>
      <c r="R595" s="800"/>
      <c r="S595" s="800"/>
      <c r="T595" s="800"/>
      <c r="U595" s="800"/>
      <c r="V595" s="800"/>
      <c r="W595" s="800"/>
      <c r="X595" s="800"/>
      <c r="Y595" s="800"/>
      <c r="Z595" s="800"/>
      <c r="AA595" s="779"/>
      <c r="AB595" s="779"/>
      <c r="AC595" s="779"/>
    </row>
    <row r="596" spans="1:68" ht="27" hidden="1" customHeight="1" x14ac:dyDescent="0.25">
      <c r="A596" s="54" t="s">
        <v>934</v>
      </c>
      <c r="B596" s="54" t="s">
        <v>935</v>
      </c>
      <c r="C596" s="31">
        <v>4301051230</v>
      </c>
      <c r="D596" s="793">
        <v>4607091383409</v>
      </c>
      <c r="E596" s="794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91"/>
      <c r="R596" s="791"/>
      <c r="S596" s="791"/>
      <c r="T596" s="792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937</v>
      </c>
      <c r="B597" s="54" t="s">
        <v>938</v>
      </c>
      <c r="C597" s="31">
        <v>4301051231</v>
      </c>
      <c r="D597" s="793">
        <v>4607091383416</v>
      </c>
      <c r="E597" s="794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91"/>
      <c r="R597" s="791"/>
      <c r="S597" s="791"/>
      <c r="T597" s="792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hidden="1" customHeight="1" x14ac:dyDescent="0.25">
      <c r="A598" s="54" t="s">
        <v>940</v>
      </c>
      <c r="B598" s="54" t="s">
        <v>941</v>
      </c>
      <c r="C598" s="31">
        <v>4301051058</v>
      </c>
      <c r="D598" s="793">
        <v>4680115883536</v>
      </c>
      <c r="E598" s="794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91"/>
      <c r="R598" s="791"/>
      <c r="S598" s="791"/>
      <c r="T598" s="792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9"/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10"/>
      <c r="P599" s="802" t="s">
        <v>71</v>
      </c>
      <c r="Q599" s="803"/>
      <c r="R599" s="803"/>
      <c r="S599" s="803"/>
      <c r="T599" s="803"/>
      <c r="U599" s="803"/>
      <c r="V599" s="804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0"/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10"/>
      <c r="P600" s="802" t="s">
        <v>71</v>
      </c>
      <c r="Q600" s="803"/>
      <c r="R600" s="803"/>
      <c r="S600" s="803"/>
      <c r="T600" s="803"/>
      <c r="U600" s="803"/>
      <c r="V600" s="804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hidden="1" customHeight="1" x14ac:dyDescent="0.25">
      <c r="A601" s="799" t="s">
        <v>205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37.5" hidden="1" customHeight="1" x14ac:dyDescent="0.25">
      <c r="A602" s="54" t="s">
        <v>943</v>
      </c>
      <c r="B602" s="54" t="s">
        <v>944</v>
      </c>
      <c r="C602" s="31">
        <v>4301060363</v>
      </c>
      <c r="D602" s="793">
        <v>4680115885035</v>
      </c>
      <c r="E602" s="794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91"/>
      <c r="R602" s="791"/>
      <c r="S602" s="791"/>
      <c r="T602" s="792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hidden="1" customHeight="1" x14ac:dyDescent="0.25">
      <c r="A603" s="54" t="s">
        <v>946</v>
      </c>
      <c r="B603" s="54" t="s">
        <v>947</v>
      </c>
      <c r="C603" s="31">
        <v>4301060436</v>
      </c>
      <c r="D603" s="793">
        <v>4680115885936</v>
      </c>
      <c r="E603" s="794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4" t="s">
        <v>948</v>
      </c>
      <c r="Q603" s="791"/>
      <c r="R603" s="791"/>
      <c r="S603" s="791"/>
      <c r="T603" s="792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9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0"/>
      <c r="P604" s="802" t="s">
        <v>71</v>
      </c>
      <c r="Q604" s="803"/>
      <c r="R604" s="803"/>
      <c r="S604" s="803"/>
      <c r="T604" s="803"/>
      <c r="U604" s="803"/>
      <c r="V604" s="804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hidden="1" x14ac:dyDescent="0.2">
      <c r="A605" s="800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10"/>
      <c r="P605" s="802" t="s">
        <v>71</v>
      </c>
      <c r="Q605" s="803"/>
      <c r="R605" s="803"/>
      <c r="S605" s="803"/>
      <c r="T605" s="803"/>
      <c r="U605" s="803"/>
      <c r="V605" s="804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hidden="1" customHeight="1" x14ac:dyDescent="0.2">
      <c r="A606" s="896" t="s">
        <v>949</v>
      </c>
      <c r="B606" s="897"/>
      <c r="C606" s="897"/>
      <c r="D606" s="897"/>
      <c r="E606" s="897"/>
      <c r="F606" s="897"/>
      <c r="G606" s="897"/>
      <c r="H606" s="897"/>
      <c r="I606" s="897"/>
      <c r="J606" s="897"/>
      <c r="K606" s="897"/>
      <c r="L606" s="897"/>
      <c r="M606" s="897"/>
      <c r="N606" s="897"/>
      <c r="O606" s="897"/>
      <c r="P606" s="897"/>
      <c r="Q606" s="897"/>
      <c r="R606" s="897"/>
      <c r="S606" s="897"/>
      <c r="T606" s="897"/>
      <c r="U606" s="897"/>
      <c r="V606" s="897"/>
      <c r="W606" s="897"/>
      <c r="X606" s="897"/>
      <c r="Y606" s="897"/>
      <c r="Z606" s="897"/>
      <c r="AA606" s="48"/>
      <c r="AB606" s="48"/>
      <c r="AC606" s="48"/>
    </row>
    <row r="607" spans="1:68" ht="16.5" hidden="1" customHeight="1" x14ac:dyDescent="0.25">
      <c r="A607" s="849" t="s">
        <v>949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78"/>
      <c r="AB607" s="778"/>
      <c r="AC607" s="778"/>
    </row>
    <row r="608" spans="1:68" ht="14.25" hidden="1" customHeight="1" x14ac:dyDescent="0.25">
      <c r="A608" s="799" t="s">
        <v>110</v>
      </c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0"/>
      <c r="P608" s="800"/>
      <c r="Q608" s="800"/>
      <c r="R608" s="800"/>
      <c r="S608" s="800"/>
      <c r="T608" s="800"/>
      <c r="U608" s="800"/>
      <c r="V608" s="800"/>
      <c r="W608" s="800"/>
      <c r="X608" s="800"/>
      <c r="Y608" s="800"/>
      <c r="Z608" s="800"/>
      <c r="AA608" s="779"/>
      <c r="AB608" s="779"/>
      <c r="AC608" s="779"/>
    </row>
    <row r="609" spans="1:68" ht="27" hidden="1" customHeight="1" x14ac:dyDescent="0.25">
      <c r="A609" s="54" t="s">
        <v>950</v>
      </c>
      <c r="B609" s="54" t="s">
        <v>951</v>
      </c>
      <c r="C609" s="31">
        <v>4301011862</v>
      </c>
      <c r="D609" s="793">
        <v>4680115885523</v>
      </c>
      <c r="E609" s="794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36" t="s">
        <v>952</v>
      </c>
      <c r="Q609" s="791"/>
      <c r="R609" s="791"/>
      <c r="S609" s="791"/>
      <c r="T609" s="792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809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10"/>
      <c r="P610" s="802" t="s">
        <v>71</v>
      </c>
      <c r="Q610" s="803"/>
      <c r="R610" s="803"/>
      <c r="S610" s="803"/>
      <c r="T610" s="803"/>
      <c r="U610" s="803"/>
      <c r="V610" s="804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hidden="1" x14ac:dyDescent="0.2">
      <c r="A611" s="800"/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10"/>
      <c r="P611" s="802" t="s">
        <v>71</v>
      </c>
      <c r="Q611" s="803"/>
      <c r="R611" s="803"/>
      <c r="S611" s="803"/>
      <c r="T611" s="803"/>
      <c r="U611" s="803"/>
      <c r="V611" s="804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hidden="1" customHeight="1" x14ac:dyDescent="0.25">
      <c r="A612" s="799" t="s">
        <v>64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79"/>
      <c r="AB612" s="779"/>
      <c r="AC612" s="779"/>
    </row>
    <row r="613" spans="1:68" ht="27" hidden="1" customHeight="1" x14ac:dyDescent="0.25">
      <c r="A613" s="54" t="s">
        <v>953</v>
      </c>
      <c r="B613" s="54" t="s">
        <v>954</v>
      </c>
      <c r="C613" s="31">
        <v>4301031309</v>
      </c>
      <c r="D613" s="793">
        <v>4680115885530</v>
      </c>
      <c r="E613" s="794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91"/>
      <c r="R613" s="791"/>
      <c r="S613" s="791"/>
      <c r="T613" s="792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809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10"/>
      <c r="P614" s="802" t="s">
        <v>71</v>
      </c>
      <c r="Q614" s="803"/>
      <c r="R614" s="803"/>
      <c r="S614" s="803"/>
      <c r="T614" s="803"/>
      <c r="U614" s="803"/>
      <c r="V614" s="804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0"/>
      <c r="P615" s="802" t="s">
        <v>71</v>
      </c>
      <c r="Q615" s="803"/>
      <c r="R615" s="803"/>
      <c r="S615" s="803"/>
      <c r="T615" s="803"/>
      <c r="U615" s="803"/>
      <c r="V615" s="804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hidden="1" customHeight="1" x14ac:dyDescent="0.2">
      <c r="A616" s="896" t="s">
        <v>956</v>
      </c>
      <c r="B616" s="897"/>
      <c r="C616" s="897"/>
      <c r="D616" s="897"/>
      <c r="E616" s="897"/>
      <c r="F616" s="897"/>
      <c r="G616" s="897"/>
      <c r="H616" s="897"/>
      <c r="I616" s="897"/>
      <c r="J616" s="897"/>
      <c r="K616" s="897"/>
      <c r="L616" s="897"/>
      <c r="M616" s="897"/>
      <c r="N616" s="897"/>
      <c r="O616" s="897"/>
      <c r="P616" s="897"/>
      <c r="Q616" s="897"/>
      <c r="R616" s="897"/>
      <c r="S616" s="897"/>
      <c r="T616" s="897"/>
      <c r="U616" s="897"/>
      <c r="V616" s="897"/>
      <c r="W616" s="897"/>
      <c r="X616" s="897"/>
      <c r="Y616" s="897"/>
      <c r="Z616" s="897"/>
      <c r="AA616" s="48"/>
      <c r="AB616" s="48"/>
      <c r="AC616" s="48"/>
    </row>
    <row r="617" spans="1:68" ht="16.5" hidden="1" customHeight="1" x14ac:dyDescent="0.25">
      <c r="A617" s="849" t="s">
        <v>956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78"/>
      <c r="AB617" s="778"/>
      <c r="AC617" s="778"/>
    </row>
    <row r="618" spans="1:68" ht="14.25" hidden="1" customHeight="1" x14ac:dyDescent="0.25">
      <c r="A618" s="799" t="s">
        <v>110</v>
      </c>
      <c r="B618" s="800"/>
      <c r="C618" s="800"/>
      <c r="D618" s="800"/>
      <c r="E618" s="800"/>
      <c r="F618" s="800"/>
      <c r="G618" s="800"/>
      <c r="H618" s="800"/>
      <c r="I618" s="800"/>
      <c r="J618" s="800"/>
      <c r="K618" s="800"/>
      <c r="L618" s="800"/>
      <c r="M618" s="800"/>
      <c r="N618" s="800"/>
      <c r="O618" s="800"/>
      <c r="P618" s="800"/>
      <c r="Q618" s="800"/>
      <c r="R618" s="800"/>
      <c r="S618" s="800"/>
      <c r="T618" s="800"/>
      <c r="U618" s="800"/>
      <c r="V618" s="800"/>
      <c r="W618" s="800"/>
      <c r="X618" s="800"/>
      <c r="Y618" s="800"/>
      <c r="Z618" s="800"/>
      <c r="AA618" s="779"/>
      <c r="AB618" s="779"/>
      <c r="AC618" s="779"/>
    </row>
    <row r="619" spans="1:68" ht="27" hidden="1" customHeight="1" x14ac:dyDescent="0.25">
      <c r="A619" s="54" t="s">
        <v>957</v>
      </c>
      <c r="B619" s="54" t="s">
        <v>958</v>
      </c>
      <c r="C619" s="31">
        <v>4301011763</v>
      </c>
      <c r="D619" s="793">
        <v>4640242181011</v>
      </c>
      <c r="E619" s="794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91"/>
      <c r="R619" s="791"/>
      <c r="S619" s="791"/>
      <c r="T619" s="792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hidden="1" customHeight="1" x14ac:dyDescent="0.25">
      <c r="A620" s="54" t="s">
        <v>961</v>
      </c>
      <c r="B620" s="54" t="s">
        <v>962</v>
      </c>
      <c r="C620" s="31">
        <v>4301011585</v>
      </c>
      <c r="D620" s="793">
        <v>4640242180441</v>
      </c>
      <c r="E620" s="794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4" t="s">
        <v>963</v>
      </c>
      <c r="Q620" s="791"/>
      <c r="R620" s="791"/>
      <c r="S620" s="791"/>
      <c r="T620" s="792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965</v>
      </c>
      <c r="B621" s="54" t="s">
        <v>966</v>
      </c>
      <c r="C621" s="31">
        <v>4301011584</v>
      </c>
      <c r="D621" s="793">
        <v>4640242180564</v>
      </c>
      <c r="E621" s="794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23" t="s">
        <v>967</v>
      </c>
      <c r="Q621" s="791"/>
      <c r="R621" s="791"/>
      <c r="S621" s="791"/>
      <c r="T621" s="792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969</v>
      </c>
      <c r="B622" s="54" t="s">
        <v>970</v>
      </c>
      <c r="C622" s="31">
        <v>4301011762</v>
      </c>
      <c r="D622" s="793">
        <v>4640242180922</v>
      </c>
      <c r="E622" s="794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34" t="s">
        <v>971</v>
      </c>
      <c r="Q622" s="791"/>
      <c r="R622" s="791"/>
      <c r="S622" s="791"/>
      <c r="T622" s="792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973</v>
      </c>
      <c r="B623" s="54" t="s">
        <v>974</v>
      </c>
      <c r="C623" s="31">
        <v>4301011764</v>
      </c>
      <c r="D623" s="793">
        <v>4640242181189</v>
      </c>
      <c r="E623" s="794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9" t="s">
        <v>975</v>
      </c>
      <c r="Q623" s="791"/>
      <c r="R623" s="791"/>
      <c r="S623" s="791"/>
      <c r="T623" s="792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4301011551</v>
      </c>
      <c r="D624" s="793">
        <v>4640242180038</v>
      </c>
      <c r="E624" s="794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93" t="s">
        <v>978</v>
      </c>
      <c r="Q624" s="791"/>
      <c r="R624" s="791"/>
      <c r="S624" s="791"/>
      <c r="T624" s="792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4301011765</v>
      </c>
      <c r="D625" s="793">
        <v>4640242181172</v>
      </c>
      <c r="E625" s="794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91"/>
      <c r="R625" s="791"/>
      <c r="S625" s="791"/>
      <c r="T625" s="792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hidden="1" x14ac:dyDescent="0.2">
      <c r="A626" s="809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0"/>
      <c r="P626" s="802" t="s">
        <v>71</v>
      </c>
      <c r="Q626" s="803"/>
      <c r="R626" s="803"/>
      <c r="S626" s="803"/>
      <c r="T626" s="803"/>
      <c r="U626" s="803"/>
      <c r="V626" s="804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0"/>
      <c r="P627" s="802" t="s">
        <v>71</v>
      </c>
      <c r="Q627" s="803"/>
      <c r="R627" s="803"/>
      <c r="S627" s="803"/>
      <c r="T627" s="803"/>
      <c r="U627" s="803"/>
      <c r="V627" s="804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9" t="s">
        <v>163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16.5" hidden="1" customHeight="1" x14ac:dyDescent="0.25">
      <c r="A629" s="54" t="s">
        <v>982</v>
      </c>
      <c r="B629" s="54" t="s">
        <v>983</v>
      </c>
      <c r="C629" s="31">
        <v>4301020269</v>
      </c>
      <c r="D629" s="793">
        <v>4640242180519</v>
      </c>
      <c r="E629" s="794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50" t="s">
        <v>984</v>
      </c>
      <c r="Q629" s="791"/>
      <c r="R629" s="791"/>
      <c r="S629" s="791"/>
      <c r="T629" s="792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986</v>
      </c>
      <c r="B630" s="54" t="s">
        <v>987</v>
      </c>
      <c r="C630" s="31">
        <v>4301020260</v>
      </c>
      <c r="D630" s="793">
        <v>4640242180526</v>
      </c>
      <c r="E630" s="794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91"/>
      <c r="R630" s="791"/>
      <c r="S630" s="791"/>
      <c r="T630" s="792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989</v>
      </c>
      <c r="B631" s="54" t="s">
        <v>990</v>
      </c>
      <c r="C631" s="31">
        <v>4301020309</v>
      </c>
      <c r="D631" s="793">
        <v>4640242180090</v>
      </c>
      <c r="E631" s="794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4" t="s">
        <v>991</v>
      </c>
      <c r="Q631" s="791"/>
      <c r="R631" s="791"/>
      <c r="S631" s="791"/>
      <c r="T631" s="792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hidden="1" customHeight="1" x14ac:dyDescent="0.25">
      <c r="A632" s="54" t="s">
        <v>993</v>
      </c>
      <c r="B632" s="54" t="s">
        <v>994</v>
      </c>
      <c r="C632" s="31">
        <v>4301020295</v>
      </c>
      <c r="D632" s="793">
        <v>4640242181363</v>
      </c>
      <c r="E632" s="794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91"/>
      <c r="R632" s="791"/>
      <c r="S632" s="791"/>
      <c r="T632" s="792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idden="1" x14ac:dyDescent="0.2">
      <c r="A633" s="809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0"/>
      <c r="P633" s="802" t="s">
        <v>71</v>
      </c>
      <c r="Q633" s="803"/>
      <c r="R633" s="803"/>
      <c r="S633" s="803"/>
      <c r="T633" s="803"/>
      <c r="U633" s="803"/>
      <c r="V633" s="804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hidden="1" x14ac:dyDescent="0.2">
      <c r="A634" s="800"/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10"/>
      <c r="P634" s="802" t="s">
        <v>71</v>
      </c>
      <c r="Q634" s="803"/>
      <c r="R634" s="803"/>
      <c r="S634" s="803"/>
      <c r="T634" s="803"/>
      <c r="U634" s="803"/>
      <c r="V634" s="804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hidden="1" customHeight="1" x14ac:dyDescent="0.25">
      <c r="A635" s="799" t="s">
        <v>64</v>
      </c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0"/>
      <c r="P635" s="800"/>
      <c r="Q635" s="800"/>
      <c r="R635" s="800"/>
      <c r="S635" s="800"/>
      <c r="T635" s="800"/>
      <c r="U635" s="800"/>
      <c r="V635" s="800"/>
      <c r="W635" s="800"/>
      <c r="X635" s="800"/>
      <c r="Y635" s="800"/>
      <c r="Z635" s="800"/>
      <c r="AA635" s="779"/>
      <c r="AB635" s="779"/>
      <c r="AC635" s="779"/>
    </row>
    <row r="636" spans="1:68" ht="27" hidden="1" customHeight="1" x14ac:dyDescent="0.25">
      <c r="A636" s="54" t="s">
        <v>996</v>
      </c>
      <c r="B636" s="54" t="s">
        <v>997</v>
      </c>
      <c r="C636" s="31">
        <v>4301031280</v>
      </c>
      <c r="D636" s="793">
        <v>4640242180816</v>
      </c>
      <c r="E636" s="794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8" t="s">
        <v>998</v>
      </c>
      <c r="Q636" s="791"/>
      <c r="R636" s="791"/>
      <c r="S636" s="791"/>
      <c r="T636" s="792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hidden="1" customHeight="1" x14ac:dyDescent="0.25">
      <c r="A637" s="54" t="s">
        <v>1000</v>
      </c>
      <c r="B637" s="54" t="s">
        <v>1001</v>
      </c>
      <c r="C637" s="31">
        <v>4301031244</v>
      </c>
      <c r="D637" s="793">
        <v>4640242180595</v>
      </c>
      <c r="E637" s="794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11" t="s">
        <v>1002</v>
      </c>
      <c r="Q637" s="791"/>
      <c r="R637" s="791"/>
      <c r="S637" s="791"/>
      <c r="T637" s="792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1004</v>
      </c>
      <c r="B638" s="54" t="s">
        <v>1005</v>
      </c>
      <c r="C638" s="31">
        <v>4301031289</v>
      </c>
      <c r="D638" s="793">
        <v>4640242181615</v>
      </c>
      <c r="E638" s="794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52" t="s">
        <v>1006</v>
      </c>
      <c r="Q638" s="791"/>
      <c r="R638" s="791"/>
      <c r="S638" s="791"/>
      <c r="T638" s="792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1008</v>
      </c>
      <c r="B639" s="54" t="s">
        <v>1009</v>
      </c>
      <c r="C639" s="31">
        <v>4301031285</v>
      </c>
      <c r="D639" s="793">
        <v>4640242181639</v>
      </c>
      <c r="E639" s="794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2" t="s">
        <v>1010</v>
      </c>
      <c r="Q639" s="791"/>
      <c r="R639" s="791"/>
      <c r="S639" s="791"/>
      <c r="T639" s="792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1012</v>
      </c>
      <c r="B640" s="54" t="s">
        <v>1013</v>
      </c>
      <c r="C640" s="31">
        <v>4301031287</v>
      </c>
      <c r="D640" s="793">
        <v>4640242181622</v>
      </c>
      <c r="E640" s="794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54" t="s">
        <v>1014</v>
      </c>
      <c r="Q640" s="791"/>
      <c r="R640" s="791"/>
      <c r="S640" s="791"/>
      <c r="T640" s="792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hidden="1" customHeight="1" x14ac:dyDescent="0.25">
      <c r="A641" s="54" t="s">
        <v>1016</v>
      </c>
      <c r="B641" s="54" t="s">
        <v>1017</v>
      </c>
      <c r="C641" s="31">
        <v>4301031203</v>
      </c>
      <c r="D641" s="793">
        <v>4640242180908</v>
      </c>
      <c r="E641" s="794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50" t="s">
        <v>1018</v>
      </c>
      <c r="Q641" s="791"/>
      <c r="R641" s="791"/>
      <c r="S641" s="791"/>
      <c r="T641" s="792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4301031200</v>
      </c>
      <c r="D642" s="793">
        <v>4640242180489</v>
      </c>
      <c r="E642" s="794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91"/>
      <c r="R642" s="791"/>
      <c r="S642" s="791"/>
      <c r="T642" s="792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hidden="1" x14ac:dyDescent="0.2">
      <c r="A643" s="809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0"/>
      <c r="P643" s="802" t="s">
        <v>71</v>
      </c>
      <c r="Q643" s="803"/>
      <c r="R643" s="803"/>
      <c r="S643" s="803"/>
      <c r="T643" s="803"/>
      <c r="U643" s="803"/>
      <c r="V643" s="804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hidden="1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0"/>
      <c r="P644" s="802" t="s">
        <v>71</v>
      </c>
      <c r="Q644" s="803"/>
      <c r="R644" s="803"/>
      <c r="S644" s="803"/>
      <c r="T644" s="803"/>
      <c r="U644" s="803"/>
      <c r="V644" s="804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hidden="1" customHeight="1" x14ac:dyDescent="0.25">
      <c r="A645" s="799" t="s">
        <v>73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79"/>
      <c r="AB645" s="779"/>
      <c r="AC645" s="779"/>
    </row>
    <row r="646" spans="1:68" ht="27" hidden="1" customHeight="1" x14ac:dyDescent="0.25">
      <c r="A646" s="54" t="s">
        <v>1022</v>
      </c>
      <c r="B646" s="54" t="s">
        <v>1023</v>
      </c>
      <c r="C646" s="31">
        <v>4301051746</v>
      </c>
      <c r="D646" s="793">
        <v>4640242180533</v>
      </c>
      <c r="E646" s="794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8" t="s">
        <v>1024</v>
      </c>
      <c r="Q646" s="791"/>
      <c r="R646" s="791"/>
      <c r="S646" s="791"/>
      <c r="T646" s="792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hidden="1" customHeight="1" x14ac:dyDescent="0.25">
      <c r="A647" s="54" t="s">
        <v>1022</v>
      </c>
      <c r="B647" s="54" t="s">
        <v>1026</v>
      </c>
      <c r="C647" s="31">
        <v>4301051887</v>
      </c>
      <c r="D647" s="793">
        <v>4640242180533</v>
      </c>
      <c r="E647" s="794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7" t="s">
        <v>1027</v>
      </c>
      <c r="Q647" s="791"/>
      <c r="R647" s="791"/>
      <c r="S647" s="791"/>
      <c r="T647" s="792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1028</v>
      </c>
      <c r="B648" s="54" t="s">
        <v>1029</v>
      </c>
      <c r="C648" s="31">
        <v>4301051510</v>
      </c>
      <c r="D648" s="793">
        <v>4640242180540</v>
      </c>
      <c r="E648" s="794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9" t="s">
        <v>1030</v>
      </c>
      <c r="Q648" s="791"/>
      <c r="R648" s="791"/>
      <c r="S648" s="791"/>
      <c r="T648" s="792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1028</v>
      </c>
      <c r="B649" s="54" t="s">
        <v>1032</v>
      </c>
      <c r="C649" s="31">
        <v>4301051933</v>
      </c>
      <c r="D649" s="793">
        <v>4640242180540</v>
      </c>
      <c r="E649" s="794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7" t="s">
        <v>1033</v>
      </c>
      <c r="Q649" s="791"/>
      <c r="R649" s="791"/>
      <c r="S649" s="791"/>
      <c r="T649" s="792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1034</v>
      </c>
      <c r="B650" s="54" t="s">
        <v>1035</v>
      </c>
      <c r="C650" s="31">
        <v>4301051390</v>
      </c>
      <c r="D650" s="793">
        <v>4640242181233</v>
      </c>
      <c r="E650" s="794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91"/>
      <c r="R650" s="791"/>
      <c r="S650" s="791"/>
      <c r="T650" s="792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1034</v>
      </c>
      <c r="B651" s="54" t="s">
        <v>1037</v>
      </c>
      <c r="C651" s="31">
        <v>4301051920</v>
      </c>
      <c r="D651" s="793">
        <v>4640242181233</v>
      </c>
      <c r="E651" s="794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8" t="s">
        <v>1038</v>
      </c>
      <c r="Q651" s="791"/>
      <c r="R651" s="791"/>
      <c r="S651" s="791"/>
      <c r="T651" s="792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hidden="1" customHeight="1" x14ac:dyDescent="0.25">
      <c r="A652" s="54" t="s">
        <v>1039</v>
      </c>
      <c r="B652" s="54" t="s">
        <v>1040</v>
      </c>
      <c r="C652" s="31">
        <v>4301051448</v>
      </c>
      <c r="D652" s="793">
        <v>4640242181226</v>
      </c>
      <c r="E652" s="794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76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hidden="1" customHeight="1" x14ac:dyDescent="0.25">
      <c r="A653" s="54" t="s">
        <v>1039</v>
      </c>
      <c r="B653" s="54" t="s">
        <v>1042</v>
      </c>
      <c r="C653" s="31">
        <v>4301051921</v>
      </c>
      <c r="D653" s="793">
        <v>4640242181226</v>
      </c>
      <c r="E653" s="794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36" t="s">
        <v>1043</v>
      </c>
      <c r="Q653" s="791"/>
      <c r="R653" s="791"/>
      <c r="S653" s="791"/>
      <c r="T653" s="792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hidden="1" x14ac:dyDescent="0.2">
      <c r="A654" s="809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0"/>
      <c r="P654" s="802" t="s">
        <v>71</v>
      </c>
      <c r="Q654" s="803"/>
      <c r="R654" s="803"/>
      <c r="S654" s="803"/>
      <c r="T654" s="803"/>
      <c r="U654" s="803"/>
      <c r="V654" s="804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0"/>
      <c r="P655" s="802" t="s">
        <v>71</v>
      </c>
      <c r="Q655" s="803"/>
      <c r="R655" s="803"/>
      <c r="S655" s="803"/>
      <c r="T655" s="803"/>
      <c r="U655" s="803"/>
      <c r="V655" s="804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hidden="1" customHeight="1" x14ac:dyDescent="0.25">
      <c r="A656" s="799" t="s">
        <v>205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9"/>
      <c r="AB656" s="779"/>
      <c r="AC656" s="779"/>
    </row>
    <row r="657" spans="1:68" ht="27" hidden="1" customHeight="1" x14ac:dyDescent="0.25">
      <c r="A657" s="54" t="s">
        <v>1044</v>
      </c>
      <c r="B657" s="54" t="s">
        <v>1045</v>
      </c>
      <c r="C657" s="31">
        <v>4301060408</v>
      </c>
      <c r="D657" s="793">
        <v>4640242180120</v>
      </c>
      <c r="E657" s="794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4" t="s">
        <v>1046</v>
      </c>
      <c r="Q657" s="791"/>
      <c r="R657" s="791"/>
      <c r="S657" s="791"/>
      <c r="T657" s="792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1044</v>
      </c>
      <c r="B658" s="54" t="s">
        <v>1048</v>
      </c>
      <c r="C658" s="31">
        <v>4301060354</v>
      </c>
      <c r="D658" s="793">
        <v>4640242180120</v>
      </c>
      <c r="E658" s="794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56" t="s">
        <v>1049</v>
      </c>
      <c r="Q658" s="791"/>
      <c r="R658" s="791"/>
      <c r="S658" s="791"/>
      <c r="T658" s="792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1050</v>
      </c>
      <c r="B659" s="54" t="s">
        <v>1051</v>
      </c>
      <c r="C659" s="31">
        <v>4301060407</v>
      </c>
      <c r="D659" s="793">
        <v>4640242180137</v>
      </c>
      <c r="E659" s="794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1007" t="s">
        <v>1052</v>
      </c>
      <c r="Q659" s="791"/>
      <c r="R659" s="791"/>
      <c r="S659" s="791"/>
      <c r="T659" s="792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1050</v>
      </c>
      <c r="B660" s="54" t="s">
        <v>1054</v>
      </c>
      <c r="C660" s="31">
        <v>4301060355</v>
      </c>
      <c r="D660" s="793">
        <v>4640242180137</v>
      </c>
      <c r="E660" s="794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9" t="s">
        <v>1055</v>
      </c>
      <c r="Q660" s="791"/>
      <c r="R660" s="791"/>
      <c r="S660" s="791"/>
      <c r="T660" s="792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9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0"/>
      <c r="P661" s="802" t="s">
        <v>71</v>
      </c>
      <c r="Q661" s="803"/>
      <c r="R661" s="803"/>
      <c r="S661" s="803"/>
      <c r="T661" s="803"/>
      <c r="U661" s="803"/>
      <c r="V661" s="804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hidden="1" x14ac:dyDescent="0.2">
      <c r="A662" s="800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0"/>
      <c r="P662" s="802" t="s">
        <v>71</v>
      </c>
      <c r="Q662" s="803"/>
      <c r="R662" s="803"/>
      <c r="S662" s="803"/>
      <c r="T662" s="803"/>
      <c r="U662" s="803"/>
      <c r="V662" s="804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hidden="1" customHeight="1" x14ac:dyDescent="0.25">
      <c r="A663" s="849" t="s">
        <v>1056</v>
      </c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0"/>
      <c r="P663" s="800"/>
      <c r="Q663" s="800"/>
      <c r="R663" s="800"/>
      <c r="S663" s="800"/>
      <c r="T663" s="800"/>
      <c r="U663" s="800"/>
      <c r="V663" s="800"/>
      <c r="W663" s="800"/>
      <c r="X663" s="800"/>
      <c r="Y663" s="800"/>
      <c r="Z663" s="800"/>
      <c r="AA663" s="778"/>
      <c r="AB663" s="778"/>
      <c r="AC663" s="778"/>
    </row>
    <row r="664" spans="1:68" ht="14.25" hidden="1" customHeight="1" x14ac:dyDescent="0.25">
      <c r="A664" s="799" t="s">
        <v>110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79"/>
      <c r="AB664" s="779"/>
      <c r="AC664" s="779"/>
    </row>
    <row r="665" spans="1:68" ht="27" hidden="1" customHeight="1" x14ac:dyDescent="0.25">
      <c r="A665" s="54" t="s">
        <v>1057</v>
      </c>
      <c r="B665" s="54" t="s">
        <v>1058</v>
      </c>
      <c r="C665" s="31">
        <v>4301011951</v>
      </c>
      <c r="D665" s="793">
        <v>4640242180045</v>
      </c>
      <c r="E665" s="794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1" t="s">
        <v>1059</v>
      </c>
      <c r="Q665" s="791"/>
      <c r="R665" s="791"/>
      <c r="S665" s="791"/>
      <c r="T665" s="792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hidden="1" customHeight="1" x14ac:dyDescent="0.25">
      <c r="A666" s="54" t="s">
        <v>1061</v>
      </c>
      <c r="B666" s="54" t="s">
        <v>1062</v>
      </c>
      <c r="C666" s="31">
        <v>4301011950</v>
      </c>
      <c r="D666" s="793">
        <v>4640242180601</v>
      </c>
      <c r="E666" s="794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930" t="s">
        <v>1063</v>
      </c>
      <c r="Q666" s="791"/>
      <c r="R666" s="791"/>
      <c r="S666" s="791"/>
      <c r="T666" s="792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9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0"/>
      <c r="P667" s="802" t="s">
        <v>71</v>
      </c>
      <c r="Q667" s="803"/>
      <c r="R667" s="803"/>
      <c r="S667" s="803"/>
      <c r="T667" s="803"/>
      <c r="U667" s="803"/>
      <c r="V667" s="804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hidden="1" x14ac:dyDescent="0.2">
      <c r="A668" s="80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0"/>
      <c r="P668" s="802" t="s">
        <v>71</v>
      </c>
      <c r="Q668" s="803"/>
      <c r="R668" s="803"/>
      <c r="S668" s="803"/>
      <c r="T668" s="803"/>
      <c r="U668" s="803"/>
      <c r="V668" s="804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hidden="1" customHeight="1" x14ac:dyDescent="0.25">
      <c r="A669" s="799" t="s">
        <v>163</v>
      </c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00"/>
      <c r="P669" s="800"/>
      <c r="Q669" s="800"/>
      <c r="R669" s="800"/>
      <c r="S669" s="800"/>
      <c r="T669" s="800"/>
      <c r="U669" s="800"/>
      <c r="V669" s="800"/>
      <c r="W669" s="800"/>
      <c r="X669" s="800"/>
      <c r="Y669" s="800"/>
      <c r="Z669" s="800"/>
      <c r="AA669" s="779"/>
      <c r="AB669" s="779"/>
      <c r="AC669" s="779"/>
    </row>
    <row r="670" spans="1:68" ht="27" hidden="1" customHeight="1" x14ac:dyDescent="0.25">
      <c r="A670" s="54" t="s">
        <v>1065</v>
      </c>
      <c r="B670" s="54" t="s">
        <v>1066</v>
      </c>
      <c r="C670" s="31">
        <v>4301020314</v>
      </c>
      <c r="D670" s="793">
        <v>4640242180090</v>
      </c>
      <c r="E670" s="794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0" t="s">
        <v>1067</v>
      </c>
      <c r="Q670" s="791"/>
      <c r="R670" s="791"/>
      <c r="S670" s="791"/>
      <c r="T670" s="792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9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10"/>
      <c r="P671" s="802" t="s">
        <v>71</v>
      </c>
      <c r="Q671" s="803"/>
      <c r="R671" s="803"/>
      <c r="S671" s="803"/>
      <c r="T671" s="803"/>
      <c r="U671" s="803"/>
      <c r="V671" s="804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hidden="1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0"/>
      <c r="P672" s="802" t="s">
        <v>71</v>
      </c>
      <c r="Q672" s="803"/>
      <c r="R672" s="803"/>
      <c r="S672" s="803"/>
      <c r="T672" s="803"/>
      <c r="U672" s="803"/>
      <c r="V672" s="804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hidden="1" customHeight="1" x14ac:dyDescent="0.25">
      <c r="A673" s="799" t="s">
        <v>64</v>
      </c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00"/>
      <c r="P673" s="800"/>
      <c r="Q673" s="800"/>
      <c r="R673" s="800"/>
      <c r="S673" s="800"/>
      <c r="T673" s="800"/>
      <c r="U673" s="800"/>
      <c r="V673" s="800"/>
      <c r="W673" s="800"/>
      <c r="X673" s="800"/>
      <c r="Y673" s="800"/>
      <c r="Z673" s="800"/>
      <c r="AA673" s="779"/>
      <c r="AB673" s="779"/>
      <c r="AC673" s="779"/>
    </row>
    <row r="674" spans="1:68" ht="27" hidden="1" customHeight="1" x14ac:dyDescent="0.25">
      <c r="A674" s="54" t="s">
        <v>1069</v>
      </c>
      <c r="B674" s="54" t="s">
        <v>1070</v>
      </c>
      <c r="C674" s="31">
        <v>4301031321</v>
      </c>
      <c r="D674" s="793">
        <v>4640242180076</v>
      </c>
      <c r="E674" s="794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980" t="s">
        <v>1071</v>
      </c>
      <c r="Q674" s="791"/>
      <c r="R674" s="791"/>
      <c r="S674" s="791"/>
      <c r="T674" s="792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hidden="1" x14ac:dyDescent="0.2">
      <c r="A675" s="809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10"/>
      <c r="P675" s="802" t="s">
        <v>71</v>
      </c>
      <c r="Q675" s="803"/>
      <c r="R675" s="803"/>
      <c r="S675" s="803"/>
      <c r="T675" s="803"/>
      <c r="U675" s="803"/>
      <c r="V675" s="804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hidden="1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10"/>
      <c r="P676" s="802" t="s">
        <v>71</v>
      </c>
      <c r="Q676" s="803"/>
      <c r="R676" s="803"/>
      <c r="S676" s="803"/>
      <c r="T676" s="803"/>
      <c r="U676" s="803"/>
      <c r="V676" s="804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hidden="1" customHeight="1" x14ac:dyDescent="0.25">
      <c r="A677" s="799" t="s">
        <v>73</v>
      </c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00"/>
      <c r="P677" s="800"/>
      <c r="Q677" s="800"/>
      <c r="R677" s="800"/>
      <c r="S677" s="800"/>
      <c r="T677" s="800"/>
      <c r="U677" s="800"/>
      <c r="V677" s="800"/>
      <c r="W677" s="800"/>
      <c r="X677" s="800"/>
      <c r="Y677" s="800"/>
      <c r="Z677" s="800"/>
      <c r="AA677" s="779"/>
      <c r="AB677" s="779"/>
      <c r="AC677" s="779"/>
    </row>
    <row r="678" spans="1:68" ht="27" hidden="1" customHeight="1" x14ac:dyDescent="0.25">
      <c r="A678" s="54" t="s">
        <v>1073</v>
      </c>
      <c r="B678" s="54" t="s">
        <v>1074</v>
      </c>
      <c r="C678" s="31">
        <v>4301051780</v>
      </c>
      <c r="D678" s="793">
        <v>4640242180106</v>
      </c>
      <c r="E678" s="794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19" t="s">
        <v>1075</v>
      </c>
      <c r="Q678" s="791"/>
      <c r="R678" s="791"/>
      <c r="S678" s="791"/>
      <c r="T678" s="792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hidden="1" x14ac:dyDescent="0.2">
      <c r="A679" s="809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10"/>
      <c r="P679" s="802" t="s">
        <v>71</v>
      </c>
      <c r="Q679" s="803"/>
      <c r="R679" s="803"/>
      <c r="S679" s="803"/>
      <c r="T679" s="803"/>
      <c r="U679" s="803"/>
      <c r="V679" s="804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hidden="1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10"/>
      <c r="P680" s="802" t="s">
        <v>71</v>
      </c>
      <c r="Q680" s="803"/>
      <c r="R680" s="803"/>
      <c r="S680" s="803"/>
      <c r="T680" s="803"/>
      <c r="U680" s="803"/>
      <c r="V680" s="804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52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53"/>
      <c r="P681" s="787" t="s">
        <v>1077</v>
      </c>
      <c r="Q681" s="788"/>
      <c r="R681" s="788"/>
      <c r="S681" s="788"/>
      <c r="T681" s="788"/>
      <c r="U681" s="788"/>
      <c r="V681" s="789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13954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14097.940000000002</v>
      </c>
      <c r="Z681" s="37"/>
      <c r="AA681" s="786"/>
      <c r="AB681" s="786"/>
      <c r="AC681" s="786"/>
    </row>
    <row r="682" spans="1:68" x14ac:dyDescent="0.2">
      <c r="A682" s="800"/>
      <c r="B682" s="800"/>
      <c r="C682" s="800"/>
      <c r="D682" s="800"/>
      <c r="E682" s="800"/>
      <c r="F682" s="800"/>
      <c r="G682" s="800"/>
      <c r="H682" s="800"/>
      <c r="I682" s="800"/>
      <c r="J682" s="800"/>
      <c r="K682" s="800"/>
      <c r="L682" s="800"/>
      <c r="M682" s="800"/>
      <c r="N682" s="800"/>
      <c r="O682" s="853"/>
      <c r="P682" s="787" t="s">
        <v>1078</v>
      </c>
      <c r="Q682" s="788"/>
      <c r="R682" s="788"/>
      <c r="S682" s="788"/>
      <c r="T682" s="788"/>
      <c r="U682" s="788"/>
      <c r="V682" s="789"/>
      <c r="W682" s="37" t="s">
        <v>69</v>
      </c>
      <c r="X682" s="785">
        <f>IFERROR(SUM(BM22:BM678),"0")</f>
        <v>14851.204811719717</v>
      </c>
      <c r="Y682" s="785">
        <f>IFERROR(SUM(BN22:BN678),"0")</f>
        <v>15005.023999999996</v>
      </c>
      <c r="Z682" s="37"/>
      <c r="AA682" s="786"/>
      <c r="AB682" s="786"/>
      <c r="AC682" s="786"/>
    </row>
    <row r="683" spans="1:68" x14ac:dyDescent="0.2">
      <c r="A683" s="800"/>
      <c r="B683" s="800"/>
      <c r="C683" s="800"/>
      <c r="D683" s="800"/>
      <c r="E683" s="800"/>
      <c r="F683" s="800"/>
      <c r="G683" s="800"/>
      <c r="H683" s="800"/>
      <c r="I683" s="800"/>
      <c r="J683" s="800"/>
      <c r="K683" s="800"/>
      <c r="L683" s="800"/>
      <c r="M683" s="800"/>
      <c r="N683" s="800"/>
      <c r="O683" s="853"/>
      <c r="P683" s="787" t="s">
        <v>1079</v>
      </c>
      <c r="Q683" s="788"/>
      <c r="R683" s="788"/>
      <c r="S683" s="788"/>
      <c r="T683" s="788"/>
      <c r="U683" s="788"/>
      <c r="V683" s="789"/>
      <c r="W683" s="37" t="s">
        <v>1080</v>
      </c>
      <c r="X683" s="38">
        <f>ROUNDUP(SUM(BO22:BO678),0)</f>
        <v>26</v>
      </c>
      <c r="Y683" s="38">
        <f>ROUNDUP(SUM(BP22:BP678),0)</f>
        <v>26</v>
      </c>
      <c r="Z683" s="37"/>
      <c r="AA683" s="786"/>
      <c r="AB683" s="786"/>
      <c r="AC683" s="786"/>
    </row>
    <row r="684" spans="1:68" x14ac:dyDescent="0.2">
      <c r="A684" s="800"/>
      <c r="B684" s="800"/>
      <c r="C684" s="800"/>
      <c r="D684" s="800"/>
      <c r="E684" s="800"/>
      <c r="F684" s="800"/>
      <c r="G684" s="800"/>
      <c r="H684" s="800"/>
      <c r="I684" s="800"/>
      <c r="J684" s="800"/>
      <c r="K684" s="800"/>
      <c r="L684" s="800"/>
      <c r="M684" s="800"/>
      <c r="N684" s="800"/>
      <c r="O684" s="853"/>
      <c r="P684" s="787" t="s">
        <v>1081</v>
      </c>
      <c r="Q684" s="788"/>
      <c r="R684" s="788"/>
      <c r="S684" s="788"/>
      <c r="T684" s="788"/>
      <c r="U684" s="788"/>
      <c r="V684" s="789"/>
      <c r="W684" s="37" t="s">
        <v>69</v>
      </c>
      <c r="X684" s="785">
        <f>GrossWeightTotal+PalletQtyTotal*25</f>
        <v>15501.204811719717</v>
      </c>
      <c r="Y684" s="785">
        <f>GrossWeightTotalR+PalletQtyTotalR*25</f>
        <v>15655.023999999996</v>
      </c>
      <c r="Z684" s="37"/>
      <c r="AA684" s="786"/>
      <c r="AB684" s="786"/>
      <c r="AC684" s="786"/>
    </row>
    <row r="685" spans="1:68" x14ac:dyDescent="0.2">
      <c r="A685" s="800"/>
      <c r="B685" s="800"/>
      <c r="C685" s="800"/>
      <c r="D685" s="800"/>
      <c r="E685" s="800"/>
      <c r="F685" s="800"/>
      <c r="G685" s="800"/>
      <c r="H685" s="800"/>
      <c r="I685" s="800"/>
      <c r="J685" s="800"/>
      <c r="K685" s="800"/>
      <c r="L685" s="800"/>
      <c r="M685" s="800"/>
      <c r="N685" s="800"/>
      <c r="O685" s="853"/>
      <c r="P685" s="787" t="s">
        <v>1082</v>
      </c>
      <c r="Q685" s="788"/>
      <c r="R685" s="788"/>
      <c r="S685" s="788"/>
      <c r="T685" s="788"/>
      <c r="U685" s="788"/>
      <c r="V685" s="789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2845.5352869840704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2871</v>
      </c>
      <c r="Z685" s="37"/>
      <c r="AA685" s="786"/>
      <c r="AB685" s="786"/>
      <c r="AC685" s="786"/>
    </row>
    <row r="686" spans="1:68" ht="14.25" hidden="1" customHeight="1" x14ac:dyDescent="0.2">
      <c r="A686" s="800"/>
      <c r="B686" s="800"/>
      <c r="C686" s="800"/>
      <c r="D686" s="800"/>
      <c r="E686" s="800"/>
      <c r="F686" s="800"/>
      <c r="G686" s="800"/>
      <c r="H686" s="800"/>
      <c r="I686" s="800"/>
      <c r="J686" s="800"/>
      <c r="K686" s="800"/>
      <c r="L686" s="800"/>
      <c r="M686" s="800"/>
      <c r="N686" s="800"/>
      <c r="O686" s="853"/>
      <c r="P686" s="787" t="s">
        <v>1083</v>
      </c>
      <c r="Q686" s="788"/>
      <c r="R686" s="788"/>
      <c r="S686" s="788"/>
      <c r="T686" s="788"/>
      <c r="U686" s="788"/>
      <c r="V686" s="789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30.540649999999999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47" t="s">
        <v>108</v>
      </c>
      <c r="D688" s="937"/>
      <c r="E688" s="937"/>
      <c r="F688" s="937"/>
      <c r="G688" s="937"/>
      <c r="H688" s="848"/>
      <c r="I688" s="847" t="s">
        <v>318</v>
      </c>
      <c r="J688" s="937"/>
      <c r="K688" s="937"/>
      <c r="L688" s="937"/>
      <c r="M688" s="937"/>
      <c r="N688" s="937"/>
      <c r="O688" s="937"/>
      <c r="P688" s="937"/>
      <c r="Q688" s="937"/>
      <c r="R688" s="937"/>
      <c r="S688" s="937"/>
      <c r="T688" s="937"/>
      <c r="U688" s="937"/>
      <c r="V688" s="937"/>
      <c r="W688" s="848"/>
      <c r="X688" s="847" t="s">
        <v>659</v>
      </c>
      <c r="Y688" s="848"/>
      <c r="Z688" s="847" t="s">
        <v>745</v>
      </c>
      <c r="AA688" s="937"/>
      <c r="AB688" s="937"/>
      <c r="AC688" s="848"/>
      <c r="AD688" s="780" t="s">
        <v>853</v>
      </c>
      <c r="AE688" s="780" t="s">
        <v>949</v>
      </c>
      <c r="AF688" s="847" t="s">
        <v>956</v>
      </c>
      <c r="AG688" s="848"/>
    </row>
    <row r="689" spans="1:33" ht="14.25" customHeight="1" thickTop="1" x14ac:dyDescent="0.2">
      <c r="A689" s="817" t="s">
        <v>1086</v>
      </c>
      <c r="B689" s="847" t="s">
        <v>63</v>
      </c>
      <c r="C689" s="847" t="s">
        <v>109</v>
      </c>
      <c r="D689" s="847" t="s">
        <v>137</v>
      </c>
      <c r="E689" s="847" t="s">
        <v>213</v>
      </c>
      <c r="F689" s="847" t="s">
        <v>235</v>
      </c>
      <c r="G689" s="847" t="s">
        <v>277</v>
      </c>
      <c r="H689" s="847" t="s">
        <v>108</v>
      </c>
      <c r="I689" s="847" t="s">
        <v>319</v>
      </c>
      <c r="J689" s="847" t="s">
        <v>343</v>
      </c>
      <c r="K689" s="847" t="s">
        <v>420</v>
      </c>
      <c r="L689" s="847" t="s">
        <v>439</v>
      </c>
      <c r="M689" s="847" t="s">
        <v>463</v>
      </c>
      <c r="N689" s="781"/>
      <c r="O689" s="847" t="s">
        <v>490</v>
      </c>
      <c r="P689" s="847" t="s">
        <v>493</v>
      </c>
      <c r="Q689" s="847" t="s">
        <v>502</v>
      </c>
      <c r="R689" s="847" t="s">
        <v>518</v>
      </c>
      <c r="S689" s="847" t="s">
        <v>531</v>
      </c>
      <c r="T689" s="847" t="s">
        <v>544</v>
      </c>
      <c r="U689" s="847" t="s">
        <v>557</v>
      </c>
      <c r="V689" s="847" t="s">
        <v>561</v>
      </c>
      <c r="W689" s="847" t="s">
        <v>646</v>
      </c>
      <c r="X689" s="847" t="s">
        <v>660</v>
      </c>
      <c r="Y689" s="847" t="s">
        <v>701</v>
      </c>
      <c r="Z689" s="847" t="s">
        <v>746</v>
      </c>
      <c r="AA689" s="847" t="s">
        <v>808</v>
      </c>
      <c r="AB689" s="847" t="s">
        <v>832</v>
      </c>
      <c r="AC689" s="847" t="s">
        <v>846</v>
      </c>
      <c r="AD689" s="847" t="s">
        <v>853</v>
      </c>
      <c r="AE689" s="847" t="s">
        <v>949</v>
      </c>
      <c r="AF689" s="847" t="s">
        <v>956</v>
      </c>
      <c r="AG689" s="847" t="s">
        <v>1056</v>
      </c>
    </row>
    <row r="690" spans="1:33" ht="13.5" customHeight="1" thickBot="1" x14ac:dyDescent="0.25">
      <c r="A690" s="818"/>
      <c r="B690" s="865"/>
      <c r="C690" s="865"/>
      <c r="D690" s="865"/>
      <c r="E690" s="865"/>
      <c r="F690" s="865"/>
      <c r="G690" s="865"/>
      <c r="H690" s="865"/>
      <c r="I690" s="865"/>
      <c r="J690" s="865"/>
      <c r="K690" s="865"/>
      <c r="L690" s="865"/>
      <c r="M690" s="865"/>
      <c r="N690" s="781"/>
      <c r="O690" s="865"/>
      <c r="P690" s="865"/>
      <c r="Q690" s="865"/>
      <c r="R690" s="865"/>
      <c r="S690" s="865"/>
      <c r="T690" s="865"/>
      <c r="U690" s="865"/>
      <c r="V690" s="865"/>
      <c r="W690" s="865"/>
      <c r="X690" s="865"/>
      <c r="Y690" s="865"/>
      <c r="Z690" s="865"/>
      <c r="AA690" s="865"/>
      <c r="AB690" s="865"/>
      <c r="AC690" s="865"/>
      <c r="AD690" s="865"/>
      <c r="AE690" s="865"/>
      <c r="AF690" s="865"/>
      <c r="AG690" s="865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1105.2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896</v>
      </c>
      <c r="E691" s="46">
        <f>IFERROR(Y104*1,"0")+IFERROR(Y105*1,"0")+IFERROR(Y106*1,"0")+IFERROR(Y110*1,"0")+IFERROR(Y111*1,"0")+IFERROR(Y112*1,"0")+IFERROR(Y113*1,"0")+IFERROR(Y114*1,"0")+IFERROR(Y115*1,"0")</f>
        <v>1464.3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342.9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1121.4000000000001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4262.1000000000004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116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110.39999999999999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300</v>
      </c>
      <c r="W691" s="46">
        <f>IFERROR(Y408*1,"0")+IFERROR(Y412*1,"0")+IFERROR(Y413*1,"0")+IFERROR(Y414*1,"0")</f>
        <v>9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1362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1692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5.16</v>
      </c>
      <c r="AA691" s="46">
        <f>IFERROR(Y516*1,"0")+IFERROR(Y520*1,"0")+IFERROR(Y521*1,"0")+IFERROR(Y522*1,"0")+IFERROR(Y523*1,"0")+IFERROR(Y524*1,"0")+IFERROR(Y528*1,"0")+IFERROR(Y532*1,"0")</f>
        <v>3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1308.48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0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68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1 006,33"/>
        <filter val="1 100,00"/>
        <filter val="1 117,00"/>
        <filter val="1 188,00"/>
        <filter val="1 650,00"/>
        <filter val="1,00"/>
        <filter val="100,00"/>
        <filter val="100,53"/>
        <filter val="108,00"/>
        <filter val="11,37"/>
        <filter val="11,43"/>
        <filter val="110,00"/>
        <filter val="116,00"/>
        <filter val="126,00"/>
        <filter val="13 954,00"/>
        <filter val="13,81"/>
        <filter val="132,58"/>
        <filter val="135,00"/>
        <filter val="136,00"/>
        <filter val="14 851,20"/>
        <filter val="15 501,20"/>
        <filter val="150,00"/>
        <filter val="160,00"/>
        <filter val="161,48"/>
        <filter val="171,00"/>
        <filter val="173,00"/>
        <filter val="175,00"/>
        <filter val="183,33"/>
        <filter val="199,00"/>
        <filter val="2 845,54"/>
        <filter val="2 922,00"/>
        <filter val="2,00"/>
        <filter val="2,78"/>
        <filter val="20,60"/>
        <filter val="200,00"/>
        <filter val="21,97"/>
        <filter val="230,00"/>
        <filter val="24,00"/>
        <filter val="250,00"/>
        <filter val="26"/>
        <filter val="26,48"/>
        <filter val="260,00"/>
        <filter val="27,78"/>
        <filter val="276,00"/>
        <filter val="286,00"/>
        <filter val="29,00"/>
        <filter val="29,03"/>
        <filter val="3,00"/>
        <filter val="3,11"/>
        <filter val="30,00"/>
        <filter val="300,00"/>
        <filter val="305,00"/>
        <filter val="31,87"/>
        <filter val="315,56"/>
        <filter val="327,62"/>
        <filter val="350,00"/>
        <filter val="36,00"/>
        <filter val="378,00"/>
        <filter val="38,00"/>
        <filter val="380,00"/>
        <filter val="39,17"/>
        <filter val="4,00"/>
        <filter val="40,00"/>
        <filter val="400,00"/>
        <filter val="436,00"/>
        <filter val="44,22"/>
        <filter val="45,83"/>
        <filter val="450,00"/>
        <filter val="476,00"/>
        <filter val="480,00"/>
        <filter val="5,00"/>
        <filter val="50,00"/>
        <filter val="500,00"/>
        <filter val="535,00"/>
        <filter val="56,00"/>
        <filter val="560,00"/>
        <filter val="60,00"/>
        <filter val="600,00"/>
        <filter val="67,04"/>
        <filter val="700,00"/>
        <filter val="73,33"/>
        <filter val="84,00"/>
        <filter val="86,00"/>
        <filter val="9,00"/>
        <filter val="9,48"/>
        <filter val="90,00"/>
        <filter val="90,15"/>
        <filter val="911,00"/>
        <filter val="920,00"/>
        <filter val="94,00"/>
        <filter val="96,00"/>
      </filters>
    </filterColumn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483:E483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136:T136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D249:E249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M17:M18"/>
    <mergeCell ref="O17:O18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156:T156"/>
    <mergeCell ref="P75:T75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A531:Z531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P365:T365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I17:I18"/>
    <mergeCell ref="P500:T500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D674:E674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676:V676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P666:T666"/>
    <mergeCell ref="D306:E306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D195:E195"/>
    <mergeCell ref="P379:T379"/>
    <mergeCell ref="P81:T81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P79:T79"/>
    <mergeCell ref="P129:T129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587:E587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633:V633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  <mergeCell ref="P621:T6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2025-01-30T10:44:11Z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