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9E852D-E831-419A-8ED1-7B7F502B15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Z203" i="1" s="1"/>
  <c r="Y198" i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P154" i="1"/>
  <c r="BO153" i="1"/>
  <c r="BM153" i="1"/>
  <c r="Z153" i="1"/>
  <c r="Y153" i="1"/>
  <c r="P153" i="1"/>
  <c r="BO152" i="1"/>
  <c r="BM152" i="1"/>
  <c r="Z152" i="1"/>
  <c r="Y152" i="1"/>
  <c r="BO151" i="1"/>
  <c r="BM151" i="1"/>
  <c r="Z151" i="1"/>
  <c r="Y151" i="1"/>
  <c r="X148" i="1"/>
  <c r="X147" i="1"/>
  <c r="BO146" i="1"/>
  <c r="BM146" i="1"/>
  <c r="Z146" i="1"/>
  <c r="Z147" i="1" s="1"/>
  <c r="Y146" i="1"/>
  <c r="Y148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Z125" i="1" s="1"/>
  <c r="Y124" i="1"/>
  <c r="Y126" i="1" s="1"/>
  <c r="X121" i="1"/>
  <c r="X120" i="1"/>
  <c r="BO119" i="1"/>
  <c r="BM119" i="1"/>
  <c r="Z119" i="1"/>
  <c r="Y119" i="1"/>
  <c r="P119" i="1"/>
  <c r="BO118" i="1"/>
  <c r="BM118" i="1"/>
  <c r="Z118" i="1"/>
  <c r="Z120" i="1" s="1"/>
  <c r="Y118" i="1"/>
  <c r="P118" i="1"/>
  <c r="X115" i="1"/>
  <c r="X114" i="1"/>
  <c r="BO113" i="1"/>
  <c r="BM113" i="1"/>
  <c r="Z113" i="1"/>
  <c r="Y113" i="1"/>
  <c r="Y115" i="1" s="1"/>
  <c r="P113" i="1"/>
  <c r="BP112" i="1"/>
  <c r="BO112" i="1"/>
  <c r="BN112" i="1"/>
  <c r="BM112" i="1"/>
  <c r="Z112" i="1"/>
  <c r="Z114" i="1" s="1"/>
  <c r="Y112" i="1"/>
  <c r="P112" i="1"/>
  <c r="X109" i="1"/>
  <c r="X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2" i="1" s="1"/>
  <c r="Y98" i="1"/>
  <c r="P98" i="1"/>
  <c r="BO97" i="1"/>
  <c r="BM97" i="1"/>
  <c r="Z97" i="1"/>
  <c r="Y97" i="1"/>
  <c r="Y102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X72" i="1"/>
  <c r="X71" i="1"/>
  <c r="BO70" i="1"/>
  <c r="BM70" i="1"/>
  <c r="Z70" i="1"/>
  <c r="Y70" i="1"/>
  <c r="P70" i="1"/>
  <c r="BO69" i="1"/>
  <c r="BM69" i="1"/>
  <c r="Z69" i="1"/>
  <c r="Y69" i="1"/>
  <c r="P69" i="1"/>
  <c r="X66" i="1"/>
  <c r="X65" i="1"/>
  <c r="BO64" i="1"/>
  <c r="BM64" i="1"/>
  <c r="Z64" i="1"/>
  <c r="Z65" i="1" s="1"/>
  <c r="Y64" i="1"/>
  <c r="X61" i="1"/>
  <c r="X60" i="1"/>
  <c r="BO59" i="1"/>
  <c r="BM59" i="1"/>
  <c r="Z59" i="1"/>
  <c r="Y59" i="1"/>
  <c r="Y61" i="1" s="1"/>
  <c r="P59" i="1"/>
  <c r="BP58" i="1"/>
  <c r="BO58" i="1"/>
  <c r="BN58" i="1"/>
  <c r="BM58" i="1"/>
  <c r="Z58" i="1"/>
  <c r="Z60" i="1" s="1"/>
  <c r="Y58" i="1"/>
  <c r="P58" i="1"/>
  <c r="X55" i="1"/>
  <c r="X54" i="1"/>
  <c r="BO53" i="1"/>
  <c r="BN53" i="1"/>
  <c r="BM53" i="1"/>
  <c r="Z53" i="1"/>
  <c r="Y53" i="1"/>
  <c r="BP53" i="1" s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54" i="1" s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O36" i="1"/>
  <c r="BM36" i="1"/>
  <c r="Z36" i="1"/>
  <c r="Y36" i="1"/>
  <c r="Y41" i="1" s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X23" i="1"/>
  <c r="X308" i="1" s="1"/>
  <c r="BO22" i="1"/>
  <c r="BM22" i="1"/>
  <c r="X305" i="1" s="1"/>
  <c r="Z22" i="1"/>
  <c r="Z23" i="1" s="1"/>
  <c r="Y22" i="1"/>
  <c r="Y23" i="1" s="1"/>
  <c r="P22" i="1"/>
  <c r="H10" i="1"/>
  <c r="A9" i="1"/>
  <c r="F10" i="1" s="1"/>
  <c r="D7" i="1"/>
  <c r="Q6" i="1"/>
  <c r="P2" i="1"/>
  <c r="Z81" i="1" l="1"/>
  <c r="BN75" i="1"/>
  <c r="BN78" i="1"/>
  <c r="BN80" i="1"/>
  <c r="Z136" i="1"/>
  <c r="BN140" i="1"/>
  <c r="BP140" i="1"/>
  <c r="Y141" i="1"/>
  <c r="Z160" i="1"/>
  <c r="BN158" i="1"/>
  <c r="Y161" i="1"/>
  <c r="Z168" i="1"/>
  <c r="Y66" i="1"/>
  <c r="Y65" i="1"/>
  <c r="BP64" i="1"/>
  <c r="BN64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X306" i="1"/>
  <c r="X307" i="1" s="1"/>
  <c r="X304" i="1"/>
  <c r="Z32" i="1"/>
  <c r="Z40" i="1"/>
  <c r="BN36" i="1"/>
  <c r="BP36" i="1"/>
  <c r="Z54" i="1"/>
  <c r="Y71" i="1"/>
  <c r="BP69" i="1"/>
  <c r="BN69" i="1"/>
  <c r="BP91" i="1"/>
  <c r="BN91" i="1"/>
  <c r="BP107" i="1"/>
  <c r="BN107" i="1"/>
  <c r="BP119" i="1"/>
  <c r="BN119" i="1"/>
  <c r="BP135" i="1"/>
  <c r="BN135" i="1"/>
  <c r="BP151" i="1"/>
  <c r="BN151" i="1"/>
  <c r="BP152" i="1"/>
  <c r="BN152" i="1"/>
  <c r="BP154" i="1"/>
  <c r="BN154" i="1"/>
  <c r="BP166" i="1"/>
  <c r="BN166" i="1"/>
  <c r="Y173" i="1"/>
  <c r="Y172" i="1"/>
  <c r="BP171" i="1"/>
  <c r="BN171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04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60" i="1"/>
  <c r="Z71" i="1"/>
  <c r="Y72" i="1"/>
  <c r="Y81" i="1"/>
  <c r="Y94" i="1"/>
  <c r="Z93" i="1"/>
  <c r="Z155" i="1"/>
  <c r="Z186" i="1"/>
  <c r="Y194" i="1"/>
  <c r="Z227" i="1"/>
  <c r="H9" i="1"/>
  <c r="A10" i="1"/>
  <c r="Y24" i="1"/>
  <c r="BN28" i="1"/>
  <c r="BP28" i="1"/>
  <c r="BN29" i="1"/>
  <c r="BN31" i="1"/>
  <c r="Y32" i="1"/>
  <c r="BN37" i="1"/>
  <c r="BN38" i="1"/>
  <c r="BN39" i="1"/>
  <c r="Y40" i="1"/>
  <c r="BN44" i="1"/>
  <c r="BP44" i="1"/>
  <c r="BN46" i="1"/>
  <c r="BN48" i="1"/>
  <c r="BN50" i="1"/>
  <c r="BN52" i="1"/>
  <c r="Y55" i="1"/>
  <c r="BN59" i="1"/>
  <c r="BP59" i="1"/>
  <c r="BN70" i="1"/>
  <c r="BP70" i="1"/>
  <c r="BN76" i="1"/>
  <c r="BN77" i="1"/>
  <c r="BN79" i="1"/>
  <c r="Y82" i="1"/>
  <c r="BN85" i="1"/>
  <c r="BP85" i="1"/>
  <c r="Y86" i="1"/>
  <c r="BN90" i="1"/>
  <c r="BP90" i="1"/>
  <c r="BN92" i="1"/>
  <c r="Y93" i="1"/>
  <c r="BN97" i="1"/>
  <c r="BP97" i="1"/>
  <c r="BN99" i="1"/>
  <c r="BP101" i="1"/>
  <c r="BN101" i="1"/>
  <c r="Z108" i="1"/>
  <c r="Y114" i="1"/>
  <c r="Y121" i="1"/>
  <c r="BP118" i="1"/>
  <c r="BN118" i="1"/>
  <c r="Y120" i="1"/>
  <c r="Y125" i="1"/>
  <c r="BP124" i="1"/>
  <c r="BN124" i="1"/>
  <c r="Y137" i="1"/>
  <c r="BP134" i="1"/>
  <c r="BN134" i="1"/>
  <c r="Y136" i="1"/>
  <c r="Y147" i="1"/>
  <c r="BP146" i="1"/>
  <c r="BN146" i="1"/>
  <c r="Y156" i="1"/>
  <c r="Y160" i="1"/>
  <c r="Y168" i="1"/>
  <c r="BP165" i="1"/>
  <c r="BN165" i="1"/>
  <c r="BP167" i="1"/>
  <c r="BN167" i="1"/>
  <c r="Y212" i="1"/>
  <c r="BP207" i="1"/>
  <c r="BN207" i="1"/>
  <c r="BP209" i="1"/>
  <c r="BN209" i="1"/>
  <c r="Y211" i="1"/>
  <c r="BP226" i="1"/>
  <c r="BN226" i="1"/>
  <c r="Y228" i="1"/>
  <c r="Y241" i="1"/>
  <c r="BP238" i="1"/>
  <c r="BN238" i="1"/>
  <c r="Y240" i="1"/>
  <c r="Y251" i="1"/>
  <c r="BP250" i="1"/>
  <c r="BN250" i="1"/>
  <c r="Y252" i="1"/>
  <c r="F9" i="1"/>
  <c r="J9" i="1"/>
  <c r="BN22" i="1"/>
  <c r="BP22" i="1"/>
  <c r="Y103" i="1"/>
  <c r="Y109" i="1"/>
  <c r="BP106" i="1"/>
  <c r="BN106" i="1"/>
  <c r="Y108" i="1"/>
  <c r="BP113" i="1"/>
  <c r="BN113" i="1"/>
  <c r="Y130" i="1"/>
  <c r="BP129" i="1"/>
  <c r="BN129" i="1"/>
  <c r="BP153" i="1"/>
  <c r="BN153" i="1"/>
  <c r="Y155" i="1"/>
  <c r="BP159" i="1"/>
  <c r="BN159" i="1"/>
  <c r="Y169" i="1"/>
  <c r="BP183" i="1"/>
  <c r="BN183" i="1"/>
  <c r="Y186" i="1"/>
  <c r="BP191" i="1"/>
  <c r="BN191" i="1"/>
  <c r="Y193" i="1"/>
  <c r="BP198" i="1"/>
  <c r="BN198" i="1"/>
  <c r="BP200" i="1"/>
  <c r="BN200" i="1"/>
  <c r="BP202" i="1"/>
  <c r="BN202" i="1"/>
  <c r="Z211" i="1"/>
  <c r="Y267" i="1"/>
  <c r="BP266" i="1"/>
  <c r="BN266" i="1"/>
  <c r="Y227" i="1"/>
  <c r="Y233" i="1"/>
  <c r="BP232" i="1"/>
  <c r="BN232" i="1"/>
  <c r="Z240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Y308" i="1"/>
  <c r="Y305" i="1"/>
  <c r="Y306" i="1"/>
  <c r="Y304" i="1"/>
  <c r="Y307" i="1" l="1"/>
  <c r="C317" i="1" s="1"/>
  <c r="A317" i="1"/>
  <c r="B317" i="1" l="1"/>
</calcChain>
</file>

<file path=xl/sharedStrings.xml><?xml version="1.0" encoding="utf-8"?>
<sst xmlns="http://schemas.openxmlformats.org/spreadsheetml/2006/main" count="1508" uniqueCount="509">
  <si>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</si>
  <si>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</si>
  <si>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</si>
  <si>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</si>
  <si>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</si>
  <si>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</si>
  <si>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</si>
  <si>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</si>
  <si>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</si>
  <si>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</si>
  <si>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</si>
  <si>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</si>
  <si>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</si>
  <si>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</si>
  <si>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</si>
  <si>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</si>
  <si>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</si>
  <si>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</si>
  <si>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</si>
  <si>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</si>
  <si>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</si>
  <si>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</si>
  <si>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</si>
  <si>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</si>
  <si>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</si>
  <si>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</si>
  <si>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</si>
  <si>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</si>
  <si>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</si>
  <si>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</si>
  <si>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</si>
  <si>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</si>
  <si>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</si>
  <si>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</si>
  <si>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</si>
  <si>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</si>
  <si>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</si>
  <si>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</si>
  <si>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</si>
  <si>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</si>
  <si>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</si>
  <si>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</si>
  <si>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</si>
  <si>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</si>
  <si>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</si>
  <si>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</si>
  <si>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</si>
  <si>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</si>
  <si>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</si>
  <si>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</si>
  <si>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</si>
  <si>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</si>
  <si>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</si>
  <si>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</si>
  <si>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</si>
  <si>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</si>
  <si>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</si>
  <si>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</si>
  <si>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</si>
  <si>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</si>
  <si>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</si>
  <si>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</si>
  <si>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</si>
  <si>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</si>
  <si>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</si>
  <si>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</si>
  <si>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</si>
  <si>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</si>
  <si>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</si>
  <si>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</si>
  <si>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</si>
  <si>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</si>
  <si>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</si>
  <si>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</si>
  <si>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</si>
  <si>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</si>
  <si>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</si>
  <si>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</si>
  <si>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</si>
  <si>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</si>
  <si>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</si>
  <si>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</si>
  <si>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</si>
  <si>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</si>
  <si>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</si>
  <si>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</si>
  <si>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</si>
  <si>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</si>
  <si>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</si>
  <si>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</si>
  <si>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</si>
  <si>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</si>
  <si>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</si>
  <si>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</si>
  <si>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</si>
  <si>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</si>
  <si>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</si>
  <si>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</si>
  <si>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</si>
  <si>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</si>
  <si>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</si>
  <si>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</si>
  <si>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</si>
  <si>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</si>
  <si>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</si>
  <si>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</si>
  <si>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</si>
  <si>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</si>
  <si>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</si>
  <si>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</si>
  <si>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</si>
  <si>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</si>
  <si>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</si>
  <si>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</si>
  <si>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</si>
  <si>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</si>
  <si>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</si>
  <si>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</si>
  <si>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</si>
  <si>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</si>
  <si>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</si>
  <si>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</si>
  <si>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</si>
  <si>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</si>
  <si>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</si>
  <si>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</si>
  <si>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</si>
  <si>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</si>
  <si>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</si>
  <si>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</si>
  <si>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</si>
  <si>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</si>
  <si>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</si>
  <si>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</si>
  <si>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</si>
  <si>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</si>
  <si>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</si>
  <si>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</si>
  <si>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</si>
  <si>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</si>
  <si>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</si>
  <si>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</si>
  <si>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</si>
  <si>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</si>
  <si>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</si>
  <si>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</si>
  <si>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</si>
  <si>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</si>
  <si>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</si>
  <si>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</si>
  <si>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</si>
  <si>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</si>
  <si>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</si>
  <si>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</si>
  <si>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</si>
  <si>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</si>
  <si>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</si>
  <si>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</si>
  <si>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</si>
  <si>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</si>
  <si>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</si>
  <si>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</si>
  <si>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</si>
  <si>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</si>
  <si>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</si>
  <si>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</si>
  <si>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</si>
  <si>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</si>
  <si>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</si>
  <si>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</si>
  <si>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</si>
  <si>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</si>
  <si>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</si>
  <si>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</si>
  <si>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</si>
  <si>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</si>
  <si>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</si>
  <si>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</si>
  <si>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</si>
  <si>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</si>
  <si>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</si>
  <si>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</si>
  <si>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</si>
  <si>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</si>
  <si>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</si>
  <si>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</si>
  <si>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</si>
  <si>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</si>
  <si>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</si>
  <si>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</si>
  <si>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</si>
  <si>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</si>
  <si>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</si>
  <si>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</si>
  <si>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</si>
  <si>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</si>
  <si>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</si>
  <si>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</si>
  <si>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</si>
  <si>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</si>
  <si>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</si>
  <si>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</si>
  <si>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</si>
  <si>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</si>
  <si>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</si>
  <si>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</si>
  <si>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</si>
  <si>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</si>
  <si>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</si>
  <si>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</si>
  <si>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</si>
  <si>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</si>
  <si>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</si>
  <si>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</si>
  <si>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</si>
  <si>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</si>
  <si>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</si>
  <si>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</si>
  <si>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</si>
  <si>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</si>
  <si>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</si>
  <si>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</si>
  <si>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</si>
  <si>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</si>
  <si>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</si>
  <si>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</si>
  <si>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</si>
  <si>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</si>
  <si>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</si>
  <si>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</si>
  <si>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</si>
  <si>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</si>
  <si>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</si>
  <si>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</si>
  <si>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</si>
  <si>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</si>
  <si>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</si>
  <si>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</si>
  <si>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</si>
  <si>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</si>
  <si>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</si>
  <si>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</si>
  <si>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</si>
  <si>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</si>
  <si>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</si>
  <si>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</si>
  <si>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</si>
  <si>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</si>
  <si>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</si>
  <si>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</si>
  <si>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</si>
  <si>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</si>
  <si>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</si>
  <si>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</si>
  <si>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</si>
  <si>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</si>
  <si>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</si>
  <si>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</si>
  <si>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</si>
  <si>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</si>
  <si>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</si>
  <si>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</si>
  <si>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</si>
  <si>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</si>
  <si>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</si>
  <si>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</si>
  <si>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</si>
  <si>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</si>
  <si>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</si>
  <si>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</si>
  <si>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</si>
  <si>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</si>
  <si>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</si>
  <si>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</si>
  <si>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</si>
  <si>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</si>
  <si>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</si>
  <si>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</si>
  <si>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</si>
  <si>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</si>
  <si>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</si>
  <si>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</si>
  <si>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</si>
  <si>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</si>
  <si>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</si>
  <si>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</si>
  <si>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</si>
  <si>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</si>
  <si>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</si>
  <si>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</si>
  <si>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</si>
  <si>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</si>
  <si>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</si>
  <si>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</si>
  <si>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</si>
  <si>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</si>
  <si>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</si>
  <si>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</si>
  <si>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</si>
  <si>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</si>
  <si>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</si>
  <si>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</si>
  <si>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</si>
  <si>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</si>
  <si>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</si>
  <si>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</si>
  <si>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</si>
  <si>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</si>
  <si>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</si>
  <si>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</si>
  <si>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</si>
  <si>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</si>
  <si>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</si>
  <si>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</si>
  <si>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</si>
  <si>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</si>
  <si>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</si>
  <si>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</si>
  <si>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</si>
  <si>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</si>
  <si>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</si>
  <si>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</si>
  <si>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</si>
  <si>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</si>
  <si>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</si>
  <si>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</si>
  <si>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</si>
  <si>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</si>
  <si>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</si>
  <si>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</si>
  <si>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</si>
  <si>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</si>
  <si>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</si>
  <si>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</si>
  <si>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</si>
  <si>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</si>
  <si>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</si>
  <si>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</si>
  <si>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</si>
  <si>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</si>
  <si>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</si>
  <si>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</si>
  <si>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</si>
  <si>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</si>
  <si>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</si>
  <si>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</si>
  <si>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</si>
  <si>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</si>
  <si>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</si>
  <si>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</si>
  <si>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</si>
  <si>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</si>
  <si>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</si>
  <si>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</si>
  <si>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</si>
  <si>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</si>
  <si>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</si>
  <si>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</si>
  <si>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</si>
  <si>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</si>
  <si>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</si>
  <si>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</si>
  <si>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</si>
  <si>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</si>
  <si>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</si>
  <si>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</si>
  <si>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</si>
  <si>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</si>
  <si>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</si>
  <si>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</si>
  <si>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</si>
  <si>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</si>
  <si>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</si>
  <si>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</si>
  <si>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</si>
  <si>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</si>
  <si>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</si>
  <si>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</si>
  <si>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</si>
  <si>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</si>
  <si>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</si>
  <si>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</si>
  <si>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</si>
  <si>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</si>
  <si>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</si>
  <si>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</si>
  <si>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</si>
  <si>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</si>
  <si>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</si>
  <si>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</si>
  <si>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</si>
  <si>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</si>
  <si>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</si>
  <si>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</si>
  <si>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</si>
  <si>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</si>
  <si>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</si>
  <si>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</si>
  <si>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</si>
  <si>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</si>
  <si>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</si>
  <si>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</si>
  <si>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</si>
  <si>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</si>
  <si>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</si>
  <si>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</si>
  <si>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</si>
  <si>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</si>
  <si>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</si>
  <si>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</si>
  <si>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</si>
  <si>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</si>
  <si>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</si>
  <si>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</si>
  <si>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</si>
  <si>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</si>
  <si>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</si>
  <si>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</si>
  <si>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</si>
  <si>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</si>
  <si>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</si>
  <si>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</si>
  <si>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</si>
  <si>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</si>
  <si>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</si>
  <si>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</si>
  <si>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</si>
  <si>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</si>
  <si>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</si>
  <si>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</si>
  <si>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</si>
  <si>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</si>
  <si>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</si>
  <si>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</si>
  <si>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</si>
  <si>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</si>
  <si>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</si>
  <si>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</si>
  <si>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</si>
  <si>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</si>
  <si>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</si>
  <si>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</si>
  <si>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</si>
  <si>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</si>
  <si>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</si>
  <si>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</si>
  <si>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</si>
  <si>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</si>
  <si>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</si>
  <si>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</si>
  <si>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</si>
  <si>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</si>
  <si>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</si>
  <si>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</si>
  <si>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</si>
  <si>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</si>
  <si>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</si>
  <si>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</si>
  <si>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</si>
  <si>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</si>
  <si>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</si>
  <si>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</si>
  <si>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</si>
  <si>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</si>
  <si>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</si>
  <si>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</si>
  <si>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</si>
  <si>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</si>
  <si>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</si>
  <si>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</si>
  <si>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</si>
  <si>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</si>
  <si>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</si>
  <si>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</si>
  <si>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</si>
  <si>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</si>
  <si>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</si>
  <si>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</si>
  <si>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</si>
  <si>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</si>
  <si>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</si>
  <si>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</si>
  <si>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</si>
  <si>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</si>
  <si>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</si>
  <si>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</si>
  <si>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</si>
  <si>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</si>
  <si>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</si>
  <si>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</si>
  <si>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</si>
  <si>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</si>
  <si>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</si>
  <si>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</si>
  <si>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</si>
  <si>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</si>
  <si>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</si>
  <si>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</si>
  <si>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</si>
  <si>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</si>
  <si>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</si>
  <si>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</si>
  <si>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</si>
  <si>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</si>
  <si>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</si>
  <si>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</si>
  <si>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</si>
  <si>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</si>
  <si>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8 палет,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</si>
</sst>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6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515" t="s">
        <v>0</v>
      </c>
      <c r="E1" s="359"/>
      <c r="F1" s="359"/>
      <c r="G1" s="12" t="s">
        <v>1</v>
      </c>
      <c r="H1" s="515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502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58" t="s">
        <v>8</v>
      </c>
      <c r="B5" s="342"/>
      <c r="C5" s="343"/>
      <c r="D5" s="406"/>
      <c r="E5" s="408"/>
      <c r="F5" s="371" t="s">
        <v>9</v>
      </c>
      <c r="G5" s="343"/>
      <c r="H5" s="406" t="s">
        <v>508</v>
      </c>
      <c r="I5" s="407"/>
      <c r="J5" s="407"/>
      <c r="K5" s="407"/>
      <c r="L5" s="407"/>
      <c r="M5" s="408"/>
      <c r="N5" s="61"/>
      <c r="P5" s="24" t="s">
        <v>10</v>
      </c>
      <c r="Q5" s="376">
        <v>45691</v>
      </c>
      <c r="R5" s="377"/>
      <c r="T5" s="444" t="s">
        <v>11</v>
      </c>
      <c r="U5" s="423"/>
      <c r="V5" s="446" t="s">
        <v>12</v>
      </c>
      <c r="W5" s="377"/>
      <c r="AB5" s="51"/>
      <c r="AC5" s="51"/>
      <c r="AD5" s="51"/>
      <c r="AE5" s="51"/>
    </row>
    <row r="6" spans="1:32" s="312" customFormat="1" ht="24" customHeight="1" x14ac:dyDescent="0.2">
      <c r="A6" s="458" t="s">
        <v>13</v>
      </c>
      <c r="B6" s="342"/>
      <c r="C6" s="343"/>
      <c r="D6" s="411" t="s">
        <v>14</v>
      </c>
      <c r="E6" s="412"/>
      <c r="F6" s="412"/>
      <c r="G6" s="412"/>
      <c r="H6" s="412"/>
      <c r="I6" s="412"/>
      <c r="J6" s="412"/>
      <c r="K6" s="412"/>
      <c r="L6" s="412"/>
      <c r="M6" s="377"/>
      <c r="N6" s="62"/>
      <c r="P6" s="24" t="s">
        <v>15</v>
      </c>
      <c r="Q6" s="352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451" t="s">
        <v>16</v>
      </c>
      <c r="U6" s="423"/>
      <c r="V6" s="528" t="s">
        <v>17</v>
      </c>
      <c r="W6" s="509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1"/>
      <c r="M7" s="448"/>
      <c r="N7" s="63"/>
      <c r="P7" s="24"/>
      <c r="Q7" s="42"/>
      <c r="R7" s="42"/>
      <c r="T7" s="325"/>
      <c r="U7" s="423"/>
      <c r="V7" s="529"/>
      <c r="W7" s="530"/>
      <c r="AB7" s="51"/>
      <c r="AC7" s="51"/>
      <c r="AD7" s="51"/>
      <c r="AE7" s="51"/>
    </row>
    <row r="8" spans="1:32" s="312" customFormat="1" ht="25.5" customHeight="1" x14ac:dyDescent="0.2">
      <c r="A8" s="363" t="s">
        <v>18</v>
      </c>
      <c r="B8" s="338"/>
      <c r="C8" s="339"/>
      <c r="D8" s="512" t="s">
        <v>19</v>
      </c>
      <c r="E8" s="513"/>
      <c r="F8" s="513"/>
      <c r="G8" s="513"/>
      <c r="H8" s="513"/>
      <c r="I8" s="513"/>
      <c r="J8" s="513"/>
      <c r="K8" s="513"/>
      <c r="L8" s="513"/>
      <c r="M8" s="514"/>
      <c r="N8" s="64"/>
      <c r="P8" s="24" t="s">
        <v>20</v>
      </c>
      <c r="Q8" s="447">
        <v>0.45833333333333331</v>
      </c>
      <c r="R8" s="448"/>
      <c r="T8" s="325"/>
      <c r="U8" s="423"/>
      <c r="V8" s="529"/>
      <c r="W8" s="530"/>
      <c r="AB8" s="51"/>
      <c r="AC8" s="51"/>
      <c r="AD8" s="51"/>
      <c r="AE8" s="51"/>
    </row>
    <row r="9" spans="1:32" s="31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382"/>
      <c r="E9" s="38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522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5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M9" s="383"/>
      <c r="N9" s="310"/>
      <c r="P9" s="26" t="s">
        <v>21</v>
      </c>
      <c r="Q9" s="524"/>
      <c r="R9" s="373"/>
      <c r="T9" s="325"/>
      <c r="U9" s="423"/>
      <c r="V9" s="531"/>
      <c r="W9" s="532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382"/>
      <c r="E10" s="38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25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22</v>
      </c>
      <c r="Q10" s="452"/>
      <c r="R10" s="453"/>
      <c r="U10" s="24" t="s">
        <v>23</v>
      </c>
      <c r="V10" s="508" t="s">
        <v>24</v>
      </c>
      <c r="W10" s="509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5"/>
      <c r="R11" s="377"/>
      <c r="U11" s="24" t="s">
        <v>27</v>
      </c>
      <c r="V11" s="372" t="s">
        <v>28</v>
      </c>
      <c r="W11" s="373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8" t="s">
        <v>29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3"/>
      <c r="N12" s="65"/>
      <c r="P12" s="24" t="s">
        <v>30</v>
      </c>
      <c r="Q12" s="447"/>
      <c r="R12" s="448"/>
      <c r="S12" s="23"/>
      <c r="U12" s="24"/>
      <c r="V12" s="359"/>
      <c r="W12" s="325"/>
      <c r="AB12" s="51"/>
      <c r="AC12" s="51"/>
      <c r="AD12" s="51"/>
      <c r="AE12" s="51"/>
    </row>
    <row r="13" spans="1:32" s="312" customFormat="1" ht="23.25" customHeight="1" x14ac:dyDescent="0.2">
      <c r="A13" s="438" t="s">
        <v>31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3"/>
      <c r="N13" s="65"/>
      <c r="O13" s="26"/>
      <c r="P13" s="26" t="s">
        <v>32</v>
      </c>
      <c r="Q13" s="372"/>
      <c r="R13" s="3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8" t="s">
        <v>33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39" t="s">
        <v>34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3"/>
      <c r="N15" s="66"/>
      <c r="P15" s="526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27"/>
      <c r="Q16" s="527"/>
      <c r="R16" s="527"/>
      <c r="S16" s="527"/>
      <c r="T16" s="5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60" t="s">
        <v>38</v>
      </c>
      <c r="D17" s="326" t="s">
        <v>39</v>
      </c>
      <c r="E17" s="327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516"/>
      <c r="R17" s="516"/>
      <c r="S17" s="516"/>
      <c r="T17" s="327"/>
      <c r="U17" s="362" t="s">
        <v>51</v>
      </c>
      <c r="V17" s="343"/>
      <c r="W17" s="326" t="s">
        <v>52</v>
      </c>
      <c r="X17" s="326" t="s">
        <v>53</v>
      </c>
      <c r="Y17" s="360" t="s">
        <v>54</v>
      </c>
      <c r="Z17" s="418" t="s">
        <v>55</v>
      </c>
      <c r="AA17" s="365" t="s">
        <v>56</v>
      </c>
      <c r="AB17" s="365" t="s">
        <v>57</v>
      </c>
      <c r="AC17" s="365" t="s">
        <v>58</v>
      </c>
      <c r="AD17" s="365" t="s">
        <v>59</v>
      </c>
      <c r="AE17" s="366"/>
      <c r="AF17" s="367"/>
      <c r="AG17" s="69"/>
      <c r="BD17" s="68" t="s">
        <v>60</v>
      </c>
    </row>
    <row r="18" spans="1:68" ht="14.25" customHeight="1" x14ac:dyDescent="0.2">
      <c r="A18" s="333"/>
      <c r="B18" s="333"/>
      <c r="C18" s="333"/>
      <c r="D18" s="328"/>
      <c r="E18" s="329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28"/>
      <c r="Q18" s="517"/>
      <c r="R18" s="517"/>
      <c r="S18" s="517"/>
      <c r="T18" s="329"/>
      <c r="U18" s="70" t="s">
        <v>61</v>
      </c>
      <c r="V18" s="70" t="s">
        <v>62</v>
      </c>
      <c r="W18" s="333"/>
      <c r="X18" s="333"/>
      <c r="Y18" s="361"/>
      <c r="Z18" s="419"/>
      <c r="AA18" s="404"/>
      <c r="AB18" s="404"/>
      <c r="AC18" s="404"/>
      <c r="AD18" s="368"/>
      <c r="AE18" s="369"/>
      <c r="AF18" s="370"/>
      <c r="AG18" s="69"/>
      <c r="BD18" s="68"/>
    </row>
    <row r="19" spans="1:68" ht="27.75" hidden="1" customHeight="1" x14ac:dyDescent="0.2">
      <c r="A19" s="349" t="s">
        <v>63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48"/>
      <c r="AB19" s="48"/>
      <c r="AC19" s="48"/>
    </row>
    <row r="20" spans="1:68" ht="16.5" hidden="1" customHeight="1" x14ac:dyDescent="0.25">
      <c r="A20" s="340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hidden="1" customHeight="1" x14ac:dyDescent="0.25">
      <c r="A21" s="324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5">
        <v>4607111035752</v>
      </c>
      <c r="E22" s="336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56"/>
      <c r="P23" s="337" t="s">
        <v>73</v>
      </c>
      <c r="Q23" s="338"/>
      <c r="R23" s="338"/>
      <c r="S23" s="338"/>
      <c r="T23" s="338"/>
      <c r="U23" s="338"/>
      <c r="V23" s="339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56"/>
      <c r="P24" s="337" t="s">
        <v>73</v>
      </c>
      <c r="Q24" s="338"/>
      <c r="R24" s="338"/>
      <c r="S24" s="338"/>
      <c r="T24" s="338"/>
      <c r="U24" s="338"/>
      <c r="V24" s="339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49" t="s">
        <v>75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48"/>
      <c r="AB25" s="48"/>
      <c r="AC25" s="48"/>
    </row>
    <row r="26" spans="1:68" ht="16.5" hidden="1" customHeight="1" x14ac:dyDescent="0.25">
      <c r="A26" s="340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hidden="1" customHeight="1" x14ac:dyDescent="0.25">
      <c r="A27" s="324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5">
        <v>4607111036520</v>
      </c>
      <c r="E28" s="336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03" t="s">
        <v>81</v>
      </c>
      <c r="Q28" s="331"/>
      <c r="R28" s="331"/>
      <c r="S28" s="331"/>
      <c r="T28" s="332"/>
      <c r="U28" s="34"/>
      <c r="V28" s="34"/>
      <c r="W28" s="35" t="s">
        <v>70</v>
      </c>
      <c r="X28" s="318">
        <v>42</v>
      </c>
      <c r="Y28" s="31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5">
        <v>4607111036537</v>
      </c>
      <c r="E29" s="336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90" t="s">
        <v>86</v>
      </c>
      <c r="Q29" s="331"/>
      <c r="R29" s="331"/>
      <c r="S29" s="331"/>
      <c r="T29" s="332"/>
      <c r="U29" s="34"/>
      <c r="V29" s="34"/>
      <c r="W29" s="35" t="s">
        <v>70</v>
      </c>
      <c r="X29" s="318">
        <v>56</v>
      </c>
      <c r="Y29" s="319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5">
        <v>4607111036599</v>
      </c>
      <c r="E30" s="336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50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5">
        <v>4607111036605</v>
      </c>
      <c r="E31" s="336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49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18">
        <v>14</v>
      </c>
      <c r="Y31" s="319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55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56"/>
      <c r="P32" s="337" t="s">
        <v>73</v>
      </c>
      <c r="Q32" s="338"/>
      <c r="R32" s="338"/>
      <c r="S32" s="338"/>
      <c r="T32" s="338"/>
      <c r="U32" s="338"/>
      <c r="V32" s="339"/>
      <c r="W32" s="37" t="s">
        <v>70</v>
      </c>
      <c r="X32" s="320">
        <f>IFERROR(SUM(X28:X31),"0")</f>
        <v>126</v>
      </c>
      <c r="Y32" s="320">
        <f>IFERROR(SUM(Y28:Y31),"0")</f>
        <v>126</v>
      </c>
      <c r="Z32" s="320">
        <f>IFERROR(IF(Z28="",0,Z28),"0")+IFERROR(IF(Z29="",0,Z29),"0")+IFERROR(IF(Z30="",0,Z30),"0")+IFERROR(IF(Z31="",0,Z31),"0")</f>
        <v>1.1856599999999999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56"/>
      <c r="P33" s="337" t="s">
        <v>73</v>
      </c>
      <c r="Q33" s="338"/>
      <c r="R33" s="338"/>
      <c r="S33" s="338"/>
      <c r="T33" s="338"/>
      <c r="U33" s="338"/>
      <c r="V33" s="339"/>
      <c r="W33" s="37" t="s">
        <v>74</v>
      </c>
      <c r="X33" s="320">
        <f>IFERROR(SUMPRODUCT(X28:X31*H28:H31),"0")</f>
        <v>189</v>
      </c>
      <c r="Y33" s="320">
        <f>IFERROR(SUMPRODUCT(Y28:Y31*H28:H31),"0")</f>
        <v>189</v>
      </c>
      <c r="Z33" s="37"/>
      <c r="AA33" s="321"/>
      <c r="AB33" s="321"/>
      <c r="AC33" s="321"/>
    </row>
    <row r="34" spans="1:68" ht="16.5" hidden="1" customHeight="1" x14ac:dyDescent="0.25">
      <c r="A34" s="340" t="s">
        <v>93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hidden="1" customHeight="1" x14ac:dyDescent="0.25">
      <c r="A35" s="324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5">
        <v>4620207490075</v>
      </c>
      <c r="E36" s="336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01" t="s">
        <v>96</v>
      </c>
      <c r="Q36" s="331"/>
      <c r="R36" s="331"/>
      <c r="S36" s="331"/>
      <c r="T36" s="332"/>
      <c r="U36" s="34"/>
      <c r="V36" s="34"/>
      <c r="W36" s="35" t="s">
        <v>70</v>
      </c>
      <c r="X36" s="318">
        <v>12</v>
      </c>
      <c r="Y36" s="31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35">
        <v>4607111036315</v>
      </c>
      <c r="E37" s="336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8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5">
        <v>4620207490174</v>
      </c>
      <c r="E38" s="336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28" t="s">
        <v>103</v>
      </c>
      <c r="Q38" s="331"/>
      <c r="R38" s="331"/>
      <c r="S38" s="331"/>
      <c r="T38" s="332"/>
      <c r="U38" s="34"/>
      <c r="V38" s="34"/>
      <c r="W38" s="35" t="s">
        <v>70</v>
      </c>
      <c r="X38" s="318">
        <v>12</v>
      </c>
      <c r="Y38" s="31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5">
        <v>4620207490044</v>
      </c>
      <c r="E39" s="336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78" t="s">
        <v>107</v>
      </c>
      <c r="Q39" s="331"/>
      <c r="R39" s="331"/>
      <c r="S39" s="331"/>
      <c r="T39" s="332"/>
      <c r="U39" s="34"/>
      <c r="V39" s="34"/>
      <c r="W39" s="35" t="s">
        <v>70</v>
      </c>
      <c r="X39" s="318">
        <v>12</v>
      </c>
      <c r="Y39" s="319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x14ac:dyDescent="0.2">
      <c r="A40" s="35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56"/>
      <c r="P40" s="337" t="s">
        <v>73</v>
      </c>
      <c r="Q40" s="338"/>
      <c r="R40" s="338"/>
      <c r="S40" s="338"/>
      <c r="T40" s="338"/>
      <c r="U40" s="338"/>
      <c r="V40" s="339"/>
      <c r="W40" s="37" t="s">
        <v>70</v>
      </c>
      <c r="X40" s="320">
        <f>IFERROR(SUM(X36:X39),"0")</f>
        <v>36</v>
      </c>
      <c r="Y40" s="320">
        <f>IFERROR(SUM(Y36:Y39),"0")</f>
        <v>36</v>
      </c>
      <c r="Z40" s="320">
        <f>IFERROR(IF(Z36="",0,Z36),"0")+IFERROR(IF(Z37="",0,Z37),"0")+IFERROR(IF(Z38="",0,Z38),"0")+IFERROR(IF(Z39="",0,Z39),"0")</f>
        <v>0.55800000000000005</v>
      </c>
      <c r="AA40" s="321"/>
      <c r="AB40" s="321"/>
      <c r="AC40" s="321"/>
    </row>
    <row r="41" spans="1:68" x14ac:dyDescent="0.2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56"/>
      <c r="P41" s="337" t="s">
        <v>73</v>
      </c>
      <c r="Q41" s="338"/>
      <c r="R41" s="338"/>
      <c r="S41" s="338"/>
      <c r="T41" s="338"/>
      <c r="U41" s="338"/>
      <c r="V41" s="339"/>
      <c r="W41" s="37" t="s">
        <v>74</v>
      </c>
      <c r="X41" s="320">
        <f>IFERROR(SUMPRODUCT(X36:X39*H36:H39),"0")</f>
        <v>201.59999999999997</v>
      </c>
      <c r="Y41" s="320">
        <f>IFERROR(SUMPRODUCT(Y36:Y39*H36:H39),"0")</f>
        <v>201.59999999999997</v>
      </c>
      <c r="Z41" s="37"/>
      <c r="AA41" s="321"/>
      <c r="AB41" s="321"/>
      <c r="AC41" s="321"/>
    </row>
    <row r="42" spans="1:68" ht="16.5" hidden="1" customHeight="1" x14ac:dyDescent="0.25">
      <c r="A42" s="340" t="s">
        <v>109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13"/>
      <c r="AB42" s="313"/>
      <c r="AC42" s="313"/>
    </row>
    <row r="43" spans="1:68" ht="14.25" hidden="1" customHeight="1" x14ac:dyDescent="0.25">
      <c r="A43" s="324" t="s">
        <v>64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35">
        <v>4607111038999</v>
      </c>
      <c r="E44" s="336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1"/>
      <c r="R44" s="331"/>
      <c r="S44" s="331"/>
      <c r="T44" s="332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113</v>
      </c>
      <c r="B45" s="54" t="s">
        <v>114</v>
      </c>
      <c r="C45" s="31">
        <v>4301070972</v>
      </c>
      <c r="D45" s="335">
        <v>4607111037183</v>
      </c>
      <c r="E45" s="336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1"/>
      <c r="R45" s="331"/>
      <c r="S45" s="331"/>
      <c r="T45" s="332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115</v>
      </c>
      <c r="B46" s="54" t="s">
        <v>116</v>
      </c>
      <c r="C46" s="31">
        <v>4301071044</v>
      </c>
      <c r="D46" s="335">
        <v>4607111039385</v>
      </c>
      <c r="E46" s="336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1"/>
      <c r="R46" s="331"/>
      <c r="S46" s="331"/>
      <c r="T46" s="332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35">
        <v>4607111037091</v>
      </c>
      <c r="E47" s="336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8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120</v>
      </c>
      <c r="B48" s="54" t="s">
        <v>121</v>
      </c>
      <c r="C48" s="31">
        <v>4301071045</v>
      </c>
      <c r="D48" s="335">
        <v>4607111039392</v>
      </c>
      <c r="E48" s="336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4301070971</v>
      </c>
      <c r="D49" s="335">
        <v>4607111036902</v>
      </c>
      <c r="E49" s="336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0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4301071031</v>
      </c>
      <c r="D50" s="335">
        <v>4607111038982</v>
      </c>
      <c r="E50" s="336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35">
        <v>4607111039354</v>
      </c>
      <c r="E51" s="336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35">
        <v>4607111036889</v>
      </c>
      <c r="E52" s="336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4301071047</v>
      </c>
      <c r="D53" s="335">
        <v>4607111039330</v>
      </c>
      <c r="E53" s="336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6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idden="1" x14ac:dyDescent="0.2">
      <c r="A54" s="355"/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56"/>
      <c r="P54" s="337" t="s">
        <v>73</v>
      </c>
      <c r="Q54" s="338"/>
      <c r="R54" s="338"/>
      <c r="S54" s="338"/>
      <c r="T54" s="338"/>
      <c r="U54" s="338"/>
      <c r="V54" s="339"/>
      <c r="W54" s="37" t="s">
        <v>70</v>
      </c>
      <c r="X54" s="320">
        <f>IFERROR(SUM(X44:X53),"0")</f>
        <v>0</v>
      </c>
      <c r="Y54" s="320">
        <f>IFERROR(SUM(Y44:Y53),"0")</f>
        <v>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21"/>
      <c r="AB54" s="321"/>
      <c r="AC54" s="321"/>
    </row>
    <row r="55" spans="1:68" hidden="1" x14ac:dyDescent="0.2">
      <c r="A55" s="325"/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56"/>
      <c r="P55" s="337" t="s">
        <v>73</v>
      </c>
      <c r="Q55" s="338"/>
      <c r="R55" s="338"/>
      <c r="S55" s="338"/>
      <c r="T55" s="338"/>
      <c r="U55" s="338"/>
      <c r="V55" s="339"/>
      <c r="W55" s="37" t="s">
        <v>74</v>
      </c>
      <c r="X55" s="320">
        <f>IFERROR(SUMPRODUCT(X44:X53*H44:H53),"0")</f>
        <v>0</v>
      </c>
      <c r="Y55" s="320">
        <f>IFERROR(SUMPRODUCT(Y44:Y53*H44:H53),"0")</f>
        <v>0</v>
      </c>
      <c r="Z55" s="37"/>
      <c r="AA55" s="321"/>
      <c r="AB55" s="321"/>
      <c r="AC55" s="321"/>
    </row>
    <row r="56" spans="1:68" ht="16.5" hidden="1" customHeight="1" x14ac:dyDescent="0.25">
      <c r="A56" s="340" t="s">
        <v>132</v>
      </c>
      <c r="B56" s="325"/>
      <c r="C56" s="325"/>
      <c r="D56" s="325"/>
      <c r="E56" s="325"/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5"/>
      <c r="W56" s="325"/>
      <c r="X56" s="325"/>
      <c r="Y56" s="325"/>
      <c r="Z56" s="325"/>
      <c r="AA56" s="313"/>
      <c r="AB56" s="313"/>
      <c r="AC56" s="313"/>
    </row>
    <row r="57" spans="1:68" ht="14.25" hidden="1" customHeight="1" x14ac:dyDescent="0.25">
      <c r="A57" s="324" t="s">
        <v>64</v>
      </c>
      <c r="B57" s="325"/>
      <c r="C57" s="325"/>
      <c r="D57" s="325"/>
      <c r="E57" s="325"/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14"/>
      <c r="AB57" s="314"/>
      <c r="AC57" s="314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35">
        <v>4607111037411</v>
      </c>
      <c r="E58" s="336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3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1"/>
      <c r="R58" s="331"/>
      <c r="S58" s="331"/>
      <c r="T58" s="332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5">
        <v>4607111036728</v>
      </c>
      <c r="E59" s="336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1"/>
      <c r="R59" s="331"/>
      <c r="S59" s="331"/>
      <c r="T59" s="332"/>
      <c r="U59" s="34"/>
      <c r="V59" s="34"/>
      <c r="W59" s="35" t="s">
        <v>70</v>
      </c>
      <c r="X59" s="318">
        <v>72</v>
      </c>
      <c r="Y59" s="319">
        <f>IFERROR(IF(X59="","",X59),"")</f>
        <v>72</v>
      </c>
      <c r="Z59" s="36">
        <f>IFERROR(IF(X59="","",X59*0.00866),"")</f>
        <v>0.62351999999999996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375.35039999999998</v>
      </c>
      <c r="BN59" s="67">
        <f>IFERROR(Y59*I59,"0")</f>
        <v>375.35039999999998</v>
      </c>
      <c r="BO59" s="67">
        <f>IFERROR(X59/J59,"0")</f>
        <v>0.5</v>
      </c>
      <c r="BP59" s="67">
        <f>IFERROR(Y59/J59,"0")</f>
        <v>0.5</v>
      </c>
    </row>
    <row r="60" spans="1:68" x14ac:dyDescent="0.2">
      <c r="A60" s="35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56"/>
      <c r="P60" s="337" t="s">
        <v>73</v>
      </c>
      <c r="Q60" s="338"/>
      <c r="R60" s="338"/>
      <c r="S60" s="338"/>
      <c r="T60" s="338"/>
      <c r="U60" s="338"/>
      <c r="V60" s="339"/>
      <c r="W60" s="37" t="s">
        <v>70</v>
      </c>
      <c r="X60" s="320">
        <f>IFERROR(SUM(X58:X59),"0")</f>
        <v>72</v>
      </c>
      <c r="Y60" s="320">
        <f>IFERROR(SUM(Y58:Y59),"0")</f>
        <v>72</v>
      </c>
      <c r="Z60" s="320">
        <f>IFERROR(IF(Z58="",0,Z58),"0")+IFERROR(IF(Z59="",0,Z59),"0")</f>
        <v>0.62351999999999996</v>
      </c>
      <c r="AA60" s="321"/>
      <c r="AB60" s="321"/>
      <c r="AC60" s="321"/>
    </row>
    <row r="61" spans="1:68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56"/>
      <c r="P61" s="337" t="s">
        <v>73</v>
      </c>
      <c r="Q61" s="338"/>
      <c r="R61" s="338"/>
      <c r="S61" s="338"/>
      <c r="T61" s="338"/>
      <c r="U61" s="338"/>
      <c r="V61" s="339"/>
      <c r="W61" s="37" t="s">
        <v>74</v>
      </c>
      <c r="X61" s="320">
        <f>IFERROR(SUMPRODUCT(X58:X59*H58:H59),"0")</f>
        <v>360</v>
      </c>
      <c r="Y61" s="320">
        <f>IFERROR(SUMPRODUCT(Y58:Y59*H58:H59),"0")</f>
        <v>360</v>
      </c>
      <c r="Z61" s="37"/>
      <c r="AA61" s="321"/>
      <c r="AB61" s="321"/>
      <c r="AC61" s="321"/>
    </row>
    <row r="62" spans="1:68" ht="16.5" hidden="1" customHeight="1" x14ac:dyDescent="0.25">
      <c r="A62" s="340" t="s">
        <v>141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3"/>
      <c r="AB62" s="313"/>
      <c r="AC62" s="313"/>
    </row>
    <row r="63" spans="1:68" ht="14.25" hidden="1" customHeight="1" x14ac:dyDescent="0.25">
      <c r="A63" s="324" t="s">
        <v>142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Z63" s="325"/>
      <c r="AA63" s="314"/>
      <c r="AB63" s="314"/>
      <c r="AC63" s="314"/>
    </row>
    <row r="64" spans="1:68" ht="27" hidden="1" customHeight="1" x14ac:dyDescent="0.25">
      <c r="A64" s="54" t="s">
        <v>143</v>
      </c>
      <c r="B64" s="54" t="s">
        <v>144</v>
      </c>
      <c r="C64" s="31">
        <v>4301135584</v>
      </c>
      <c r="D64" s="335">
        <v>4607111033659</v>
      </c>
      <c r="E64" s="336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381" t="s">
        <v>145</v>
      </c>
      <c r="Q64" s="331"/>
      <c r="R64" s="331"/>
      <c r="S64" s="331"/>
      <c r="T64" s="332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55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56"/>
      <c r="P65" s="337" t="s">
        <v>73</v>
      </c>
      <c r="Q65" s="338"/>
      <c r="R65" s="338"/>
      <c r="S65" s="338"/>
      <c r="T65" s="338"/>
      <c r="U65" s="338"/>
      <c r="V65" s="339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hidden="1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56"/>
      <c r="P66" s="337" t="s">
        <v>73</v>
      </c>
      <c r="Q66" s="338"/>
      <c r="R66" s="338"/>
      <c r="S66" s="338"/>
      <c r="T66" s="338"/>
      <c r="U66" s="338"/>
      <c r="V66" s="339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hidden="1" customHeight="1" x14ac:dyDescent="0.25">
      <c r="A67" s="340" t="s">
        <v>147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3"/>
      <c r="AB67" s="313"/>
      <c r="AC67" s="313"/>
    </row>
    <row r="68" spans="1:68" ht="14.25" hidden="1" customHeight="1" x14ac:dyDescent="0.25">
      <c r="A68" s="324" t="s">
        <v>148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hidden="1" customHeight="1" x14ac:dyDescent="0.25">
      <c r="A69" s="54" t="s">
        <v>149</v>
      </c>
      <c r="B69" s="54" t="s">
        <v>150</v>
      </c>
      <c r="C69" s="31">
        <v>4301131022</v>
      </c>
      <c r="D69" s="335">
        <v>4607111034120</v>
      </c>
      <c r="E69" s="336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1"/>
      <c r="R69" s="331"/>
      <c r="S69" s="331"/>
      <c r="T69" s="332"/>
      <c r="U69" s="34"/>
      <c r="V69" s="34"/>
      <c r="W69" s="35" t="s">
        <v>70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4301131021</v>
      </c>
      <c r="D70" s="335">
        <v>4607111034137</v>
      </c>
      <c r="E70" s="336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3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1"/>
      <c r="R70" s="331"/>
      <c r="S70" s="331"/>
      <c r="T70" s="332"/>
      <c r="U70" s="34"/>
      <c r="V70" s="34"/>
      <c r="W70" s="35" t="s">
        <v>70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56"/>
      <c r="P71" s="337" t="s">
        <v>73</v>
      </c>
      <c r="Q71" s="338"/>
      <c r="R71" s="338"/>
      <c r="S71" s="338"/>
      <c r="T71" s="338"/>
      <c r="U71" s="338"/>
      <c r="V71" s="339"/>
      <c r="W71" s="37" t="s">
        <v>70</v>
      </c>
      <c r="X71" s="320">
        <f>IFERROR(SUM(X69:X70),"0")</f>
        <v>0</v>
      </c>
      <c r="Y71" s="320">
        <f>IFERROR(SUM(Y69:Y70),"0")</f>
        <v>0</v>
      </c>
      <c r="Z71" s="320">
        <f>IFERROR(IF(Z69="",0,Z69),"0")+IFERROR(IF(Z70="",0,Z70),"0")</f>
        <v>0</v>
      </c>
      <c r="AA71" s="321"/>
      <c r="AB71" s="321"/>
      <c r="AC71" s="321"/>
    </row>
    <row r="72" spans="1:68" hidden="1" x14ac:dyDescent="0.2">
      <c r="A72" s="325"/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56"/>
      <c r="P72" s="337" t="s">
        <v>73</v>
      </c>
      <c r="Q72" s="338"/>
      <c r="R72" s="338"/>
      <c r="S72" s="338"/>
      <c r="T72" s="338"/>
      <c r="U72" s="338"/>
      <c r="V72" s="339"/>
      <c r="W72" s="37" t="s">
        <v>74</v>
      </c>
      <c r="X72" s="320">
        <f>IFERROR(SUMPRODUCT(X69:X70*H69:H70),"0")</f>
        <v>0</v>
      </c>
      <c r="Y72" s="320">
        <f>IFERROR(SUMPRODUCT(Y69:Y70*H69:H70),"0")</f>
        <v>0</v>
      </c>
      <c r="Z72" s="37"/>
      <c r="AA72" s="321"/>
      <c r="AB72" s="321"/>
      <c r="AC72" s="321"/>
    </row>
    <row r="73" spans="1:68" ht="16.5" hidden="1" customHeight="1" x14ac:dyDescent="0.25">
      <c r="A73" s="340" t="s">
        <v>155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3"/>
      <c r="AB73" s="313"/>
      <c r="AC73" s="313"/>
    </row>
    <row r="74" spans="1:68" ht="14.25" hidden="1" customHeight="1" x14ac:dyDescent="0.25">
      <c r="A74" s="324" t="s">
        <v>142</v>
      </c>
      <c r="B74" s="325"/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5"/>
      <c r="W74" s="325"/>
      <c r="X74" s="325"/>
      <c r="Y74" s="325"/>
      <c r="Z74" s="325"/>
      <c r="AA74" s="314"/>
      <c r="AB74" s="314"/>
      <c r="AC74" s="314"/>
    </row>
    <row r="75" spans="1:68" ht="27" hidden="1" customHeight="1" x14ac:dyDescent="0.25">
      <c r="A75" s="54" t="s">
        <v>156</v>
      </c>
      <c r="B75" s="54" t="s">
        <v>157</v>
      </c>
      <c r="C75" s="31">
        <v>4301135569</v>
      </c>
      <c r="D75" s="335">
        <v>4607111033628</v>
      </c>
      <c r="E75" s="336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374" t="s">
        <v>158</v>
      </c>
      <c r="Q75" s="331"/>
      <c r="R75" s="331"/>
      <c r="S75" s="331"/>
      <c r="T75" s="332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5">
        <v>4607111033451</v>
      </c>
      <c r="E76" s="336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4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1"/>
      <c r="R76" s="331"/>
      <c r="S76" s="331"/>
      <c r="T76" s="332"/>
      <c r="U76" s="34"/>
      <c r="V76" s="34"/>
      <c r="W76" s="35" t="s">
        <v>70</v>
      </c>
      <c r="X76" s="318">
        <v>14</v>
      </c>
      <c r="Y76" s="319">
        <f t="shared" si="6"/>
        <v>14</v>
      </c>
      <c r="Z76" s="36">
        <f t="shared" si="7"/>
        <v>0.25031999999999999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60.250400000000006</v>
      </c>
      <c r="BN76" s="67">
        <f t="shared" si="9"/>
        <v>60.250400000000006</v>
      </c>
      <c r="BO76" s="67">
        <f t="shared" si="10"/>
        <v>0.2</v>
      </c>
      <c r="BP76" s="67">
        <f t="shared" si="11"/>
        <v>0.2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5">
        <v>4607111035141</v>
      </c>
      <c r="E77" s="336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1" t="s">
        <v>163</v>
      </c>
      <c r="Q77" s="331"/>
      <c r="R77" s="331"/>
      <c r="S77" s="331"/>
      <c r="T77" s="332"/>
      <c r="U77" s="34"/>
      <c r="V77" s="34"/>
      <c r="W77" s="35" t="s">
        <v>70</v>
      </c>
      <c r="X77" s="318">
        <v>14</v>
      </c>
      <c r="Y77" s="319">
        <f t="shared" si="6"/>
        <v>14</v>
      </c>
      <c r="Z77" s="36">
        <f t="shared" si="7"/>
        <v>0.25031999999999999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60.250400000000006</v>
      </c>
      <c r="BN77" s="67">
        <f t="shared" si="9"/>
        <v>60.250400000000006</v>
      </c>
      <c r="BO77" s="67">
        <f t="shared" si="10"/>
        <v>0.2</v>
      </c>
      <c r="BP77" s="67">
        <f t="shared" si="11"/>
        <v>0.2</v>
      </c>
    </row>
    <row r="78" spans="1:68" ht="27" hidden="1" customHeight="1" x14ac:dyDescent="0.25">
      <c r="A78" s="54" t="s">
        <v>165</v>
      </c>
      <c r="B78" s="54" t="s">
        <v>166</v>
      </c>
      <c r="C78" s="31">
        <v>4301135578</v>
      </c>
      <c r="D78" s="335">
        <v>4607111033444</v>
      </c>
      <c r="E78" s="336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1"/>
      <c r="R78" s="331"/>
      <c r="S78" s="331"/>
      <c r="T78" s="332"/>
      <c r="U78" s="34"/>
      <c r="V78" s="34"/>
      <c r="W78" s="35" t="s">
        <v>70</v>
      </c>
      <c r="X78" s="318">
        <v>0</v>
      </c>
      <c r="Y78" s="319">
        <f t="shared" si="6"/>
        <v>0</v>
      </c>
      <c r="Z78" s="36">
        <f t="shared" si="7"/>
        <v>0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5">
        <v>4607111035028</v>
      </c>
      <c r="E79" s="336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51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1"/>
      <c r="R79" s="331"/>
      <c r="S79" s="331"/>
      <c r="T79" s="332"/>
      <c r="U79" s="34"/>
      <c r="V79" s="34"/>
      <c r="W79" s="35" t="s">
        <v>70</v>
      </c>
      <c r="X79" s="318">
        <v>14</v>
      </c>
      <c r="Y79" s="319">
        <f t="shared" si="6"/>
        <v>14</v>
      </c>
      <c r="Z79" s="36">
        <f t="shared" si="7"/>
        <v>0.25031999999999999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62.283200000000008</v>
      </c>
      <c r="BN79" s="67">
        <f t="shared" si="9"/>
        <v>62.283200000000008</v>
      </c>
      <c r="BO79" s="67">
        <f t="shared" si="10"/>
        <v>0.2</v>
      </c>
      <c r="BP79" s="67">
        <f t="shared" si="11"/>
        <v>0.2</v>
      </c>
    </row>
    <row r="80" spans="1:68" ht="27" hidden="1" customHeight="1" x14ac:dyDescent="0.25">
      <c r="A80" s="54" t="s">
        <v>169</v>
      </c>
      <c r="B80" s="54" t="s">
        <v>170</v>
      </c>
      <c r="C80" s="31">
        <v>4301135285</v>
      </c>
      <c r="D80" s="335">
        <v>4607111036407</v>
      </c>
      <c r="E80" s="336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1"/>
      <c r="R80" s="331"/>
      <c r="S80" s="331"/>
      <c r="T80" s="332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55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56"/>
      <c r="P81" s="337" t="s">
        <v>73</v>
      </c>
      <c r="Q81" s="338"/>
      <c r="R81" s="338"/>
      <c r="S81" s="338"/>
      <c r="T81" s="338"/>
      <c r="U81" s="338"/>
      <c r="V81" s="339"/>
      <c r="W81" s="37" t="s">
        <v>70</v>
      </c>
      <c r="X81" s="320">
        <f>IFERROR(SUM(X75:X80),"0")</f>
        <v>42</v>
      </c>
      <c r="Y81" s="320">
        <f>IFERROR(SUM(Y75:Y80),"0")</f>
        <v>42</v>
      </c>
      <c r="Z81" s="320">
        <f>IFERROR(IF(Z75="",0,Z75),"0")+IFERROR(IF(Z76="",0,Z76),"0")+IFERROR(IF(Z77="",0,Z77),"0")+IFERROR(IF(Z78="",0,Z78),"0")+IFERROR(IF(Z79="",0,Z79),"0")+IFERROR(IF(Z80="",0,Z80),"0")</f>
        <v>0.75095999999999996</v>
      </c>
      <c r="AA81" s="321"/>
      <c r="AB81" s="321"/>
      <c r="AC81" s="321"/>
    </row>
    <row r="82" spans="1:68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56"/>
      <c r="P82" s="337" t="s">
        <v>73</v>
      </c>
      <c r="Q82" s="338"/>
      <c r="R82" s="338"/>
      <c r="S82" s="338"/>
      <c r="T82" s="338"/>
      <c r="U82" s="338"/>
      <c r="V82" s="339"/>
      <c r="W82" s="37" t="s">
        <v>74</v>
      </c>
      <c r="X82" s="320">
        <f>IFERROR(SUMPRODUCT(X75:X80*H75:H80),"0")</f>
        <v>154.56</v>
      </c>
      <c r="Y82" s="320">
        <f>IFERROR(SUMPRODUCT(Y75:Y80*H75:H80),"0")</f>
        <v>154.56</v>
      </c>
      <c r="Z82" s="37"/>
      <c r="AA82" s="321"/>
      <c r="AB82" s="321"/>
      <c r="AC82" s="321"/>
    </row>
    <row r="83" spans="1:68" ht="16.5" hidden="1" customHeight="1" x14ac:dyDescent="0.25">
      <c r="A83" s="340" t="s">
        <v>172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13"/>
      <c r="AB83" s="313"/>
      <c r="AC83" s="313"/>
    </row>
    <row r="84" spans="1:68" ht="14.25" hidden="1" customHeight="1" x14ac:dyDescent="0.25">
      <c r="A84" s="324" t="s">
        <v>173</v>
      </c>
      <c r="B84" s="325"/>
      <c r="C84" s="325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  <c r="Z84" s="325"/>
      <c r="AA84" s="314"/>
      <c r="AB84" s="314"/>
      <c r="AC84" s="314"/>
    </row>
    <row r="85" spans="1:68" ht="27" hidden="1" customHeight="1" x14ac:dyDescent="0.25">
      <c r="A85" s="54" t="s">
        <v>174</v>
      </c>
      <c r="B85" s="54" t="s">
        <v>175</v>
      </c>
      <c r="C85" s="31">
        <v>4301190068</v>
      </c>
      <c r="D85" s="335">
        <v>4620207490365</v>
      </c>
      <c r="E85" s="336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393" t="s">
        <v>177</v>
      </c>
      <c r="Q85" s="331"/>
      <c r="R85" s="331"/>
      <c r="S85" s="331"/>
      <c r="T85" s="332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5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56"/>
      <c r="P86" s="337" t="s">
        <v>73</v>
      </c>
      <c r="Q86" s="338"/>
      <c r="R86" s="338"/>
      <c r="S86" s="338"/>
      <c r="T86" s="338"/>
      <c r="U86" s="338"/>
      <c r="V86" s="339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hidden="1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56"/>
      <c r="P87" s="337" t="s">
        <v>73</v>
      </c>
      <c r="Q87" s="338"/>
      <c r="R87" s="338"/>
      <c r="S87" s="338"/>
      <c r="T87" s="338"/>
      <c r="U87" s="338"/>
      <c r="V87" s="339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hidden="1" customHeight="1" x14ac:dyDescent="0.25">
      <c r="A88" s="340" t="s">
        <v>179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3"/>
      <c r="AB88" s="313"/>
      <c r="AC88" s="313"/>
    </row>
    <row r="89" spans="1:68" ht="14.25" hidden="1" customHeight="1" x14ac:dyDescent="0.25">
      <c r="A89" s="324" t="s">
        <v>180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5">
        <v>4607025784319</v>
      </c>
      <c r="E90" s="336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3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1"/>
      <c r="R90" s="331"/>
      <c r="S90" s="331"/>
      <c r="T90" s="332"/>
      <c r="U90" s="34"/>
      <c r="V90" s="34"/>
      <c r="W90" s="35" t="s">
        <v>70</v>
      </c>
      <c r="X90" s="318">
        <v>14</v>
      </c>
      <c r="Y90" s="319">
        <f>IFERROR(IF(X90="","",X90),"")</f>
        <v>14</v>
      </c>
      <c r="Z90" s="36">
        <f>IFERROR(IF(X90="","",X90*0.01788),"")</f>
        <v>0.25031999999999999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59.415999999999997</v>
      </c>
      <c r="BN90" s="67">
        <f>IFERROR(Y90*I90,"0")</f>
        <v>59.415999999999997</v>
      </c>
      <c r="BO90" s="67">
        <f>IFERROR(X90/J90,"0")</f>
        <v>0.2</v>
      </c>
      <c r="BP90" s="67">
        <f>IFERROR(Y90/J90,"0")</f>
        <v>0.2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35">
        <v>4607025784012</v>
      </c>
      <c r="E91" s="336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1"/>
      <c r="R91" s="331"/>
      <c r="S91" s="331"/>
      <c r="T91" s="332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187</v>
      </c>
      <c r="B92" s="54" t="s">
        <v>188</v>
      </c>
      <c r="C92" s="31">
        <v>4301136039</v>
      </c>
      <c r="D92" s="335">
        <v>4607111035370</v>
      </c>
      <c r="E92" s="336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1"/>
      <c r="R92" s="331"/>
      <c r="S92" s="331"/>
      <c r="T92" s="332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55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56"/>
      <c r="P93" s="337" t="s">
        <v>73</v>
      </c>
      <c r="Q93" s="338"/>
      <c r="R93" s="338"/>
      <c r="S93" s="338"/>
      <c r="T93" s="338"/>
      <c r="U93" s="338"/>
      <c r="V93" s="339"/>
      <c r="W93" s="37" t="s">
        <v>70</v>
      </c>
      <c r="X93" s="320">
        <f>IFERROR(SUM(X90:X92),"0")</f>
        <v>14</v>
      </c>
      <c r="Y93" s="320">
        <f>IFERROR(SUM(Y90:Y92),"0")</f>
        <v>14</v>
      </c>
      <c r="Z93" s="320">
        <f>IFERROR(IF(Z90="",0,Z90),"0")+IFERROR(IF(Z91="",0,Z91),"0")+IFERROR(IF(Z92="",0,Z92),"0")</f>
        <v>0.25031999999999999</v>
      </c>
      <c r="AA93" s="321"/>
      <c r="AB93" s="321"/>
      <c r="AC93" s="321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56"/>
      <c r="P94" s="337" t="s">
        <v>73</v>
      </c>
      <c r="Q94" s="338"/>
      <c r="R94" s="338"/>
      <c r="S94" s="338"/>
      <c r="T94" s="338"/>
      <c r="U94" s="338"/>
      <c r="V94" s="339"/>
      <c r="W94" s="37" t="s">
        <v>74</v>
      </c>
      <c r="X94" s="320">
        <f>IFERROR(SUMPRODUCT(X90:X92*H90:H92),"0")</f>
        <v>50.4</v>
      </c>
      <c r="Y94" s="320">
        <f>IFERROR(SUMPRODUCT(Y90:Y92*H90:H92),"0")</f>
        <v>50.4</v>
      </c>
      <c r="Z94" s="37"/>
      <c r="AA94" s="321"/>
      <c r="AB94" s="321"/>
      <c r="AC94" s="321"/>
    </row>
    <row r="95" spans="1:68" ht="16.5" hidden="1" customHeight="1" x14ac:dyDescent="0.25">
      <c r="A95" s="340" t="s">
        <v>190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3"/>
      <c r="AB95" s="313"/>
      <c r="AC95" s="313"/>
    </row>
    <row r="96" spans="1:68" ht="14.25" hidden="1" customHeight="1" x14ac:dyDescent="0.25">
      <c r="A96" s="324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191</v>
      </c>
      <c r="B97" s="54" t="s">
        <v>192</v>
      </c>
      <c r="C97" s="31">
        <v>4301071051</v>
      </c>
      <c r="D97" s="335">
        <v>4607111039262</v>
      </c>
      <c r="E97" s="336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1"/>
      <c r="R97" s="331"/>
      <c r="S97" s="331"/>
      <c r="T97" s="332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35">
        <v>4607111034144</v>
      </c>
      <c r="E98" s="336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1"/>
      <c r="R98" s="331"/>
      <c r="S98" s="331"/>
      <c r="T98" s="332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4301071038</v>
      </c>
      <c r="D99" s="335">
        <v>4607111039248</v>
      </c>
      <c r="E99" s="336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4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1"/>
      <c r="R99" s="331"/>
      <c r="S99" s="331"/>
      <c r="T99" s="332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197</v>
      </c>
      <c r="B100" s="54" t="s">
        <v>198</v>
      </c>
      <c r="C100" s="31">
        <v>4301071049</v>
      </c>
      <c r="D100" s="335">
        <v>4607111039293</v>
      </c>
      <c r="E100" s="336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4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1"/>
      <c r="R100" s="331"/>
      <c r="S100" s="331"/>
      <c r="T100" s="332"/>
      <c r="U100" s="34"/>
      <c r="V100" s="34"/>
      <c r="W100" s="35" t="s">
        <v>70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5">
        <v>4607111039279</v>
      </c>
      <c r="E101" s="336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1"/>
      <c r="R101" s="331"/>
      <c r="S101" s="331"/>
      <c r="T101" s="332"/>
      <c r="U101" s="34"/>
      <c r="V101" s="34"/>
      <c r="W101" s="35" t="s">
        <v>70</v>
      </c>
      <c r="X101" s="318">
        <v>36</v>
      </c>
      <c r="Y101" s="319">
        <f>IFERROR(IF(X101="","",X101),"")</f>
        <v>36</v>
      </c>
      <c r="Z101" s="36">
        <f>IFERROR(IF(X101="","",X101*0.0155),"")</f>
        <v>0.55800000000000005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262.8</v>
      </c>
      <c r="BN101" s="67">
        <f>IFERROR(Y101*I101,"0")</f>
        <v>262.8</v>
      </c>
      <c r="BO101" s="67">
        <f>IFERROR(X101/J101,"0")</f>
        <v>0.42857142857142855</v>
      </c>
      <c r="BP101" s="67">
        <f>IFERROR(Y101/J101,"0")</f>
        <v>0.42857142857142855</v>
      </c>
    </row>
    <row r="102" spans="1:68" x14ac:dyDescent="0.2">
      <c r="A102" s="355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25"/>
      <c r="N102" s="325"/>
      <c r="O102" s="356"/>
      <c r="P102" s="337" t="s">
        <v>73</v>
      </c>
      <c r="Q102" s="338"/>
      <c r="R102" s="338"/>
      <c r="S102" s="338"/>
      <c r="T102" s="338"/>
      <c r="U102" s="338"/>
      <c r="V102" s="339"/>
      <c r="W102" s="37" t="s">
        <v>70</v>
      </c>
      <c r="X102" s="320">
        <f>IFERROR(SUM(X97:X101),"0")</f>
        <v>36</v>
      </c>
      <c r="Y102" s="320">
        <f>IFERROR(SUM(Y97:Y101),"0")</f>
        <v>36</v>
      </c>
      <c r="Z102" s="320">
        <f>IFERROR(IF(Z97="",0,Z97),"0")+IFERROR(IF(Z98="",0,Z98),"0")+IFERROR(IF(Z99="",0,Z99),"0")+IFERROR(IF(Z100="",0,Z100),"0")+IFERROR(IF(Z101="",0,Z101),"0")</f>
        <v>0.55800000000000005</v>
      </c>
      <c r="AA102" s="321"/>
      <c r="AB102" s="321"/>
      <c r="AC102" s="321"/>
    </row>
    <row r="103" spans="1:68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56"/>
      <c r="P103" s="337" t="s">
        <v>73</v>
      </c>
      <c r="Q103" s="338"/>
      <c r="R103" s="338"/>
      <c r="S103" s="338"/>
      <c r="T103" s="338"/>
      <c r="U103" s="338"/>
      <c r="V103" s="339"/>
      <c r="W103" s="37" t="s">
        <v>74</v>
      </c>
      <c r="X103" s="320">
        <f>IFERROR(SUMPRODUCT(X97:X101*H97:H101),"0")</f>
        <v>252</v>
      </c>
      <c r="Y103" s="320">
        <f>IFERROR(SUMPRODUCT(Y97:Y101*H97:H101),"0")</f>
        <v>252</v>
      </c>
      <c r="Z103" s="37"/>
      <c r="AA103" s="321"/>
      <c r="AB103" s="321"/>
      <c r="AC103" s="321"/>
    </row>
    <row r="104" spans="1:68" ht="16.5" hidden="1" customHeight="1" x14ac:dyDescent="0.25">
      <c r="A104" s="340" t="s">
        <v>201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13"/>
      <c r="AB104" s="313"/>
      <c r="AC104" s="313"/>
    </row>
    <row r="105" spans="1:68" ht="14.25" hidden="1" customHeight="1" x14ac:dyDescent="0.25">
      <c r="A105" s="324" t="s">
        <v>142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5">
        <v>4607111034014</v>
      </c>
      <c r="E106" s="336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1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18">
        <v>14</v>
      </c>
      <c r="Y106" s="319">
        <f>IFERROR(IF(X106="","",X106),"")</f>
        <v>14</v>
      </c>
      <c r="Z106" s="36">
        <f>IFERROR(IF(X106="","",X106*0.01788),"")</f>
        <v>0.25031999999999999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51.850399999999993</v>
      </c>
      <c r="BN106" s="67">
        <f>IFERROR(Y106*I106,"0")</f>
        <v>51.850399999999993</v>
      </c>
      <c r="BO106" s="67">
        <f>IFERROR(X106/J106,"0")</f>
        <v>0.2</v>
      </c>
      <c r="BP106" s="67">
        <f>IFERROR(Y106/J106,"0")</f>
        <v>0.2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5">
        <v>4607111033994</v>
      </c>
      <c r="E107" s="336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18">
        <v>28</v>
      </c>
      <c r="Y107" s="319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x14ac:dyDescent="0.2">
      <c r="A108" s="355"/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56"/>
      <c r="P108" s="337" t="s">
        <v>73</v>
      </c>
      <c r="Q108" s="338"/>
      <c r="R108" s="338"/>
      <c r="S108" s="338"/>
      <c r="T108" s="338"/>
      <c r="U108" s="338"/>
      <c r="V108" s="339"/>
      <c r="W108" s="37" t="s">
        <v>70</v>
      </c>
      <c r="X108" s="320">
        <f>IFERROR(SUM(X106:X107),"0")</f>
        <v>42</v>
      </c>
      <c r="Y108" s="320">
        <f>IFERROR(SUM(Y106:Y107),"0")</f>
        <v>42</v>
      </c>
      <c r="Z108" s="320">
        <f>IFERROR(IF(Z106="",0,Z106),"0")+IFERROR(IF(Z107="",0,Z107),"0")</f>
        <v>0.75095999999999996</v>
      </c>
      <c r="AA108" s="321"/>
      <c r="AB108" s="321"/>
      <c r="AC108" s="321"/>
    </row>
    <row r="109" spans="1:68" x14ac:dyDescent="0.2">
      <c r="A109" s="325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56"/>
      <c r="P109" s="337" t="s">
        <v>73</v>
      </c>
      <c r="Q109" s="338"/>
      <c r="R109" s="338"/>
      <c r="S109" s="338"/>
      <c r="T109" s="338"/>
      <c r="U109" s="338"/>
      <c r="V109" s="339"/>
      <c r="W109" s="37" t="s">
        <v>74</v>
      </c>
      <c r="X109" s="320">
        <f>IFERROR(SUMPRODUCT(X106:X107*H106:H107),"0")</f>
        <v>126</v>
      </c>
      <c r="Y109" s="320">
        <f>IFERROR(SUMPRODUCT(Y106:Y107*H106:H107),"0")</f>
        <v>126</v>
      </c>
      <c r="Z109" s="37"/>
      <c r="AA109" s="321"/>
      <c r="AB109" s="321"/>
      <c r="AC109" s="321"/>
    </row>
    <row r="110" spans="1:68" ht="16.5" hidden="1" customHeight="1" x14ac:dyDescent="0.25">
      <c r="A110" s="340" t="s">
        <v>207</v>
      </c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  <c r="Y110" s="325"/>
      <c r="Z110" s="325"/>
      <c r="AA110" s="313"/>
      <c r="AB110" s="313"/>
      <c r="AC110" s="313"/>
    </row>
    <row r="111" spans="1:68" ht="14.25" hidden="1" customHeight="1" x14ac:dyDescent="0.25">
      <c r="A111" s="324" t="s">
        <v>142</v>
      </c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5">
        <v>4607111039095</v>
      </c>
      <c r="E112" s="336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1"/>
      <c r="R112" s="331"/>
      <c r="S112" s="331"/>
      <c r="T112" s="332"/>
      <c r="U112" s="34"/>
      <c r="V112" s="34"/>
      <c r="W112" s="35" t="s">
        <v>70</v>
      </c>
      <c r="X112" s="318">
        <v>14</v>
      </c>
      <c r="Y112" s="319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52.472000000000001</v>
      </c>
      <c r="BN112" s="67">
        <f>IFERROR(Y112*I112,"0")</f>
        <v>52.472000000000001</v>
      </c>
      <c r="BO112" s="67">
        <f>IFERROR(X112/J112,"0")</f>
        <v>0.2</v>
      </c>
      <c r="BP112" s="67">
        <f>IFERROR(Y112/J112,"0")</f>
        <v>0.2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5">
        <v>4607111034199</v>
      </c>
      <c r="E113" s="336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8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18">
        <v>14</v>
      </c>
      <c r="Y113" s="319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51.850399999999993</v>
      </c>
      <c r="BN113" s="67">
        <f>IFERROR(Y113*I113,"0")</f>
        <v>51.850399999999993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355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56"/>
      <c r="P114" s="337" t="s">
        <v>73</v>
      </c>
      <c r="Q114" s="338"/>
      <c r="R114" s="338"/>
      <c r="S114" s="338"/>
      <c r="T114" s="338"/>
      <c r="U114" s="338"/>
      <c r="V114" s="339"/>
      <c r="W114" s="37" t="s">
        <v>70</v>
      </c>
      <c r="X114" s="320">
        <f>IFERROR(SUM(X112:X113),"0")</f>
        <v>28</v>
      </c>
      <c r="Y114" s="320">
        <f>IFERROR(SUM(Y112:Y113),"0")</f>
        <v>28</v>
      </c>
      <c r="Z114" s="320">
        <f>IFERROR(IF(Z112="",0,Z112),"0")+IFERROR(IF(Z113="",0,Z113),"0")</f>
        <v>0.50063999999999997</v>
      </c>
      <c r="AA114" s="321"/>
      <c r="AB114" s="321"/>
      <c r="AC114" s="321"/>
    </row>
    <row r="115" spans="1:68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56"/>
      <c r="P115" s="337" t="s">
        <v>73</v>
      </c>
      <c r="Q115" s="338"/>
      <c r="R115" s="338"/>
      <c r="S115" s="338"/>
      <c r="T115" s="338"/>
      <c r="U115" s="338"/>
      <c r="V115" s="339"/>
      <c r="W115" s="37" t="s">
        <v>74</v>
      </c>
      <c r="X115" s="320">
        <f>IFERROR(SUMPRODUCT(X112:X113*H112:H113),"0")</f>
        <v>84</v>
      </c>
      <c r="Y115" s="320">
        <f>IFERROR(SUMPRODUCT(Y112:Y113*H112:H113),"0")</f>
        <v>84</v>
      </c>
      <c r="Z115" s="37"/>
      <c r="AA115" s="321"/>
      <c r="AB115" s="321"/>
      <c r="AC115" s="321"/>
    </row>
    <row r="116" spans="1:68" ht="16.5" hidden="1" customHeight="1" x14ac:dyDescent="0.25">
      <c r="A116" s="340" t="s">
        <v>214</v>
      </c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  <c r="Z116" s="325"/>
      <c r="AA116" s="313"/>
      <c r="AB116" s="313"/>
      <c r="AC116" s="313"/>
    </row>
    <row r="117" spans="1:68" ht="14.25" hidden="1" customHeight="1" x14ac:dyDescent="0.25">
      <c r="A117" s="324" t="s">
        <v>142</v>
      </c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  <c r="Z117" s="325"/>
      <c r="AA117" s="314"/>
      <c r="AB117" s="314"/>
      <c r="AC117" s="314"/>
    </row>
    <row r="118" spans="1:68" ht="27" hidden="1" customHeight="1" x14ac:dyDescent="0.25">
      <c r="A118" s="54" t="s">
        <v>215</v>
      </c>
      <c r="B118" s="54" t="s">
        <v>216</v>
      </c>
      <c r="C118" s="31">
        <v>4301135275</v>
      </c>
      <c r="D118" s="335">
        <v>4607111034380</v>
      </c>
      <c r="E118" s="336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1"/>
      <c r="R118" s="331"/>
      <c r="S118" s="331"/>
      <c r="T118" s="332"/>
      <c r="U118" s="34"/>
      <c r="V118" s="34"/>
      <c r="W118" s="35" t="s">
        <v>70</v>
      </c>
      <c r="X118" s="318">
        <v>0</v>
      </c>
      <c r="Y118" s="319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4301135277</v>
      </c>
      <c r="D119" s="335">
        <v>4607111034397</v>
      </c>
      <c r="E119" s="336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55"/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56"/>
      <c r="P120" s="337" t="s">
        <v>73</v>
      </c>
      <c r="Q120" s="338"/>
      <c r="R120" s="338"/>
      <c r="S120" s="338"/>
      <c r="T120" s="338"/>
      <c r="U120" s="338"/>
      <c r="V120" s="339"/>
      <c r="W120" s="37" t="s">
        <v>70</v>
      </c>
      <c r="X120" s="320">
        <f>IFERROR(SUM(X118:X119),"0")</f>
        <v>0</v>
      </c>
      <c r="Y120" s="320">
        <f>IFERROR(SUM(Y118:Y119),"0")</f>
        <v>0</v>
      </c>
      <c r="Z120" s="320">
        <f>IFERROR(IF(Z118="",0,Z118),"0")+IFERROR(IF(Z119="",0,Z119),"0")</f>
        <v>0</v>
      </c>
      <c r="AA120" s="321"/>
      <c r="AB120" s="321"/>
      <c r="AC120" s="321"/>
    </row>
    <row r="121" spans="1:68" hidden="1" x14ac:dyDescent="0.2">
      <c r="A121" s="325"/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56"/>
      <c r="P121" s="337" t="s">
        <v>73</v>
      </c>
      <c r="Q121" s="338"/>
      <c r="R121" s="338"/>
      <c r="S121" s="338"/>
      <c r="T121" s="338"/>
      <c r="U121" s="338"/>
      <c r="V121" s="339"/>
      <c r="W121" s="37" t="s">
        <v>74</v>
      </c>
      <c r="X121" s="320">
        <f>IFERROR(SUMPRODUCT(X118:X119*H118:H119),"0")</f>
        <v>0</v>
      </c>
      <c r="Y121" s="320">
        <f>IFERROR(SUMPRODUCT(Y118:Y119*H118:H119),"0")</f>
        <v>0</v>
      </c>
      <c r="Z121" s="37"/>
      <c r="AA121" s="321"/>
      <c r="AB121" s="321"/>
      <c r="AC121" s="321"/>
    </row>
    <row r="122" spans="1:68" ht="16.5" hidden="1" customHeight="1" x14ac:dyDescent="0.25">
      <c r="A122" s="340" t="s">
        <v>220</v>
      </c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  <c r="Z122" s="325"/>
      <c r="AA122" s="313"/>
      <c r="AB122" s="313"/>
      <c r="AC122" s="313"/>
    </row>
    <row r="123" spans="1:68" ht="14.25" hidden="1" customHeight="1" x14ac:dyDescent="0.25">
      <c r="A123" s="324" t="s">
        <v>142</v>
      </c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5"/>
      <c r="P123" s="325"/>
      <c r="Q123" s="325"/>
      <c r="R123" s="325"/>
      <c r="S123" s="325"/>
      <c r="T123" s="325"/>
      <c r="U123" s="325"/>
      <c r="V123" s="325"/>
      <c r="W123" s="325"/>
      <c r="X123" s="325"/>
      <c r="Y123" s="325"/>
      <c r="Z123" s="325"/>
      <c r="AA123" s="314"/>
      <c r="AB123" s="314"/>
      <c r="AC123" s="314"/>
    </row>
    <row r="124" spans="1:68" ht="27" hidden="1" customHeight="1" x14ac:dyDescent="0.25">
      <c r="A124" s="54" t="s">
        <v>221</v>
      </c>
      <c r="B124" s="54" t="s">
        <v>222</v>
      </c>
      <c r="C124" s="31">
        <v>4301135570</v>
      </c>
      <c r="D124" s="335">
        <v>4607111035806</v>
      </c>
      <c r="E124" s="336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346" t="s">
        <v>223</v>
      </c>
      <c r="Q124" s="331"/>
      <c r="R124" s="331"/>
      <c r="S124" s="331"/>
      <c r="T124" s="332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55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56"/>
      <c r="P125" s="337" t="s">
        <v>73</v>
      </c>
      <c r="Q125" s="338"/>
      <c r="R125" s="338"/>
      <c r="S125" s="338"/>
      <c r="T125" s="338"/>
      <c r="U125" s="338"/>
      <c r="V125" s="339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hidden="1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56"/>
      <c r="P126" s="337" t="s">
        <v>73</v>
      </c>
      <c r="Q126" s="338"/>
      <c r="R126" s="338"/>
      <c r="S126" s="338"/>
      <c r="T126" s="338"/>
      <c r="U126" s="338"/>
      <c r="V126" s="339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40" t="s">
        <v>225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3"/>
      <c r="AB127" s="313"/>
      <c r="AC127" s="313"/>
    </row>
    <row r="128" spans="1:68" ht="14.25" hidden="1" customHeight="1" x14ac:dyDescent="0.25">
      <c r="A128" s="324" t="s">
        <v>142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5">
        <v>4607111039613</v>
      </c>
      <c r="E129" s="336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1"/>
      <c r="R129" s="331"/>
      <c r="S129" s="331"/>
      <c r="T129" s="332"/>
      <c r="U129" s="34"/>
      <c r="V129" s="34"/>
      <c r="W129" s="35" t="s">
        <v>70</v>
      </c>
      <c r="X129" s="318">
        <v>28</v>
      </c>
      <c r="Y129" s="319">
        <f>IFERROR(IF(X129="","",X129),"")</f>
        <v>28</v>
      </c>
      <c r="Z129" s="36">
        <f>IFERROR(IF(X129="","",X129*0.00936),"")</f>
        <v>0.26207999999999998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86.52</v>
      </c>
      <c r="BN129" s="67">
        <f>IFERROR(Y129*I129,"0")</f>
        <v>86.52</v>
      </c>
      <c r="BO129" s="67">
        <f>IFERROR(X129/J129,"0")</f>
        <v>0.22222222222222221</v>
      </c>
      <c r="BP129" s="67">
        <f>IFERROR(Y129/J129,"0")</f>
        <v>0.22222222222222221</v>
      </c>
    </row>
    <row r="130" spans="1:68" x14ac:dyDescent="0.2">
      <c r="A130" s="355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56"/>
      <c r="P130" s="337" t="s">
        <v>73</v>
      </c>
      <c r="Q130" s="338"/>
      <c r="R130" s="338"/>
      <c r="S130" s="338"/>
      <c r="T130" s="338"/>
      <c r="U130" s="338"/>
      <c r="V130" s="339"/>
      <c r="W130" s="37" t="s">
        <v>70</v>
      </c>
      <c r="X130" s="320">
        <f>IFERROR(SUM(X129:X129),"0")</f>
        <v>28</v>
      </c>
      <c r="Y130" s="320">
        <f>IFERROR(SUM(Y129:Y129),"0")</f>
        <v>28</v>
      </c>
      <c r="Z130" s="320">
        <f>IFERROR(IF(Z129="",0,Z129),"0")</f>
        <v>0.26207999999999998</v>
      </c>
      <c r="AA130" s="321"/>
      <c r="AB130" s="321"/>
      <c r="AC130" s="321"/>
    </row>
    <row r="131" spans="1:68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56"/>
      <c r="P131" s="337" t="s">
        <v>73</v>
      </c>
      <c r="Q131" s="338"/>
      <c r="R131" s="338"/>
      <c r="S131" s="338"/>
      <c r="T131" s="338"/>
      <c r="U131" s="338"/>
      <c r="V131" s="339"/>
      <c r="W131" s="37" t="s">
        <v>74</v>
      </c>
      <c r="X131" s="320">
        <f>IFERROR(SUMPRODUCT(X129:X129*H129:H129),"0")</f>
        <v>75.600000000000009</v>
      </c>
      <c r="Y131" s="320">
        <f>IFERROR(SUMPRODUCT(Y129:Y129*H129:H129),"0")</f>
        <v>75.600000000000009</v>
      </c>
      <c r="Z131" s="37"/>
      <c r="AA131" s="321"/>
      <c r="AB131" s="321"/>
      <c r="AC131" s="321"/>
    </row>
    <row r="132" spans="1:68" ht="16.5" hidden="1" customHeight="1" x14ac:dyDescent="0.25">
      <c r="A132" s="340" t="s">
        <v>228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3"/>
      <c r="AB132" s="313"/>
      <c r="AC132" s="313"/>
    </row>
    <row r="133" spans="1:68" ht="14.25" hidden="1" customHeight="1" x14ac:dyDescent="0.25">
      <c r="A133" s="324" t="s">
        <v>229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230</v>
      </c>
      <c r="B134" s="54" t="s">
        <v>231</v>
      </c>
      <c r="C134" s="31">
        <v>4301071054</v>
      </c>
      <c r="D134" s="335">
        <v>4607111035639</v>
      </c>
      <c r="E134" s="336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3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1"/>
      <c r="R134" s="331"/>
      <c r="S134" s="331"/>
      <c r="T134" s="332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234</v>
      </c>
      <c r="B135" s="54" t="s">
        <v>235</v>
      </c>
      <c r="C135" s="31">
        <v>4301135540</v>
      </c>
      <c r="D135" s="335">
        <v>4607111035646</v>
      </c>
      <c r="E135" s="336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3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1"/>
      <c r="R135" s="331"/>
      <c r="S135" s="331"/>
      <c r="T135" s="332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5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56"/>
      <c r="P136" s="337" t="s">
        <v>73</v>
      </c>
      <c r="Q136" s="338"/>
      <c r="R136" s="338"/>
      <c r="S136" s="338"/>
      <c r="T136" s="338"/>
      <c r="U136" s="338"/>
      <c r="V136" s="339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56"/>
      <c r="P137" s="337" t="s">
        <v>73</v>
      </c>
      <c r="Q137" s="338"/>
      <c r="R137" s="338"/>
      <c r="S137" s="338"/>
      <c r="T137" s="338"/>
      <c r="U137" s="338"/>
      <c r="V137" s="339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hidden="1" customHeight="1" x14ac:dyDescent="0.25">
      <c r="A138" s="340" t="s">
        <v>236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3"/>
      <c r="AB138" s="313"/>
      <c r="AC138" s="313"/>
    </row>
    <row r="139" spans="1:68" ht="14.25" hidden="1" customHeight="1" x14ac:dyDescent="0.25">
      <c r="A139" s="324" t="s">
        <v>142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237</v>
      </c>
      <c r="B140" s="54" t="s">
        <v>238</v>
      </c>
      <c r="C140" s="31">
        <v>4301135281</v>
      </c>
      <c r="D140" s="335">
        <v>4607111036568</v>
      </c>
      <c r="E140" s="336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5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1"/>
      <c r="R140" s="331"/>
      <c r="S140" s="331"/>
      <c r="T140" s="332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5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56"/>
      <c r="P141" s="337" t="s">
        <v>73</v>
      </c>
      <c r="Q141" s="338"/>
      <c r="R141" s="338"/>
      <c r="S141" s="338"/>
      <c r="T141" s="338"/>
      <c r="U141" s="338"/>
      <c r="V141" s="339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56"/>
      <c r="P142" s="337" t="s">
        <v>73</v>
      </c>
      <c r="Q142" s="338"/>
      <c r="R142" s="338"/>
      <c r="S142" s="338"/>
      <c r="T142" s="338"/>
      <c r="U142" s="338"/>
      <c r="V142" s="339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hidden="1" customHeight="1" x14ac:dyDescent="0.2">
      <c r="A143" s="349" t="s">
        <v>240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48"/>
      <c r="AB143" s="48"/>
      <c r="AC143" s="48"/>
    </row>
    <row r="144" spans="1:68" ht="16.5" hidden="1" customHeight="1" x14ac:dyDescent="0.25">
      <c r="A144" s="340" t="s">
        <v>241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3"/>
      <c r="AB144" s="313"/>
      <c r="AC144" s="313"/>
    </row>
    <row r="145" spans="1:68" ht="14.25" hidden="1" customHeight="1" x14ac:dyDescent="0.25">
      <c r="A145" s="324" t="s">
        <v>142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35">
        <v>4607111039057</v>
      </c>
      <c r="E146" s="336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375" t="s">
        <v>244</v>
      </c>
      <c r="Q146" s="331"/>
      <c r="R146" s="331"/>
      <c r="S146" s="331"/>
      <c r="T146" s="332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5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56"/>
      <c r="P147" s="337" t="s">
        <v>73</v>
      </c>
      <c r="Q147" s="338"/>
      <c r="R147" s="338"/>
      <c r="S147" s="338"/>
      <c r="T147" s="338"/>
      <c r="U147" s="338"/>
      <c r="V147" s="339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56"/>
      <c r="P148" s="337" t="s">
        <v>73</v>
      </c>
      <c r="Q148" s="338"/>
      <c r="R148" s="338"/>
      <c r="S148" s="338"/>
      <c r="T148" s="338"/>
      <c r="U148" s="338"/>
      <c r="V148" s="339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40" t="s">
        <v>245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3"/>
      <c r="AB149" s="313"/>
      <c r="AC149" s="313"/>
    </row>
    <row r="150" spans="1:68" ht="14.25" hidden="1" customHeight="1" x14ac:dyDescent="0.25">
      <c r="A150" s="324" t="s">
        <v>64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246</v>
      </c>
      <c r="B151" s="54" t="s">
        <v>247</v>
      </c>
      <c r="C151" s="31">
        <v>4301071062</v>
      </c>
      <c r="D151" s="335">
        <v>4607111036384</v>
      </c>
      <c r="E151" s="336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47" t="s">
        <v>248</v>
      </c>
      <c r="Q151" s="331"/>
      <c r="R151" s="331"/>
      <c r="S151" s="331"/>
      <c r="T151" s="332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4301071056</v>
      </c>
      <c r="D152" s="335">
        <v>4640242180250</v>
      </c>
      <c r="E152" s="336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506" t="s">
        <v>252</v>
      </c>
      <c r="Q152" s="331"/>
      <c r="R152" s="331"/>
      <c r="S152" s="331"/>
      <c r="T152" s="332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5">
        <v>4607111036216</v>
      </c>
      <c r="E153" s="336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1"/>
      <c r="R153" s="331"/>
      <c r="S153" s="331"/>
      <c r="T153" s="332"/>
      <c r="U153" s="34"/>
      <c r="V153" s="34"/>
      <c r="W153" s="35" t="s">
        <v>70</v>
      </c>
      <c r="X153" s="318">
        <v>204</v>
      </c>
      <c r="Y153" s="319">
        <f>IFERROR(IF(X153="","",X153),"")</f>
        <v>204</v>
      </c>
      <c r="Z153" s="36">
        <f>IFERROR(IF(X153="","",X153*0.00866),"")</f>
        <v>1.7666399999999998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1063.4928</v>
      </c>
      <c r="BN153" s="67">
        <f>IFERROR(Y153*I153,"0")</f>
        <v>1063.4928</v>
      </c>
      <c r="BO153" s="67">
        <f>IFERROR(X153/J153,"0")</f>
        <v>1.4166666666666667</v>
      </c>
      <c r="BP153" s="67">
        <f>IFERROR(Y153/J153,"0")</f>
        <v>1.4166666666666667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4301071061</v>
      </c>
      <c r="D154" s="335">
        <v>4607111036278</v>
      </c>
      <c r="E154" s="336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1"/>
      <c r="R154" s="331"/>
      <c r="S154" s="331"/>
      <c r="T154" s="332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5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56"/>
      <c r="P155" s="337" t="s">
        <v>73</v>
      </c>
      <c r="Q155" s="338"/>
      <c r="R155" s="338"/>
      <c r="S155" s="338"/>
      <c r="T155" s="338"/>
      <c r="U155" s="338"/>
      <c r="V155" s="339"/>
      <c r="W155" s="37" t="s">
        <v>70</v>
      </c>
      <c r="X155" s="320">
        <f>IFERROR(SUM(X151:X154),"0")</f>
        <v>204</v>
      </c>
      <c r="Y155" s="320">
        <f>IFERROR(SUM(Y151:Y154),"0")</f>
        <v>204</v>
      </c>
      <c r="Z155" s="320">
        <f>IFERROR(IF(Z151="",0,Z151),"0")+IFERROR(IF(Z152="",0,Z152),"0")+IFERROR(IF(Z153="",0,Z153),"0")+IFERROR(IF(Z154="",0,Z154),"0")</f>
        <v>1.7666399999999998</v>
      </c>
      <c r="AA155" s="321"/>
      <c r="AB155" s="321"/>
      <c r="AC155" s="321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56"/>
      <c r="P156" s="337" t="s">
        <v>73</v>
      </c>
      <c r="Q156" s="338"/>
      <c r="R156" s="338"/>
      <c r="S156" s="338"/>
      <c r="T156" s="338"/>
      <c r="U156" s="338"/>
      <c r="V156" s="339"/>
      <c r="W156" s="37" t="s">
        <v>74</v>
      </c>
      <c r="X156" s="320">
        <f>IFERROR(SUMPRODUCT(X151:X154*H151:H154),"0")</f>
        <v>1020</v>
      </c>
      <c r="Y156" s="320">
        <f>IFERROR(SUMPRODUCT(Y151:Y154*H151:H154),"0")</f>
        <v>1020</v>
      </c>
      <c r="Z156" s="37"/>
      <c r="AA156" s="321"/>
      <c r="AB156" s="321"/>
      <c r="AC156" s="321"/>
    </row>
    <row r="157" spans="1:68" ht="14.25" hidden="1" customHeight="1" x14ac:dyDescent="0.25">
      <c r="A157" s="324" t="s">
        <v>260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261</v>
      </c>
      <c r="B158" s="54" t="s">
        <v>262</v>
      </c>
      <c r="C158" s="31">
        <v>4301080153</v>
      </c>
      <c r="D158" s="335">
        <v>4607111036827</v>
      </c>
      <c r="E158" s="336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4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1"/>
      <c r="R158" s="331"/>
      <c r="S158" s="331"/>
      <c r="T158" s="332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4301080154</v>
      </c>
      <c r="D159" s="335">
        <v>4607111036834</v>
      </c>
      <c r="E159" s="336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3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1"/>
      <c r="R159" s="331"/>
      <c r="S159" s="331"/>
      <c r="T159" s="332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5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56"/>
      <c r="P160" s="337" t="s">
        <v>73</v>
      </c>
      <c r="Q160" s="338"/>
      <c r="R160" s="338"/>
      <c r="S160" s="338"/>
      <c r="T160" s="338"/>
      <c r="U160" s="338"/>
      <c r="V160" s="339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56"/>
      <c r="P161" s="337" t="s">
        <v>73</v>
      </c>
      <c r="Q161" s="338"/>
      <c r="R161" s="338"/>
      <c r="S161" s="338"/>
      <c r="T161" s="338"/>
      <c r="U161" s="338"/>
      <c r="V161" s="339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hidden="1" customHeight="1" x14ac:dyDescent="0.2">
      <c r="A162" s="349" t="s">
        <v>266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48"/>
      <c r="AB162" s="48"/>
      <c r="AC162" s="48"/>
    </row>
    <row r="163" spans="1:68" ht="16.5" hidden="1" customHeight="1" x14ac:dyDescent="0.25">
      <c r="A163" s="340" t="s">
        <v>267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3"/>
      <c r="AB163" s="313"/>
      <c r="AC163" s="313"/>
    </row>
    <row r="164" spans="1:68" ht="14.25" hidden="1" customHeight="1" x14ac:dyDescent="0.25">
      <c r="A164" s="324" t="s">
        <v>77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hidden="1" customHeight="1" x14ac:dyDescent="0.25">
      <c r="A165" s="54" t="s">
        <v>268</v>
      </c>
      <c r="B165" s="54" t="s">
        <v>269</v>
      </c>
      <c r="C165" s="31">
        <v>4301132097</v>
      </c>
      <c r="D165" s="335">
        <v>4607111035721</v>
      </c>
      <c r="E165" s="336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50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1"/>
      <c r="R165" s="331"/>
      <c r="S165" s="331"/>
      <c r="T165" s="332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4301132100</v>
      </c>
      <c r="D166" s="335">
        <v>4607111035691</v>
      </c>
      <c r="E166" s="336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1"/>
      <c r="R166" s="331"/>
      <c r="S166" s="331"/>
      <c r="T166" s="332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4301132079</v>
      </c>
      <c r="D167" s="335">
        <v>4607111038487</v>
      </c>
      <c r="E167" s="336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6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1"/>
      <c r="R167" s="331"/>
      <c r="S167" s="331"/>
      <c r="T167" s="332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5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56"/>
      <c r="P168" s="337" t="s">
        <v>73</v>
      </c>
      <c r="Q168" s="338"/>
      <c r="R168" s="338"/>
      <c r="S168" s="338"/>
      <c r="T168" s="338"/>
      <c r="U168" s="338"/>
      <c r="V168" s="339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hidden="1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56"/>
      <c r="P169" s="337" t="s">
        <v>73</v>
      </c>
      <c r="Q169" s="338"/>
      <c r="R169" s="338"/>
      <c r="S169" s="338"/>
      <c r="T169" s="338"/>
      <c r="U169" s="338"/>
      <c r="V169" s="339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hidden="1" customHeight="1" x14ac:dyDescent="0.25">
      <c r="A170" s="324" t="s">
        <v>277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35">
        <v>4680115885875</v>
      </c>
      <c r="E171" s="336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495" t="s">
        <v>282</v>
      </c>
      <c r="Q171" s="331"/>
      <c r="R171" s="331"/>
      <c r="S171" s="331"/>
      <c r="T171" s="332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5"/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56"/>
      <c r="P172" s="337" t="s">
        <v>73</v>
      </c>
      <c r="Q172" s="338"/>
      <c r="R172" s="338"/>
      <c r="S172" s="338"/>
      <c r="T172" s="338"/>
      <c r="U172" s="338"/>
      <c r="V172" s="339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5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56"/>
      <c r="P173" s="337" t="s">
        <v>73</v>
      </c>
      <c r="Q173" s="338"/>
      <c r="R173" s="338"/>
      <c r="S173" s="338"/>
      <c r="T173" s="338"/>
      <c r="U173" s="338"/>
      <c r="V173" s="339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40" t="s">
        <v>285</v>
      </c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  <c r="Z174" s="325"/>
      <c r="AA174" s="313"/>
      <c r="AB174" s="313"/>
      <c r="AC174" s="313"/>
    </row>
    <row r="175" spans="1:68" ht="14.25" hidden="1" customHeight="1" x14ac:dyDescent="0.25">
      <c r="A175" s="324" t="s">
        <v>285</v>
      </c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25"/>
      <c r="Z175" s="325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35">
        <v>4607111035783</v>
      </c>
      <c r="E176" s="336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3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1"/>
      <c r="R176" s="331"/>
      <c r="S176" s="331"/>
      <c r="T176" s="332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5"/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56"/>
      <c r="P177" s="337" t="s">
        <v>73</v>
      </c>
      <c r="Q177" s="338"/>
      <c r="R177" s="338"/>
      <c r="S177" s="338"/>
      <c r="T177" s="338"/>
      <c r="U177" s="338"/>
      <c r="V177" s="339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5"/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56"/>
      <c r="P178" s="337" t="s">
        <v>73</v>
      </c>
      <c r="Q178" s="338"/>
      <c r="R178" s="338"/>
      <c r="S178" s="338"/>
      <c r="T178" s="338"/>
      <c r="U178" s="338"/>
      <c r="V178" s="339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49" t="s">
        <v>289</v>
      </c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  <c r="AA179" s="48"/>
      <c r="AB179" s="48"/>
      <c r="AC179" s="48"/>
    </row>
    <row r="180" spans="1:68" ht="16.5" hidden="1" customHeight="1" x14ac:dyDescent="0.25">
      <c r="A180" s="340" t="s">
        <v>290</v>
      </c>
      <c r="B180" s="325"/>
      <c r="C180" s="325"/>
      <c r="D180" s="325"/>
      <c r="E180" s="325"/>
      <c r="F180" s="325"/>
      <c r="G180" s="325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  <c r="Z180" s="325"/>
      <c r="AA180" s="313"/>
      <c r="AB180" s="313"/>
      <c r="AC180" s="313"/>
    </row>
    <row r="181" spans="1:68" ht="14.25" hidden="1" customHeight="1" x14ac:dyDescent="0.25">
      <c r="A181" s="324" t="s">
        <v>142</v>
      </c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  <c r="Y181" s="325"/>
      <c r="Z181" s="325"/>
      <c r="AA181" s="314"/>
      <c r="AB181" s="314"/>
      <c r="AC181" s="314"/>
    </row>
    <row r="182" spans="1:68" ht="27" hidden="1" customHeight="1" x14ac:dyDescent="0.25">
      <c r="A182" s="54" t="s">
        <v>291</v>
      </c>
      <c r="B182" s="54" t="s">
        <v>292</v>
      </c>
      <c r="C182" s="31">
        <v>4301135707</v>
      </c>
      <c r="D182" s="335">
        <v>4620207490198</v>
      </c>
      <c r="E182" s="336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1"/>
      <c r="R182" s="331"/>
      <c r="S182" s="331"/>
      <c r="T182" s="332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35">
        <v>4620207490235</v>
      </c>
      <c r="E183" s="336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3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1"/>
      <c r="R183" s="331"/>
      <c r="S183" s="331"/>
      <c r="T183" s="332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4301135697</v>
      </c>
      <c r="D184" s="335">
        <v>4620207490259</v>
      </c>
      <c r="E184" s="336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1"/>
      <c r="R184" s="331"/>
      <c r="S184" s="331"/>
      <c r="T184" s="332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35">
        <v>4620207490143</v>
      </c>
      <c r="E185" s="336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72" t="s">
        <v>301</v>
      </c>
      <c r="Q185" s="331"/>
      <c r="R185" s="331"/>
      <c r="S185" s="331"/>
      <c r="T185" s="332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5"/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56"/>
      <c r="P186" s="337" t="s">
        <v>73</v>
      </c>
      <c r="Q186" s="338"/>
      <c r="R186" s="338"/>
      <c r="S186" s="338"/>
      <c r="T186" s="338"/>
      <c r="U186" s="338"/>
      <c r="V186" s="339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25"/>
      <c r="B187" s="325"/>
      <c r="C187" s="325"/>
      <c r="D187" s="325"/>
      <c r="E187" s="325"/>
      <c r="F187" s="325"/>
      <c r="G187" s="325"/>
      <c r="H187" s="325"/>
      <c r="I187" s="325"/>
      <c r="J187" s="325"/>
      <c r="K187" s="325"/>
      <c r="L187" s="325"/>
      <c r="M187" s="325"/>
      <c r="N187" s="325"/>
      <c r="O187" s="356"/>
      <c r="P187" s="337" t="s">
        <v>73</v>
      </c>
      <c r="Q187" s="338"/>
      <c r="R187" s="338"/>
      <c r="S187" s="338"/>
      <c r="T187" s="338"/>
      <c r="U187" s="338"/>
      <c r="V187" s="339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40" t="s">
        <v>303</v>
      </c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  <c r="Y188" s="325"/>
      <c r="Z188" s="325"/>
      <c r="AA188" s="313"/>
      <c r="AB188" s="313"/>
      <c r="AC188" s="313"/>
    </row>
    <row r="189" spans="1:68" ht="14.25" hidden="1" customHeight="1" x14ac:dyDescent="0.25">
      <c r="A189" s="324" t="s">
        <v>64</v>
      </c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  <c r="Y189" s="325"/>
      <c r="Z189" s="325"/>
      <c r="AA189" s="314"/>
      <c r="AB189" s="314"/>
      <c r="AC189" s="314"/>
    </row>
    <row r="190" spans="1:68" ht="16.5" hidden="1" customHeight="1" x14ac:dyDescent="0.25">
      <c r="A190" s="54" t="s">
        <v>304</v>
      </c>
      <c r="B190" s="54" t="s">
        <v>305</v>
      </c>
      <c r="C190" s="31">
        <v>4301070948</v>
      </c>
      <c r="D190" s="335">
        <v>4607111037022</v>
      </c>
      <c r="E190" s="336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1"/>
      <c r="R190" s="331"/>
      <c r="S190" s="331"/>
      <c r="T190" s="332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35">
        <v>4607111038494</v>
      </c>
      <c r="E191" s="336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1"/>
      <c r="R191" s="331"/>
      <c r="S191" s="331"/>
      <c r="T191" s="332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35">
        <v>4607111038135</v>
      </c>
      <c r="E192" s="336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1"/>
      <c r="R192" s="331"/>
      <c r="S192" s="331"/>
      <c r="T192" s="332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5"/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56"/>
      <c r="P193" s="337" t="s">
        <v>73</v>
      </c>
      <c r="Q193" s="338"/>
      <c r="R193" s="338"/>
      <c r="S193" s="338"/>
      <c r="T193" s="338"/>
      <c r="U193" s="338"/>
      <c r="V193" s="339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5"/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5"/>
      <c r="N194" s="325"/>
      <c r="O194" s="356"/>
      <c r="P194" s="337" t="s">
        <v>73</v>
      </c>
      <c r="Q194" s="338"/>
      <c r="R194" s="338"/>
      <c r="S194" s="338"/>
      <c r="T194" s="338"/>
      <c r="U194" s="338"/>
      <c r="V194" s="339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40" t="s">
        <v>313</v>
      </c>
      <c r="B195" s="325"/>
      <c r="C195" s="325"/>
      <c r="D195" s="325"/>
      <c r="E195" s="325"/>
      <c r="F195" s="325"/>
      <c r="G195" s="325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25"/>
      <c r="Z195" s="325"/>
      <c r="AA195" s="313"/>
      <c r="AB195" s="313"/>
      <c r="AC195" s="313"/>
    </row>
    <row r="196" spans="1:68" ht="14.25" hidden="1" customHeight="1" x14ac:dyDescent="0.25">
      <c r="A196" s="324" t="s">
        <v>64</v>
      </c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  <c r="Z196" s="325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35">
        <v>4607111038654</v>
      </c>
      <c r="E197" s="336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1"/>
      <c r="R197" s="331"/>
      <c r="S197" s="331"/>
      <c r="T197" s="332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35">
        <v>4607111038586</v>
      </c>
      <c r="E198" s="336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1"/>
      <c r="R198" s="331"/>
      <c r="S198" s="331"/>
      <c r="T198" s="332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35">
        <v>4607111038609</v>
      </c>
      <c r="E199" s="336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1"/>
      <c r="R199" s="331"/>
      <c r="S199" s="331"/>
      <c r="T199" s="332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4301070963</v>
      </c>
      <c r="D200" s="335">
        <v>4607111038630</v>
      </c>
      <c r="E200" s="336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35">
        <v>4607111038616</v>
      </c>
      <c r="E201" s="336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4301070960</v>
      </c>
      <c r="D202" s="335">
        <v>4607111038623</v>
      </c>
      <c r="E202" s="336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33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5"/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56"/>
      <c r="P203" s="337" t="s">
        <v>73</v>
      </c>
      <c r="Q203" s="338"/>
      <c r="R203" s="338"/>
      <c r="S203" s="338"/>
      <c r="T203" s="338"/>
      <c r="U203" s="338"/>
      <c r="V203" s="339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56"/>
      <c r="P204" s="337" t="s">
        <v>73</v>
      </c>
      <c r="Q204" s="338"/>
      <c r="R204" s="338"/>
      <c r="S204" s="338"/>
      <c r="T204" s="338"/>
      <c r="U204" s="338"/>
      <c r="V204" s="339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40" t="s">
        <v>328</v>
      </c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  <c r="L205" s="325"/>
      <c r="M205" s="325"/>
      <c r="N205" s="325"/>
      <c r="O205" s="325"/>
      <c r="P205" s="325"/>
      <c r="Q205" s="325"/>
      <c r="R205" s="325"/>
      <c r="S205" s="325"/>
      <c r="T205" s="325"/>
      <c r="U205" s="325"/>
      <c r="V205" s="325"/>
      <c r="W205" s="325"/>
      <c r="X205" s="325"/>
      <c r="Y205" s="325"/>
      <c r="Z205" s="325"/>
      <c r="AA205" s="313"/>
      <c r="AB205" s="313"/>
      <c r="AC205" s="313"/>
    </row>
    <row r="206" spans="1:68" ht="14.25" hidden="1" customHeight="1" x14ac:dyDescent="0.25">
      <c r="A206" s="324" t="s">
        <v>64</v>
      </c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  <c r="Z206" s="325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35">
        <v>4607111035882</v>
      </c>
      <c r="E207" s="336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1"/>
      <c r="R207" s="331"/>
      <c r="S207" s="331"/>
      <c r="T207" s="332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4301070921</v>
      </c>
      <c r="D208" s="335">
        <v>4607111035905</v>
      </c>
      <c r="E208" s="336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3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1"/>
      <c r="R208" s="331"/>
      <c r="S208" s="331"/>
      <c r="T208" s="332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35">
        <v>4607111035912</v>
      </c>
      <c r="E209" s="336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1"/>
      <c r="R209" s="331"/>
      <c r="S209" s="331"/>
      <c r="T209" s="332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4301070920</v>
      </c>
      <c r="D210" s="335">
        <v>4607111035929</v>
      </c>
      <c r="E210" s="336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7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5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56"/>
      <c r="P211" s="337" t="s">
        <v>73</v>
      </c>
      <c r="Q211" s="338"/>
      <c r="R211" s="338"/>
      <c r="S211" s="338"/>
      <c r="T211" s="338"/>
      <c r="U211" s="338"/>
      <c r="V211" s="339"/>
      <c r="W211" s="37" t="s">
        <v>70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56"/>
      <c r="P212" s="337" t="s">
        <v>73</v>
      </c>
      <c r="Q212" s="338"/>
      <c r="R212" s="338"/>
      <c r="S212" s="338"/>
      <c r="T212" s="338"/>
      <c r="U212" s="338"/>
      <c r="V212" s="339"/>
      <c r="W212" s="37" t="s">
        <v>74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hidden="1" customHeight="1" x14ac:dyDescent="0.25">
      <c r="A213" s="340" t="s">
        <v>339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3"/>
      <c r="AB213" s="313"/>
      <c r="AC213" s="313"/>
    </row>
    <row r="214" spans="1:68" ht="14.25" hidden="1" customHeight="1" x14ac:dyDescent="0.25">
      <c r="A214" s="324" t="s">
        <v>64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35">
        <v>4607111037213</v>
      </c>
      <c r="E215" s="336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50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1"/>
      <c r="R215" s="331"/>
      <c r="S215" s="331"/>
      <c r="T215" s="332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5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56"/>
      <c r="P216" s="337" t="s">
        <v>73</v>
      </c>
      <c r="Q216" s="338"/>
      <c r="R216" s="338"/>
      <c r="S216" s="338"/>
      <c r="T216" s="338"/>
      <c r="U216" s="338"/>
      <c r="V216" s="339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56"/>
      <c r="P217" s="337" t="s">
        <v>73</v>
      </c>
      <c r="Q217" s="338"/>
      <c r="R217" s="338"/>
      <c r="S217" s="338"/>
      <c r="T217" s="338"/>
      <c r="U217" s="338"/>
      <c r="V217" s="339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40" t="s">
        <v>343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3"/>
      <c r="AB218" s="313"/>
      <c r="AC218" s="313"/>
    </row>
    <row r="219" spans="1:68" ht="14.25" hidden="1" customHeight="1" x14ac:dyDescent="0.25">
      <c r="A219" s="324" t="s">
        <v>277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35">
        <v>4680115881334</v>
      </c>
      <c r="E220" s="336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5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1"/>
      <c r="R220" s="331"/>
      <c r="S220" s="331"/>
      <c r="T220" s="332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56"/>
      <c r="P221" s="337" t="s">
        <v>73</v>
      </c>
      <c r="Q221" s="338"/>
      <c r="R221" s="338"/>
      <c r="S221" s="338"/>
      <c r="T221" s="338"/>
      <c r="U221" s="338"/>
      <c r="V221" s="339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5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56"/>
      <c r="P222" s="337" t="s">
        <v>73</v>
      </c>
      <c r="Q222" s="338"/>
      <c r="R222" s="338"/>
      <c r="S222" s="338"/>
      <c r="T222" s="338"/>
      <c r="U222" s="338"/>
      <c r="V222" s="339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40" t="s">
        <v>347</v>
      </c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25"/>
      <c r="P223" s="325"/>
      <c r="Q223" s="325"/>
      <c r="R223" s="325"/>
      <c r="S223" s="325"/>
      <c r="T223" s="325"/>
      <c r="U223" s="325"/>
      <c r="V223" s="325"/>
      <c r="W223" s="325"/>
      <c r="X223" s="325"/>
      <c r="Y223" s="325"/>
      <c r="Z223" s="325"/>
      <c r="AA223" s="313"/>
      <c r="AB223" s="313"/>
      <c r="AC223" s="313"/>
    </row>
    <row r="224" spans="1:68" ht="14.25" hidden="1" customHeight="1" x14ac:dyDescent="0.25">
      <c r="A224" s="324" t="s">
        <v>64</v>
      </c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  <c r="Z224" s="325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35">
        <v>4607111039019</v>
      </c>
      <c r="E225" s="336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1"/>
      <c r="R225" s="331"/>
      <c r="S225" s="331"/>
      <c r="T225" s="332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35">
        <v>4607111038708</v>
      </c>
      <c r="E226" s="336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1"/>
      <c r="R226" s="331"/>
      <c r="S226" s="331"/>
      <c r="T226" s="332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5"/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56"/>
      <c r="P227" s="337" t="s">
        <v>73</v>
      </c>
      <c r="Q227" s="338"/>
      <c r="R227" s="338"/>
      <c r="S227" s="338"/>
      <c r="T227" s="338"/>
      <c r="U227" s="338"/>
      <c r="V227" s="339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5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56"/>
      <c r="P228" s="337" t="s">
        <v>73</v>
      </c>
      <c r="Q228" s="338"/>
      <c r="R228" s="338"/>
      <c r="S228" s="338"/>
      <c r="T228" s="338"/>
      <c r="U228" s="338"/>
      <c r="V228" s="339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49" t="s">
        <v>353</v>
      </c>
      <c r="B229" s="350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  <c r="AA229" s="48"/>
      <c r="AB229" s="48"/>
      <c r="AC229" s="48"/>
    </row>
    <row r="230" spans="1:68" ht="16.5" hidden="1" customHeight="1" x14ac:dyDescent="0.25">
      <c r="A230" s="340" t="s">
        <v>354</v>
      </c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  <c r="Z230" s="325"/>
      <c r="AA230" s="313"/>
      <c r="AB230" s="313"/>
      <c r="AC230" s="313"/>
    </row>
    <row r="231" spans="1:68" ht="14.25" hidden="1" customHeight="1" x14ac:dyDescent="0.25">
      <c r="A231" s="324" t="s">
        <v>64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35">
        <v>4607111036162</v>
      </c>
      <c r="E232" s="336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3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1"/>
      <c r="R232" s="331"/>
      <c r="S232" s="331"/>
      <c r="T232" s="332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5"/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56"/>
      <c r="P233" s="337" t="s">
        <v>73</v>
      </c>
      <c r="Q233" s="338"/>
      <c r="R233" s="338"/>
      <c r="S233" s="338"/>
      <c r="T233" s="338"/>
      <c r="U233" s="338"/>
      <c r="V233" s="339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5"/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56"/>
      <c r="P234" s="337" t="s">
        <v>73</v>
      </c>
      <c r="Q234" s="338"/>
      <c r="R234" s="338"/>
      <c r="S234" s="338"/>
      <c r="T234" s="338"/>
      <c r="U234" s="338"/>
      <c r="V234" s="339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49" t="s">
        <v>358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48"/>
      <c r="AB235" s="48"/>
      <c r="AC235" s="48"/>
    </row>
    <row r="236" spans="1:68" ht="16.5" hidden="1" customHeight="1" x14ac:dyDescent="0.25">
      <c r="A236" s="340" t="s">
        <v>359</v>
      </c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  <c r="Z236" s="325"/>
      <c r="AA236" s="313"/>
      <c r="AB236" s="313"/>
      <c r="AC236" s="313"/>
    </row>
    <row r="237" spans="1:68" ht="14.25" hidden="1" customHeight="1" x14ac:dyDescent="0.25">
      <c r="A237" s="324" t="s">
        <v>64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4"/>
      <c r="AB237" s="314"/>
      <c r="AC237" s="314"/>
    </row>
    <row r="238" spans="1:68" ht="27" hidden="1" customHeight="1" x14ac:dyDescent="0.25">
      <c r="A238" s="54" t="s">
        <v>360</v>
      </c>
      <c r="B238" s="54" t="s">
        <v>361</v>
      </c>
      <c r="C238" s="31">
        <v>4301071029</v>
      </c>
      <c r="D238" s="335">
        <v>4607111035899</v>
      </c>
      <c r="E238" s="336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1"/>
      <c r="R238" s="331"/>
      <c r="S238" s="331"/>
      <c r="T238" s="332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35">
        <v>4607111038180</v>
      </c>
      <c r="E239" s="336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1"/>
      <c r="R239" s="331"/>
      <c r="S239" s="331"/>
      <c r="T239" s="332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5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56"/>
      <c r="P240" s="337" t="s">
        <v>73</v>
      </c>
      <c r="Q240" s="338"/>
      <c r="R240" s="338"/>
      <c r="S240" s="338"/>
      <c r="T240" s="338"/>
      <c r="U240" s="338"/>
      <c r="V240" s="339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56"/>
      <c r="P241" s="337" t="s">
        <v>73</v>
      </c>
      <c r="Q241" s="338"/>
      <c r="R241" s="338"/>
      <c r="S241" s="338"/>
      <c r="T241" s="338"/>
      <c r="U241" s="338"/>
      <c r="V241" s="339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40" t="s">
        <v>365</v>
      </c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  <c r="Z242" s="325"/>
      <c r="AA242" s="313"/>
      <c r="AB242" s="313"/>
      <c r="AC242" s="313"/>
    </row>
    <row r="243" spans="1:68" ht="14.25" hidden="1" customHeight="1" x14ac:dyDescent="0.25">
      <c r="A243" s="324" t="s">
        <v>64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35">
        <v>4607111036711</v>
      </c>
      <c r="E244" s="336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52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1"/>
      <c r="R244" s="331"/>
      <c r="S244" s="331"/>
      <c r="T244" s="332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5"/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56"/>
      <c r="P245" s="337" t="s">
        <v>73</v>
      </c>
      <c r="Q245" s="338"/>
      <c r="R245" s="338"/>
      <c r="S245" s="338"/>
      <c r="T245" s="338"/>
      <c r="U245" s="338"/>
      <c r="V245" s="339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56"/>
      <c r="P246" s="337" t="s">
        <v>73</v>
      </c>
      <c r="Q246" s="338"/>
      <c r="R246" s="338"/>
      <c r="S246" s="338"/>
      <c r="T246" s="338"/>
      <c r="U246" s="338"/>
      <c r="V246" s="339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49" t="s">
        <v>368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  <c r="AA247" s="48"/>
      <c r="AB247" s="48"/>
      <c r="AC247" s="48"/>
    </row>
    <row r="248" spans="1:68" ht="16.5" hidden="1" customHeight="1" x14ac:dyDescent="0.25">
      <c r="A248" s="340" t="s">
        <v>369</v>
      </c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  <c r="Z248" s="325"/>
      <c r="AA248" s="313"/>
      <c r="AB248" s="313"/>
      <c r="AC248" s="313"/>
    </row>
    <row r="249" spans="1:68" ht="14.25" hidden="1" customHeight="1" x14ac:dyDescent="0.25">
      <c r="A249" s="324" t="s">
        <v>285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35">
        <v>4607111039774</v>
      </c>
      <c r="E250" s="336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86" t="s">
        <v>372</v>
      </c>
      <c r="Q250" s="331"/>
      <c r="R250" s="331"/>
      <c r="S250" s="331"/>
      <c r="T250" s="332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5"/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56"/>
      <c r="P251" s="337" t="s">
        <v>73</v>
      </c>
      <c r="Q251" s="338"/>
      <c r="R251" s="338"/>
      <c r="S251" s="338"/>
      <c r="T251" s="338"/>
      <c r="U251" s="338"/>
      <c r="V251" s="339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5"/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56"/>
      <c r="P252" s="337" t="s">
        <v>73</v>
      </c>
      <c r="Q252" s="338"/>
      <c r="R252" s="338"/>
      <c r="S252" s="338"/>
      <c r="T252" s="338"/>
      <c r="U252" s="338"/>
      <c r="V252" s="339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24" t="s">
        <v>142</v>
      </c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35">
        <v>4607111039361</v>
      </c>
      <c r="E254" s="336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1"/>
      <c r="R254" s="331"/>
      <c r="S254" s="331"/>
      <c r="T254" s="332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56"/>
      <c r="P255" s="337" t="s">
        <v>73</v>
      </c>
      <c r="Q255" s="338"/>
      <c r="R255" s="338"/>
      <c r="S255" s="338"/>
      <c r="T255" s="338"/>
      <c r="U255" s="338"/>
      <c r="V255" s="339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5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56"/>
      <c r="P256" s="337" t="s">
        <v>73</v>
      </c>
      <c r="Q256" s="338"/>
      <c r="R256" s="338"/>
      <c r="S256" s="338"/>
      <c r="T256" s="338"/>
      <c r="U256" s="338"/>
      <c r="V256" s="339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49" t="s">
        <v>241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48"/>
      <c r="AB257" s="48"/>
      <c r="AC257" s="48"/>
    </row>
    <row r="258" spans="1:68" ht="16.5" hidden="1" customHeight="1" x14ac:dyDescent="0.25">
      <c r="A258" s="340" t="s">
        <v>241</v>
      </c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13"/>
      <c r="AB258" s="313"/>
      <c r="AC258" s="313"/>
    </row>
    <row r="259" spans="1:68" ht="14.25" hidden="1" customHeight="1" x14ac:dyDescent="0.25">
      <c r="A259" s="324" t="s">
        <v>64</v>
      </c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35">
        <v>4640242181264</v>
      </c>
      <c r="E260" s="336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55" t="s">
        <v>378</v>
      </c>
      <c r="Q260" s="331"/>
      <c r="R260" s="331"/>
      <c r="S260" s="331"/>
      <c r="T260" s="332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35">
        <v>4640242181325</v>
      </c>
      <c r="E261" s="336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34" t="s">
        <v>382</v>
      </c>
      <c r="Q261" s="331"/>
      <c r="R261" s="331"/>
      <c r="S261" s="331"/>
      <c r="T261" s="332"/>
      <c r="U261" s="34"/>
      <c r="V261" s="34"/>
      <c r="W261" s="35" t="s">
        <v>70</v>
      </c>
      <c r="X261" s="318">
        <v>48</v>
      </c>
      <c r="Y261" s="319">
        <f>IFERROR(IF(X261="","",X261),"")</f>
        <v>48</v>
      </c>
      <c r="Z261" s="36">
        <f>IFERROR(IF(X261="","",X261*0.0155),"")</f>
        <v>0.74399999999999999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349.44</v>
      </c>
      <c r="BN261" s="67">
        <f>IFERROR(Y261*I261,"0")</f>
        <v>349.44</v>
      </c>
      <c r="BO261" s="67">
        <f>IFERROR(X261/J261,"0")</f>
        <v>0.5714285714285714</v>
      </c>
      <c r="BP261" s="67">
        <f>IFERROR(Y261/J261,"0")</f>
        <v>0.5714285714285714</v>
      </c>
    </row>
    <row r="262" spans="1:68" ht="27" customHeight="1" x14ac:dyDescent="0.25">
      <c r="A262" s="54" t="s">
        <v>383</v>
      </c>
      <c r="B262" s="54" t="s">
        <v>384</v>
      </c>
      <c r="C262" s="31">
        <v>4301070993</v>
      </c>
      <c r="D262" s="335">
        <v>4640242180670</v>
      </c>
      <c r="E262" s="336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386" t="s">
        <v>385</v>
      </c>
      <c r="Q262" s="331"/>
      <c r="R262" s="331"/>
      <c r="S262" s="331"/>
      <c r="T262" s="332"/>
      <c r="U262" s="34"/>
      <c r="V262" s="34"/>
      <c r="W262" s="35" t="s">
        <v>70</v>
      </c>
      <c r="X262" s="318">
        <v>12</v>
      </c>
      <c r="Y262" s="319">
        <f>IFERROR(IF(X262="","",X262),"")</f>
        <v>12</v>
      </c>
      <c r="Z262" s="36">
        <f>IFERROR(IF(X262="","",X262*0.0155),"")</f>
        <v>0.186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74.760000000000005</v>
      </c>
      <c r="BN262" s="67">
        <f>IFERROR(Y262*I262,"0")</f>
        <v>74.760000000000005</v>
      </c>
      <c r="BO262" s="67">
        <f>IFERROR(X262/J262,"0")</f>
        <v>0.14285714285714285</v>
      </c>
      <c r="BP262" s="67">
        <f>IFERROR(Y262/J262,"0")</f>
        <v>0.14285714285714285</v>
      </c>
    </row>
    <row r="263" spans="1:68" x14ac:dyDescent="0.2">
      <c r="A263" s="355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56"/>
      <c r="P263" s="337" t="s">
        <v>73</v>
      </c>
      <c r="Q263" s="338"/>
      <c r="R263" s="338"/>
      <c r="S263" s="338"/>
      <c r="T263" s="338"/>
      <c r="U263" s="338"/>
      <c r="V263" s="339"/>
      <c r="W263" s="37" t="s">
        <v>70</v>
      </c>
      <c r="X263" s="320">
        <f>IFERROR(SUM(X260:X262),"0")</f>
        <v>60</v>
      </c>
      <c r="Y263" s="320">
        <f>IFERROR(SUM(Y260:Y262),"0")</f>
        <v>60</v>
      </c>
      <c r="Z263" s="320">
        <f>IFERROR(IF(Z260="",0,Z260),"0")+IFERROR(IF(Z261="",0,Z261),"0")+IFERROR(IF(Z262="",0,Z262),"0")</f>
        <v>0.92999999999999994</v>
      </c>
      <c r="AA263" s="321"/>
      <c r="AB263" s="321"/>
      <c r="AC263" s="321"/>
    </row>
    <row r="264" spans="1:68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56"/>
      <c r="P264" s="337" t="s">
        <v>73</v>
      </c>
      <c r="Q264" s="338"/>
      <c r="R264" s="338"/>
      <c r="S264" s="338"/>
      <c r="T264" s="338"/>
      <c r="U264" s="338"/>
      <c r="V264" s="339"/>
      <c r="W264" s="37" t="s">
        <v>74</v>
      </c>
      <c r="X264" s="320">
        <f>IFERROR(SUMPRODUCT(X260:X262*H260:H262),"0")</f>
        <v>408</v>
      </c>
      <c r="Y264" s="320">
        <f>IFERROR(SUMPRODUCT(Y260:Y262*H260:H262),"0")</f>
        <v>408</v>
      </c>
      <c r="Z264" s="37"/>
      <c r="AA264" s="321"/>
      <c r="AB264" s="321"/>
      <c r="AC264" s="321"/>
    </row>
    <row r="265" spans="1:68" ht="14.25" hidden="1" customHeight="1" x14ac:dyDescent="0.25">
      <c r="A265" s="324" t="s">
        <v>148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5">
        <v>4640242180427</v>
      </c>
      <c r="E266" s="336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499" t="s">
        <v>389</v>
      </c>
      <c r="Q266" s="331"/>
      <c r="R266" s="331"/>
      <c r="S266" s="331"/>
      <c r="T266" s="332"/>
      <c r="U266" s="34"/>
      <c r="V266" s="34"/>
      <c r="W266" s="35" t="s">
        <v>70</v>
      </c>
      <c r="X266" s="318">
        <v>18</v>
      </c>
      <c r="Y266" s="319">
        <f>IFERROR(IF(X266="","",X266),"")</f>
        <v>18</v>
      </c>
      <c r="Z266" s="36">
        <f>IFERROR(IF(X266="","",X266*0.00502),"")</f>
        <v>9.0359999999999996E-2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34.47</v>
      </c>
      <c r="BN266" s="67">
        <f>IFERROR(Y266*I266,"0")</f>
        <v>34.47</v>
      </c>
      <c r="BO266" s="67">
        <f>IFERROR(X266/J266,"0")</f>
        <v>7.6923076923076927E-2</v>
      </c>
      <c r="BP266" s="67">
        <f>IFERROR(Y266/J266,"0")</f>
        <v>7.6923076923076927E-2</v>
      </c>
    </row>
    <row r="267" spans="1:68" x14ac:dyDescent="0.2">
      <c r="A267" s="355"/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56"/>
      <c r="P267" s="337" t="s">
        <v>73</v>
      </c>
      <c r="Q267" s="338"/>
      <c r="R267" s="338"/>
      <c r="S267" s="338"/>
      <c r="T267" s="338"/>
      <c r="U267" s="338"/>
      <c r="V267" s="339"/>
      <c r="W267" s="37" t="s">
        <v>70</v>
      </c>
      <c r="X267" s="320">
        <f>IFERROR(SUM(X266:X266),"0")</f>
        <v>18</v>
      </c>
      <c r="Y267" s="320">
        <f>IFERROR(SUM(Y266:Y266),"0")</f>
        <v>18</v>
      </c>
      <c r="Z267" s="320">
        <f>IFERROR(IF(Z266="",0,Z266),"0")</f>
        <v>9.0359999999999996E-2</v>
      </c>
      <c r="AA267" s="321"/>
      <c r="AB267" s="321"/>
      <c r="AC267" s="321"/>
    </row>
    <row r="268" spans="1:68" x14ac:dyDescent="0.2">
      <c r="A268" s="325"/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56"/>
      <c r="P268" s="337" t="s">
        <v>73</v>
      </c>
      <c r="Q268" s="338"/>
      <c r="R268" s="338"/>
      <c r="S268" s="338"/>
      <c r="T268" s="338"/>
      <c r="U268" s="338"/>
      <c r="V268" s="339"/>
      <c r="W268" s="37" t="s">
        <v>74</v>
      </c>
      <c r="X268" s="320">
        <f>IFERROR(SUMPRODUCT(X266:X266*H266:H266),"0")</f>
        <v>32.4</v>
      </c>
      <c r="Y268" s="320">
        <f>IFERROR(SUMPRODUCT(Y266:Y266*H266:H266),"0")</f>
        <v>32.4</v>
      </c>
      <c r="Z268" s="37"/>
      <c r="AA268" s="321"/>
      <c r="AB268" s="321"/>
      <c r="AC268" s="321"/>
    </row>
    <row r="269" spans="1:68" ht="14.25" hidden="1" customHeight="1" x14ac:dyDescent="0.25">
      <c r="A269" s="324" t="s">
        <v>77</v>
      </c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25"/>
      <c r="P269" s="325"/>
      <c r="Q269" s="325"/>
      <c r="R269" s="325"/>
      <c r="S269" s="325"/>
      <c r="T269" s="325"/>
      <c r="U269" s="325"/>
      <c r="V269" s="325"/>
      <c r="W269" s="325"/>
      <c r="X269" s="325"/>
      <c r="Y269" s="325"/>
      <c r="Z269" s="325"/>
      <c r="AA269" s="314"/>
      <c r="AB269" s="314"/>
      <c r="AC269" s="314"/>
    </row>
    <row r="270" spans="1:68" ht="27" hidden="1" customHeight="1" x14ac:dyDescent="0.25">
      <c r="A270" s="54" t="s">
        <v>391</v>
      </c>
      <c r="B270" s="54" t="s">
        <v>392</v>
      </c>
      <c r="C270" s="31">
        <v>4301132080</v>
      </c>
      <c r="D270" s="335">
        <v>4640242180397</v>
      </c>
      <c r="E270" s="336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399" t="s">
        <v>393</v>
      </c>
      <c r="Q270" s="331"/>
      <c r="R270" s="331"/>
      <c r="S270" s="331"/>
      <c r="T270" s="332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35">
        <v>4640242181219</v>
      </c>
      <c r="E271" s="336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74" t="s">
        <v>397</v>
      </c>
      <c r="Q271" s="331"/>
      <c r="R271" s="331"/>
      <c r="S271" s="331"/>
      <c r="T271" s="332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56"/>
      <c r="P272" s="337" t="s">
        <v>73</v>
      </c>
      <c r="Q272" s="338"/>
      <c r="R272" s="338"/>
      <c r="S272" s="338"/>
      <c r="T272" s="338"/>
      <c r="U272" s="338"/>
      <c r="V272" s="339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hidden="1" x14ac:dyDescent="0.2">
      <c r="A273" s="325"/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56"/>
      <c r="P273" s="337" t="s">
        <v>73</v>
      </c>
      <c r="Q273" s="338"/>
      <c r="R273" s="338"/>
      <c r="S273" s="338"/>
      <c r="T273" s="338"/>
      <c r="U273" s="338"/>
      <c r="V273" s="339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hidden="1" customHeight="1" x14ac:dyDescent="0.25">
      <c r="A274" s="324" t="s">
        <v>180</v>
      </c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  <c r="Z274" s="325"/>
      <c r="AA274" s="314"/>
      <c r="AB274" s="314"/>
      <c r="AC274" s="314"/>
    </row>
    <row r="275" spans="1:68" ht="27" hidden="1" customHeight="1" x14ac:dyDescent="0.25">
      <c r="A275" s="54" t="s">
        <v>398</v>
      </c>
      <c r="B275" s="54" t="s">
        <v>399</v>
      </c>
      <c r="C275" s="31">
        <v>4301136028</v>
      </c>
      <c r="D275" s="335">
        <v>4640242180304</v>
      </c>
      <c r="E275" s="336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75" t="s">
        <v>400</v>
      </c>
      <c r="Q275" s="331"/>
      <c r="R275" s="331"/>
      <c r="S275" s="331"/>
      <c r="T275" s="332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5">
        <v>4640242180236</v>
      </c>
      <c r="E276" s="336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398" t="s">
        <v>404</v>
      </c>
      <c r="Q276" s="331"/>
      <c r="R276" s="331"/>
      <c r="S276" s="331"/>
      <c r="T276" s="332"/>
      <c r="U276" s="34"/>
      <c r="V276" s="34"/>
      <c r="W276" s="35" t="s">
        <v>70</v>
      </c>
      <c r="X276" s="318">
        <v>96</v>
      </c>
      <c r="Y276" s="319">
        <f>IFERROR(IF(X276="","",X276),"")</f>
        <v>96</v>
      </c>
      <c r="Z276" s="36">
        <f>IFERROR(IF(X276="","",X276*0.0155),"")</f>
        <v>1.488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502.56000000000006</v>
      </c>
      <c r="BN276" s="67">
        <f>IFERROR(Y276*I276,"0")</f>
        <v>502.56000000000006</v>
      </c>
      <c r="BO276" s="67">
        <f>IFERROR(X276/J276,"0")</f>
        <v>1.1428571428571428</v>
      </c>
      <c r="BP276" s="67">
        <f>IFERROR(Y276/J276,"0")</f>
        <v>1.1428571428571428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35">
        <v>4640242180410</v>
      </c>
      <c r="E277" s="336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7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1"/>
      <c r="R277" s="331"/>
      <c r="S277" s="331"/>
      <c r="T277" s="332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5"/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56"/>
      <c r="P278" s="337" t="s">
        <v>73</v>
      </c>
      <c r="Q278" s="338"/>
      <c r="R278" s="338"/>
      <c r="S278" s="338"/>
      <c r="T278" s="338"/>
      <c r="U278" s="338"/>
      <c r="V278" s="339"/>
      <c r="W278" s="37" t="s">
        <v>70</v>
      </c>
      <c r="X278" s="320">
        <f>IFERROR(SUM(X275:X277),"0")</f>
        <v>96</v>
      </c>
      <c r="Y278" s="320">
        <f>IFERROR(SUM(Y275:Y277),"0")</f>
        <v>96</v>
      </c>
      <c r="Z278" s="320">
        <f>IFERROR(IF(Z275="",0,Z275),"0")+IFERROR(IF(Z276="",0,Z276),"0")+IFERROR(IF(Z277="",0,Z277),"0")</f>
        <v>1.488</v>
      </c>
      <c r="AA278" s="321"/>
      <c r="AB278" s="321"/>
      <c r="AC278" s="321"/>
    </row>
    <row r="279" spans="1:68" x14ac:dyDescent="0.2">
      <c r="A279" s="325"/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56"/>
      <c r="P279" s="337" t="s">
        <v>73</v>
      </c>
      <c r="Q279" s="338"/>
      <c r="R279" s="338"/>
      <c r="S279" s="338"/>
      <c r="T279" s="338"/>
      <c r="U279" s="338"/>
      <c r="V279" s="339"/>
      <c r="W279" s="37" t="s">
        <v>74</v>
      </c>
      <c r="X279" s="320">
        <f>IFERROR(SUMPRODUCT(X275:X277*H275:H277),"0")</f>
        <v>480</v>
      </c>
      <c r="Y279" s="320">
        <f>IFERROR(SUMPRODUCT(Y275:Y277*H275:H277),"0")</f>
        <v>480</v>
      </c>
      <c r="Z279" s="37"/>
      <c r="AA279" s="321"/>
      <c r="AB279" s="321"/>
      <c r="AC279" s="321"/>
    </row>
    <row r="280" spans="1:68" ht="14.25" hidden="1" customHeight="1" x14ac:dyDescent="0.25">
      <c r="A280" s="324" t="s">
        <v>142</v>
      </c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  <c r="Z280" s="325"/>
      <c r="AA280" s="314"/>
      <c r="AB280" s="314"/>
      <c r="AC280" s="314"/>
    </row>
    <row r="281" spans="1:68" ht="27" hidden="1" customHeight="1" x14ac:dyDescent="0.25">
      <c r="A281" s="54" t="s">
        <v>407</v>
      </c>
      <c r="B281" s="54" t="s">
        <v>408</v>
      </c>
      <c r="C281" s="31">
        <v>4301135504</v>
      </c>
      <c r="D281" s="335">
        <v>4640242181554</v>
      </c>
      <c r="E281" s="336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0" t="s">
        <v>409</v>
      </c>
      <c r="Q281" s="331"/>
      <c r="R281" s="331"/>
      <c r="S281" s="331"/>
      <c r="T281" s="332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5">
        <v>4640242181561</v>
      </c>
      <c r="E282" s="336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21" t="s">
        <v>413</v>
      </c>
      <c r="Q282" s="331"/>
      <c r="R282" s="331"/>
      <c r="S282" s="331"/>
      <c r="T282" s="332"/>
      <c r="U282" s="34"/>
      <c r="V282" s="34"/>
      <c r="W282" s="35" t="s">
        <v>70</v>
      </c>
      <c r="X282" s="318">
        <v>14</v>
      </c>
      <c r="Y282" s="319">
        <f t="shared" si="18"/>
        <v>14</v>
      </c>
      <c r="Z282" s="36">
        <f>IFERROR(IF(X282="","",X282*0.00936),"")</f>
        <v>0.13103999999999999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54.488</v>
      </c>
      <c r="BN282" s="67">
        <f t="shared" si="20"/>
        <v>54.488</v>
      </c>
      <c r="BO282" s="67">
        <f t="shared" si="21"/>
        <v>0.1111111111111111</v>
      </c>
      <c r="BP282" s="67">
        <f t="shared" si="22"/>
        <v>0.1111111111111111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35">
        <v>4640242181431</v>
      </c>
      <c r="E283" s="336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73" t="s">
        <v>417</v>
      </c>
      <c r="Q283" s="331"/>
      <c r="R283" s="331"/>
      <c r="S283" s="331"/>
      <c r="T283" s="332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419</v>
      </c>
      <c r="B284" s="54" t="s">
        <v>420</v>
      </c>
      <c r="C284" s="31">
        <v>4301135374</v>
      </c>
      <c r="D284" s="335">
        <v>4640242181424</v>
      </c>
      <c r="E284" s="336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483" t="s">
        <v>421</v>
      </c>
      <c r="Q284" s="331"/>
      <c r="R284" s="331"/>
      <c r="S284" s="331"/>
      <c r="T284" s="332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35">
        <v>4640242181592</v>
      </c>
      <c r="E285" s="336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518" t="s">
        <v>424</v>
      </c>
      <c r="Q285" s="331"/>
      <c r="R285" s="331"/>
      <c r="S285" s="331"/>
      <c r="T285" s="332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426</v>
      </c>
      <c r="B286" s="54" t="s">
        <v>427</v>
      </c>
      <c r="C286" s="31">
        <v>4301135405</v>
      </c>
      <c r="D286" s="335">
        <v>4640242181523</v>
      </c>
      <c r="E286" s="336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76" t="s">
        <v>428</v>
      </c>
      <c r="Q286" s="331"/>
      <c r="R286" s="331"/>
      <c r="S286" s="331"/>
      <c r="T286" s="332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35">
        <v>4640242181516</v>
      </c>
      <c r="E287" s="336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89" t="s">
        <v>431</v>
      </c>
      <c r="Q287" s="331"/>
      <c r="R287" s="331"/>
      <c r="S287" s="331"/>
      <c r="T287" s="332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35">
        <v>4640242181493</v>
      </c>
      <c r="E288" s="336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36" t="s">
        <v>434</v>
      </c>
      <c r="Q288" s="331"/>
      <c r="R288" s="331"/>
      <c r="S288" s="331"/>
      <c r="T288" s="332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435</v>
      </c>
      <c r="B289" s="54" t="s">
        <v>436</v>
      </c>
      <c r="C289" s="31">
        <v>4301135375</v>
      </c>
      <c r="D289" s="335">
        <v>4640242181486</v>
      </c>
      <c r="E289" s="336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63" t="s">
        <v>437</v>
      </c>
      <c r="Q289" s="331"/>
      <c r="R289" s="331"/>
      <c r="S289" s="331"/>
      <c r="T289" s="332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35">
        <v>4640242181509</v>
      </c>
      <c r="E290" s="336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501" t="s">
        <v>440</v>
      </c>
      <c r="Q290" s="331"/>
      <c r="R290" s="331"/>
      <c r="S290" s="331"/>
      <c r="T290" s="332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35">
        <v>4640242181240</v>
      </c>
      <c r="E291" s="336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05" t="s">
        <v>443</v>
      </c>
      <c r="Q291" s="331"/>
      <c r="R291" s="331"/>
      <c r="S291" s="331"/>
      <c r="T291" s="332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4301135310</v>
      </c>
      <c r="D292" s="335">
        <v>4640242181318</v>
      </c>
      <c r="E292" s="336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357" t="s">
        <v>446</v>
      </c>
      <c r="Q292" s="331"/>
      <c r="R292" s="331"/>
      <c r="S292" s="331"/>
      <c r="T292" s="332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35">
        <v>4640242181578</v>
      </c>
      <c r="E293" s="336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348" t="s">
        <v>449</v>
      </c>
      <c r="Q293" s="331"/>
      <c r="R293" s="331"/>
      <c r="S293" s="331"/>
      <c r="T293" s="332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35">
        <v>4640242181394</v>
      </c>
      <c r="E294" s="336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358" t="s">
        <v>452</v>
      </c>
      <c r="Q294" s="331"/>
      <c r="R294" s="331"/>
      <c r="S294" s="331"/>
      <c r="T294" s="332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35">
        <v>4640242181332</v>
      </c>
      <c r="E295" s="336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397" t="s">
        <v>455</v>
      </c>
      <c r="Q295" s="331"/>
      <c r="R295" s="331"/>
      <c r="S295" s="331"/>
      <c r="T295" s="332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35">
        <v>4640242181349</v>
      </c>
      <c r="E296" s="336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54" t="s">
        <v>458</v>
      </c>
      <c r="Q296" s="331"/>
      <c r="R296" s="331"/>
      <c r="S296" s="331"/>
      <c r="T296" s="332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35">
        <v>4640242181370</v>
      </c>
      <c r="E297" s="336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388" t="s">
        <v>461</v>
      </c>
      <c r="Q297" s="331"/>
      <c r="R297" s="331"/>
      <c r="S297" s="331"/>
      <c r="T297" s="332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35">
        <v>4607111037480</v>
      </c>
      <c r="E298" s="336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379" t="s">
        <v>465</v>
      </c>
      <c r="Q298" s="331"/>
      <c r="R298" s="331"/>
      <c r="S298" s="331"/>
      <c r="T298" s="332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35">
        <v>4607111037473</v>
      </c>
      <c r="E299" s="336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31" t="s">
        <v>469</v>
      </c>
      <c r="Q299" s="331"/>
      <c r="R299" s="331"/>
      <c r="S299" s="331"/>
      <c r="T299" s="332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35">
        <v>4640242180663</v>
      </c>
      <c r="E300" s="336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59" t="s">
        <v>473</v>
      </c>
      <c r="Q300" s="331"/>
      <c r="R300" s="331"/>
      <c r="S300" s="331"/>
      <c r="T300" s="332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35">
        <v>4640242181783</v>
      </c>
      <c r="E301" s="336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396" t="s">
        <v>477</v>
      </c>
      <c r="Q301" s="331"/>
      <c r="R301" s="331"/>
      <c r="S301" s="331"/>
      <c r="T301" s="332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356"/>
      <c r="P302" s="337" t="s">
        <v>73</v>
      </c>
      <c r="Q302" s="338"/>
      <c r="R302" s="338"/>
      <c r="S302" s="338"/>
      <c r="T302" s="338"/>
      <c r="U302" s="338"/>
      <c r="V302" s="339"/>
      <c r="W302" s="37" t="s">
        <v>70</v>
      </c>
      <c r="X302" s="320">
        <f>IFERROR(SUM(X281:X301),"0")</f>
        <v>14</v>
      </c>
      <c r="Y302" s="320">
        <f>IFERROR(SUM(Y281:Y301),"0")</f>
        <v>14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0.13103999999999999</v>
      </c>
      <c r="AA302" s="321"/>
      <c r="AB302" s="321"/>
      <c r="AC302" s="321"/>
    </row>
    <row r="303" spans="1:68" x14ac:dyDescent="0.2">
      <c r="A303" s="325"/>
      <c r="B303" s="325"/>
      <c r="C303" s="325"/>
      <c r="D303" s="325"/>
      <c r="E303" s="325"/>
      <c r="F303" s="325"/>
      <c r="G303" s="325"/>
      <c r="H303" s="325"/>
      <c r="I303" s="325"/>
      <c r="J303" s="325"/>
      <c r="K303" s="325"/>
      <c r="L303" s="325"/>
      <c r="M303" s="325"/>
      <c r="N303" s="325"/>
      <c r="O303" s="356"/>
      <c r="P303" s="337" t="s">
        <v>73</v>
      </c>
      <c r="Q303" s="338"/>
      <c r="R303" s="338"/>
      <c r="S303" s="338"/>
      <c r="T303" s="338"/>
      <c r="U303" s="338"/>
      <c r="V303" s="339"/>
      <c r="W303" s="37" t="s">
        <v>74</v>
      </c>
      <c r="X303" s="320">
        <f>IFERROR(SUMPRODUCT(X281:X301*H281:H301),"0")</f>
        <v>51.800000000000004</v>
      </c>
      <c r="Y303" s="320">
        <f>IFERROR(SUMPRODUCT(Y281:Y301*H281:H301),"0")</f>
        <v>51.800000000000004</v>
      </c>
      <c r="Z303" s="37"/>
      <c r="AA303" s="321"/>
      <c r="AB303" s="321"/>
      <c r="AC303" s="321"/>
    </row>
    <row r="304" spans="1:68" ht="15" customHeight="1" x14ac:dyDescent="0.2">
      <c r="A304" s="422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325"/>
      <c r="O304" s="423"/>
      <c r="P304" s="341" t="s">
        <v>479</v>
      </c>
      <c r="Q304" s="342"/>
      <c r="R304" s="342"/>
      <c r="S304" s="342"/>
      <c r="T304" s="342"/>
      <c r="U304" s="342"/>
      <c r="V304" s="343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3485.36</v>
      </c>
      <c r="Y304" s="320">
        <f>IFERROR(Y24+Y33+Y41+Y55+Y61+Y66+Y72+Y82+Y87+Y94+Y103+Y109+Y115+Y121+Y126+Y131+Y137+Y142+Y148+Y156+Y161+Y169+Y173+Y178+Y187+Y194+Y204+Y212+Y217+Y222+Y228+Y234+Y241+Y246+Y252+Y256+Y264+Y268+Y273+Y279+Y303,"0")</f>
        <v>3485.36</v>
      </c>
      <c r="Z304" s="37"/>
      <c r="AA304" s="321"/>
      <c r="AB304" s="321"/>
      <c r="AC304" s="321"/>
    </row>
    <row r="305" spans="1:36" x14ac:dyDescent="0.2">
      <c r="A305" s="325"/>
      <c r="B305" s="325"/>
      <c r="C305" s="325"/>
      <c r="D305" s="325"/>
      <c r="E305" s="325"/>
      <c r="F305" s="325"/>
      <c r="G305" s="325"/>
      <c r="H305" s="325"/>
      <c r="I305" s="325"/>
      <c r="J305" s="325"/>
      <c r="K305" s="325"/>
      <c r="L305" s="325"/>
      <c r="M305" s="325"/>
      <c r="N305" s="325"/>
      <c r="O305" s="423"/>
      <c r="P305" s="341" t="s">
        <v>480</v>
      </c>
      <c r="Q305" s="342"/>
      <c r="R305" s="342"/>
      <c r="S305" s="342"/>
      <c r="T305" s="342"/>
      <c r="U305" s="342"/>
      <c r="V305" s="343"/>
      <c r="W305" s="37" t="s">
        <v>74</v>
      </c>
      <c r="X305" s="320">
        <f>IFERROR(SUM(BM22:BM301),"0")</f>
        <v>3759.4215999999997</v>
      </c>
      <c r="Y305" s="320">
        <f>IFERROR(SUM(BN22:BN301),"0")</f>
        <v>3759.4215999999997</v>
      </c>
      <c r="Z305" s="37"/>
      <c r="AA305" s="321"/>
      <c r="AB305" s="321"/>
      <c r="AC305" s="321"/>
    </row>
    <row r="306" spans="1:36" x14ac:dyDescent="0.2">
      <c r="A306" s="325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25"/>
      <c r="N306" s="325"/>
      <c r="O306" s="423"/>
      <c r="P306" s="341" t="s">
        <v>481</v>
      </c>
      <c r="Q306" s="342"/>
      <c r="R306" s="342"/>
      <c r="S306" s="342"/>
      <c r="T306" s="342"/>
      <c r="U306" s="342"/>
      <c r="V306" s="343"/>
      <c r="W306" s="37" t="s">
        <v>482</v>
      </c>
      <c r="X306" s="38">
        <f>ROUNDUP(SUM(BO22:BO301),0)</f>
        <v>8</v>
      </c>
      <c r="Y306" s="38">
        <f>ROUNDUP(SUM(BP22:BP301),0)</f>
        <v>8</v>
      </c>
      <c r="Z306" s="37"/>
      <c r="AA306" s="321"/>
      <c r="AB306" s="321"/>
      <c r="AC306" s="321"/>
    </row>
    <row r="307" spans="1:36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25"/>
      <c r="N307" s="325"/>
      <c r="O307" s="423"/>
      <c r="P307" s="341" t="s">
        <v>483</v>
      </c>
      <c r="Q307" s="342"/>
      <c r="R307" s="342"/>
      <c r="S307" s="342"/>
      <c r="T307" s="342"/>
      <c r="U307" s="342"/>
      <c r="V307" s="343"/>
      <c r="W307" s="37" t="s">
        <v>74</v>
      </c>
      <c r="X307" s="320">
        <f>GrossWeightTotal+PalletQtyTotal*25</f>
        <v>3959.4215999999997</v>
      </c>
      <c r="Y307" s="320">
        <f>GrossWeightTotalR+PalletQtyTotalR*25</f>
        <v>3959.4215999999997</v>
      </c>
      <c r="Z307" s="37"/>
      <c r="AA307" s="321"/>
      <c r="AB307" s="321"/>
      <c r="AC307" s="321"/>
    </row>
    <row r="308" spans="1:36" x14ac:dyDescent="0.2">
      <c r="A308" s="325"/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423"/>
      <c r="P308" s="341" t="s">
        <v>484</v>
      </c>
      <c r="Q308" s="342"/>
      <c r="R308" s="342"/>
      <c r="S308" s="342"/>
      <c r="T308" s="342"/>
      <c r="U308" s="342"/>
      <c r="V308" s="343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816</v>
      </c>
      <c r="Y308" s="320">
        <f>IFERROR(Y23+Y32+Y40+Y54+Y60+Y65+Y71+Y81+Y86+Y93+Y102+Y108+Y114+Y120+Y125+Y130+Y136+Y141+Y147+Y155+Y160+Y168+Y172+Y177+Y186+Y193+Y203+Y211+Y216+Y221+Y227+Y233+Y240+Y245+Y251+Y255+Y263+Y267+Y272+Y278+Y302,"0")</f>
        <v>816</v>
      </c>
      <c r="Z308" s="37"/>
      <c r="AA308" s="321"/>
      <c r="AB308" s="321"/>
      <c r="AC308" s="321"/>
    </row>
    <row r="309" spans="1:36" ht="14.25" hidden="1" customHeight="1" x14ac:dyDescent="0.2">
      <c r="A309" s="325"/>
      <c r="B309" s="325"/>
      <c r="C309" s="325"/>
      <c r="D309" s="325"/>
      <c r="E309" s="325"/>
      <c r="F309" s="325"/>
      <c r="G309" s="325"/>
      <c r="H309" s="325"/>
      <c r="I309" s="325"/>
      <c r="J309" s="325"/>
      <c r="K309" s="325"/>
      <c r="L309" s="325"/>
      <c r="M309" s="325"/>
      <c r="N309" s="325"/>
      <c r="O309" s="423"/>
      <c r="P309" s="341" t="s">
        <v>485</v>
      </c>
      <c r="Q309" s="342"/>
      <c r="R309" s="342"/>
      <c r="S309" s="342"/>
      <c r="T309" s="342"/>
      <c r="U309" s="342"/>
      <c r="V309" s="343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9.8461800000000004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22" t="s">
        <v>75</v>
      </c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5"/>
      <c r="U311" s="322" t="s">
        <v>240</v>
      </c>
      <c r="V311" s="345"/>
      <c r="W311" s="322" t="s">
        <v>266</v>
      </c>
      <c r="X311" s="345"/>
      <c r="Y311" s="322" t="s">
        <v>289</v>
      </c>
      <c r="Z311" s="344"/>
      <c r="AA311" s="344"/>
      <c r="AB311" s="344"/>
      <c r="AC311" s="344"/>
      <c r="AD311" s="344"/>
      <c r="AE311" s="345"/>
      <c r="AF311" s="315" t="s">
        <v>353</v>
      </c>
      <c r="AG311" s="322" t="s">
        <v>358</v>
      </c>
      <c r="AH311" s="345"/>
      <c r="AI311" s="315" t="s">
        <v>368</v>
      </c>
      <c r="AJ311" s="315" t="s">
        <v>241</v>
      </c>
    </row>
    <row r="312" spans="1:36" ht="14.25" customHeight="1" thickTop="1" x14ac:dyDescent="0.2">
      <c r="A312" s="469" t="s">
        <v>488</v>
      </c>
      <c r="B312" s="322" t="s">
        <v>63</v>
      </c>
      <c r="C312" s="322" t="s">
        <v>76</v>
      </c>
      <c r="D312" s="322" t="s">
        <v>93</v>
      </c>
      <c r="E312" s="322" t="s">
        <v>109</v>
      </c>
      <c r="F312" s="322" t="s">
        <v>132</v>
      </c>
      <c r="G312" s="322" t="s">
        <v>141</v>
      </c>
      <c r="H312" s="322" t="s">
        <v>147</v>
      </c>
      <c r="I312" s="322" t="s">
        <v>155</v>
      </c>
      <c r="J312" s="322" t="s">
        <v>172</v>
      </c>
      <c r="K312" s="322" t="s">
        <v>179</v>
      </c>
      <c r="L312" s="322" t="s">
        <v>190</v>
      </c>
      <c r="M312" s="322" t="s">
        <v>201</v>
      </c>
      <c r="N312" s="316"/>
      <c r="O312" s="322" t="s">
        <v>207</v>
      </c>
      <c r="P312" s="322" t="s">
        <v>214</v>
      </c>
      <c r="Q312" s="322" t="s">
        <v>220</v>
      </c>
      <c r="R312" s="322" t="s">
        <v>225</v>
      </c>
      <c r="S312" s="322" t="s">
        <v>228</v>
      </c>
      <c r="T312" s="322" t="s">
        <v>236</v>
      </c>
      <c r="U312" s="322" t="s">
        <v>241</v>
      </c>
      <c r="V312" s="322" t="s">
        <v>245</v>
      </c>
      <c r="W312" s="322" t="s">
        <v>267</v>
      </c>
      <c r="X312" s="322" t="s">
        <v>285</v>
      </c>
      <c r="Y312" s="322" t="s">
        <v>290</v>
      </c>
      <c r="Z312" s="322" t="s">
        <v>303</v>
      </c>
      <c r="AA312" s="322" t="s">
        <v>313</v>
      </c>
      <c r="AB312" s="322" t="s">
        <v>328</v>
      </c>
      <c r="AC312" s="322" t="s">
        <v>339</v>
      </c>
      <c r="AD312" s="322" t="s">
        <v>343</v>
      </c>
      <c r="AE312" s="322" t="s">
        <v>347</v>
      </c>
      <c r="AF312" s="322" t="s">
        <v>354</v>
      </c>
      <c r="AG312" s="322" t="s">
        <v>359</v>
      </c>
      <c r="AH312" s="322" t="s">
        <v>365</v>
      </c>
      <c r="AI312" s="322" t="s">
        <v>369</v>
      </c>
      <c r="AJ312" s="322" t="s">
        <v>241</v>
      </c>
    </row>
    <row r="313" spans="1:36" ht="13.5" customHeight="1" thickBot="1" x14ac:dyDescent="0.25">
      <c r="A313" s="470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16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23"/>
      <c r="Z313" s="323"/>
      <c r="AA313" s="323"/>
      <c r="AB313" s="323"/>
      <c r="AC313" s="323"/>
      <c r="AD313" s="323"/>
      <c r="AE313" s="323"/>
      <c r="AF313" s="323"/>
      <c r="AG313" s="323"/>
      <c r="AH313" s="323"/>
      <c r="AI313" s="323"/>
      <c r="AJ313" s="323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189</v>
      </c>
      <c r="D314" s="46">
        <f>IFERROR(X36*H36,"0")+IFERROR(X37*H37,"0")+IFERROR(X38*H38,"0")+IFERROR(X39*H39,"0")</f>
        <v>201.59999999999997</v>
      </c>
      <c r="E314" s="46">
        <f>IFERROR(X44*H44,"0")+IFERROR(X45*H45,"0")+IFERROR(X46*H46,"0")+IFERROR(X47*H47,"0")+IFERROR(X48*H48,"0")+IFERROR(X49*H49,"0")+IFERROR(X50*H50,"0")+IFERROR(X51*H51,"0")+IFERROR(X52*H52,"0")+IFERROR(X53*H53,"0")</f>
        <v>0</v>
      </c>
      <c r="F314" s="46">
        <f>IFERROR(X58*H58,"0")+IFERROR(X59*H59,"0")</f>
        <v>360</v>
      </c>
      <c r="G314" s="46">
        <f>IFERROR(X64*H64,"0")</f>
        <v>0</v>
      </c>
      <c r="H314" s="46">
        <f>IFERROR(X69*H69,"0")+IFERROR(X70*H70,"0")</f>
        <v>0</v>
      </c>
      <c r="I314" s="46">
        <f>IFERROR(X75*H75,"0")+IFERROR(X76*H76,"0")+IFERROR(X77*H77,"0")+IFERROR(X78*H78,"0")+IFERROR(X79*H79,"0")+IFERROR(X80*H80,"0")</f>
        <v>154.56</v>
      </c>
      <c r="J314" s="46">
        <f>IFERROR(X85*H85,"0")</f>
        <v>0</v>
      </c>
      <c r="K314" s="46">
        <f>IFERROR(X90*H90,"0")+IFERROR(X91*H91,"0")+IFERROR(X92*H92,"0")</f>
        <v>50.4</v>
      </c>
      <c r="L314" s="46">
        <f>IFERROR(X97*H97,"0")+IFERROR(X98*H98,"0")+IFERROR(X99*H99,"0")+IFERROR(X100*H100,"0")+IFERROR(X101*H101,"0")</f>
        <v>252</v>
      </c>
      <c r="M314" s="46">
        <f>IFERROR(X106*H106,"0")+IFERROR(X107*H107,"0")</f>
        <v>126</v>
      </c>
      <c r="N314" s="316"/>
      <c r="O314" s="46">
        <f>IFERROR(X112*H112,"0")+IFERROR(X113*H113,"0")</f>
        <v>84</v>
      </c>
      <c r="P314" s="46">
        <f>IFERROR(X118*H118,"0")+IFERROR(X119*H119,"0")</f>
        <v>0</v>
      </c>
      <c r="Q314" s="46">
        <f>IFERROR(X124*H124,"0")</f>
        <v>0</v>
      </c>
      <c r="R314" s="46">
        <f>IFERROR(X129*H129,"0")</f>
        <v>75.600000000000009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1020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972.19999999999993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2241.6</v>
      </c>
      <c r="B317" s="60">
        <f>SUMPRODUCT(--(BB:BB="ПГП"),--(W:W="кор"),H:H,Y:Y)+SUMPRODUCT(--(BB:BB="ПГП"),--(W:W="кг"),Y:Y)</f>
        <v>1243.76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2,00"/>
        <filter val="126,00"/>
        <filter val="14,00"/>
        <filter val="154,56"/>
        <filter val="18,00"/>
        <filter val="189,00"/>
        <filter val="201,60"/>
        <filter val="204,00"/>
        <filter val="252,00"/>
        <filter val="28,00"/>
        <filter val="3 485,36"/>
        <filter val="3 759,42"/>
        <filter val="3 959,42"/>
        <filter val="32,40"/>
        <filter val="36,00"/>
        <filter val="360,00"/>
        <filter val="408,00"/>
        <filter val="42,00"/>
        <filter val="48,00"/>
        <filter val="480,00"/>
        <filter val="50,40"/>
        <filter val="51,80"/>
        <filter val="56,00"/>
        <filter val="60,00"/>
        <filter val="72,00"/>
        <filter val="75,60"/>
        <filter val="8"/>
        <filter val="816,00"/>
        <filter val="84,00"/>
        <filter val="96,00"/>
      </filters>
    </filterColumn>
    <filterColumn colId="29" showButton="0"/>
    <filterColumn colId="30" showButton="0"/>
  </autoFilter>
  <mergeCells count="558">
    <mergeCell ref="D171:E171"/>
    <mergeCell ref="P72:V72"/>
    <mergeCell ref="D220:E220"/>
    <mergeCell ref="A195:Z195"/>
    <mergeCell ref="D47:E47"/>
    <mergeCell ref="W17:W18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A150:Z150"/>
    <mergeCell ref="A144:Z144"/>
    <mergeCell ref="A120:O121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P305:V305"/>
    <mergeCell ref="A302:O30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2025-01-31T11:04:26Z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