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BA18F72D-6D68-4748-8945-69F6DC35C61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заказа'!$A$18:$AF$309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заказа'!$X$305:$X$305</definedName>
    <definedName name="GrossWeightTotalR">'Бланк заказа'!$Y$305:$Y$305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заказа'!$X$306:$X$306</definedName>
    <definedName name="PalletQtyTotalR">'Бланк заказа'!$Y$306:$Y$306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заказа'!$B$282:$B$282</definedName>
    <definedName name="ProductId101">'Бланк заказа'!$B$283:$B$283</definedName>
    <definedName name="ProductId102">'Бланк заказа'!$B$284:$B$284</definedName>
    <definedName name="ProductId103">'Бланк заказа'!$B$285:$B$285</definedName>
    <definedName name="ProductId104">'Бланк заказа'!$B$286:$B$286</definedName>
    <definedName name="ProductId105">'Бланк заказа'!$B$287:$B$287</definedName>
    <definedName name="ProductId106">'Бланк заказа'!$B$288:$B$288</definedName>
    <definedName name="ProductId107">'Бланк заказа'!$B$289:$B$289</definedName>
    <definedName name="ProductId108">'Бланк заказа'!$B$290:$B$290</definedName>
    <definedName name="ProductId109">'Бланк заказа'!$B$291:$B$291</definedName>
    <definedName name="ProductId11">'Бланк заказа'!$B$45:$B$45</definedName>
    <definedName name="ProductId110">'Бланк заказа'!$B$292:$B$292</definedName>
    <definedName name="ProductId111">'Бланк заказа'!$B$293:$B$293</definedName>
    <definedName name="ProductId112">'Бланк заказа'!$B$294:$B$294</definedName>
    <definedName name="ProductId113">'Бланк заказа'!$B$295:$B$295</definedName>
    <definedName name="ProductId114">'Бланк заказа'!$B$296:$B$296</definedName>
    <definedName name="ProductId115">'Бланк заказа'!$B$297:$B$297</definedName>
    <definedName name="ProductId116">'Бланк заказа'!$B$298:$B$298</definedName>
    <definedName name="ProductId117">'Бланк заказа'!$B$299:$B$299</definedName>
    <definedName name="ProductId118">'Бланк заказа'!$B$300:$B$300</definedName>
    <definedName name="ProductId119">'Бланк заказа'!$B$301:$B$301</definedName>
    <definedName name="ProductId12">'Бланк заказа'!$B$46:$B$46</definedName>
    <definedName name="ProductId13">'Бланк заказа'!$B$47:$B$47</definedName>
    <definedName name="ProductId14">'Бланк заказа'!$B$48:$B$48</definedName>
    <definedName name="ProductId15">'Бланк заказа'!$B$49:$B$49</definedName>
    <definedName name="ProductId16">'Бланк заказа'!$B$50:$B$50</definedName>
    <definedName name="ProductId17">'Бланк заказа'!$B$51:$B$51</definedName>
    <definedName name="ProductId18">'Бланк заказа'!$B$52:$B$52</definedName>
    <definedName name="ProductId19">'Бланк заказа'!$B$53:$B$53</definedName>
    <definedName name="ProductId2">'Бланк заказа'!$B$28:$B$28</definedName>
    <definedName name="ProductId20">'Бланк заказа'!$B$58:$B$58</definedName>
    <definedName name="ProductId21">'Бланк заказа'!$B$59:$B$59</definedName>
    <definedName name="ProductId22">'Бланк заказа'!$B$64:$B$64</definedName>
    <definedName name="ProductId23">'Бланк заказа'!$B$69:$B$69</definedName>
    <definedName name="ProductId24">'Бланк заказа'!$B$70:$B$70</definedName>
    <definedName name="ProductId25">'Бланк заказа'!$B$75:$B$75</definedName>
    <definedName name="ProductId26">'Бланк заказа'!$B$76:$B$76</definedName>
    <definedName name="ProductId27">'Бланк заказа'!$B$77:$B$77</definedName>
    <definedName name="ProductId28">'Бланк заказа'!$B$78:$B$78</definedName>
    <definedName name="ProductId29">'Бланк заказа'!$B$79:$B$79</definedName>
    <definedName name="ProductId3">'Бланк заказа'!$B$29:$B$29</definedName>
    <definedName name="ProductId30">'Бланк заказа'!$B$80:$B$80</definedName>
    <definedName name="ProductId31">'Бланк заказа'!$B$85:$B$85</definedName>
    <definedName name="ProductId32">'Бланк заказа'!$B$90:$B$90</definedName>
    <definedName name="ProductId33">'Бланк заказа'!$B$91:$B$91</definedName>
    <definedName name="ProductId34">'Бланк заказа'!$B$92:$B$92</definedName>
    <definedName name="ProductId35">'Бланк заказа'!$B$97:$B$97</definedName>
    <definedName name="ProductId36">'Бланк заказа'!$B$98:$B$98</definedName>
    <definedName name="ProductId37">'Бланк заказа'!$B$99:$B$99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заказа'!$B$106:$B$106</definedName>
    <definedName name="ProductId41">'Бланк заказа'!$B$107:$B$107</definedName>
    <definedName name="ProductId42">'Бланк заказа'!$B$112:$B$112</definedName>
    <definedName name="ProductId43">'Бланк заказа'!$B$113:$B$113</definedName>
    <definedName name="ProductId44">'Бланк заказа'!$B$118:$B$118</definedName>
    <definedName name="ProductId45">'Бланк заказа'!$B$119:$B$119</definedName>
    <definedName name="ProductId46">'Бланк заказа'!$B$124:$B$124</definedName>
    <definedName name="ProductId47">'Бланк заказа'!$B$129:$B$129</definedName>
    <definedName name="ProductId48">'Бланк заказа'!$B$134:$B$134</definedName>
    <definedName name="ProductId49">'Бланк заказа'!$B$135:$B$135</definedName>
    <definedName name="ProductId5">'Бланк заказа'!$B$31:$B$31</definedName>
    <definedName name="ProductId50">'Бланк заказа'!$B$140:$B$140</definedName>
    <definedName name="ProductId51">'Бланк заказа'!$B$146:$B$146</definedName>
    <definedName name="ProductId52">'Бланк заказа'!$B$151:$B$151</definedName>
    <definedName name="ProductId53">'Бланк заказа'!$B$152:$B$152</definedName>
    <definedName name="ProductId54">'Бланк заказа'!$B$153:$B$153</definedName>
    <definedName name="ProductId55">'Бланк заказа'!$B$154:$B$154</definedName>
    <definedName name="ProductId56">'Бланк заказа'!$B$158:$B$158</definedName>
    <definedName name="ProductId57">'Бланк заказа'!$B$159:$B$159</definedName>
    <definedName name="ProductId58">'Бланк заказа'!$B$165:$B$165</definedName>
    <definedName name="ProductId59">'Бланк заказа'!$B$166:$B$166</definedName>
    <definedName name="ProductId6">'Бланк заказа'!$B$36:$B$36</definedName>
    <definedName name="ProductId60">'Бланк заказа'!$B$167:$B$167</definedName>
    <definedName name="ProductId61">'Бланк заказа'!$B$171:$B$171</definedName>
    <definedName name="ProductId62">'Бланк заказа'!$B$176:$B$176</definedName>
    <definedName name="ProductId63">'Бланк заказа'!$B$182:$B$182</definedName>
    <definedName name="ProductId64">'Бланк заказа'!$B$183:$B$183</definedName>
    <definedName name="ProductId65">'Бланк заказа'!$B$184:$B$184</definedName>
    <definedName name="ProductId66">'Бланк заказа'!$B$185:$B$185</definedName>
    <definedName name="ProductId67">'Бланк заказа'!$B$190:$B$190</definedName>
    <definedName name="ProductId68">'Бланк заказа'!$B$191:$B$191</definedName>
    <definedName name="ProductId69">'Бланк заказа'!$B$192:$B$192</definedName>
    <definedName name="ProductId7">'Бланк заказа'!$B$37:$B$37</definedName>
    <definedName name="ProductId70">'Бланк заказа'!$B$197:$B$197</definedName>
    <definedName name="ProductId71">'Бланк заказа'!$B$198:$B$198</definedName>
    <definedName name="ProductId72">'Бланк заказа'!$B$199:$B$199</definedName>
    <definedName name="ProductId73">'Бланк заказа'!$B$200:$B$200</definedName>
    <definedName name="ProductId74">'Бланк заказа'!$B$201:$B$201</definedName>
    <definedName name="ProductId75">'Бланк заказа'!$B$202:$B$202</definedName>
    <definedName name="ProductId76">'Бланк заказа'!$B$207:$B$207</definedName>
    <definedName name="ProductId77">'Бланк заказа'!$B$208:$B$208</definedName>
    <definedName name="ProductId78">'Бланк заказа'!$B$209:$B$209</definedName>
    <definedName name="ProductId79">'Бланк заказа'!$B$210:$B$210</definedName>
    <definedName name="ProductId8">'Бланк заказа'!$B$38:$B$38</definedName>
    <definedName name="ProductId80">'Бланк заказа'!$B$215:$B$215</definedName>
    <definedName name="ProductId81">'Бланк заказа'!$B$220:$B$220</definedName>
    <definedName name="ProductId82">'Бланк заказа'!$B$225:$B$225</definedName>
    <definedName name="ProductId83">'Бланк заказа'!$B$226:$B$226</definedName>
    <definedName name="ProductId84">'Бланк заказа'!$B$232:$B$232</definedName>
    <definedName name="ProductId85">'Бланк заказа'!$B$238:$B$238</definedName>
    <definedName name="ProductId86">'Бланк заказа'!$B$239:$B$239</definedName>
    <definedName name="ProductId87">'Бланк заказа'!$B$244:$B$244</definedName>
    <definedName name="ProductId88">'Бланк заказа'!$B$250:$B$250</definedName>
    <definedName name="ProductId89">'Бланк заказа'!$B$254:$B$254</definedName>
    <definedName name="ProductId9">'Бланк заказа'!$B$39:$B$39</definedName>
    <definedName name="ProductId90">'Бланк заказа'!$B$260:$B$260</definedName>
    <definedName name="ProductId91">'Бланк заказа'!$B$261:$B$261</definedName>
    <definedName name="ProductId92">'Бланк заказа'!$B$262:$B$262</definedName>
    <definedName name="ProductId93">'Бланк заказа'!$B$266:$B$266</definedName>
    <definedName name="ProductId94">'Бланк заказа'!$B$270:$B$270</definedName>
    <definedName name="ProductId95">'Бланк заказа'!$B$271:$B$271</definedName>
    <definedName name="ProductId96">'Бланк заказа'!$B$275:$B$275</definedName>
    <definedName name="ProductId97">'Бланк заказа'!$B$276:$B$276</definedName>
    <definedName name="ProductId98">'Бланк заказа'!$B$277:$B$277</definedName>
    <definedName name="ProductId99">'Бланк заказа'!$B$281:$B$281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заказа'!$X$282:$X$282</definedName>
    <definedName name="SalesQty101">'Бланк заказа'!$X$283:$X$283</definedName>
    <definedName name="SalesQty102">'Бланк заказа'!$X$284:$X$284</definedName>
    <definedName name="SalesQty103">'Бланк заказа'!$X$285:$X$285</definedName>
    <definedName name="SalesQty104">'Бланк заказа'!$X$286:$X$286</definedName>
    <definedName name="SalesQty105">'Бланк заказа'!$X$287:$X$287</definedName>
    <definedName name="SalesQty106">'Бланк заказа'!$X$288:$X$288</definedName>
    <definedName name="SalesQty107">'Бланк заказа'!$X$289:$X$289</definedName>
    <definedName name="SalesQty108">'Бланк заказа'!$X$290:$X$290</definedName>
    <definedName name="SalesQty109">'Бланк заказа'!$X$291:$X$291</definedName>
    <definedName name="SalesQty11">'Бланк заказа'!$X$45:$X$45</definedName>
    <definedName name="SalesQty110">'Бланк заказа'!$X$292:$X$292</definedName>
    <definedName name="SalesQty111">'Бланк заказа'!$X$293:$X$293</definedName>
    <definedName name="SalesQty112">'Бланк заказа'!$X$294:$X$294</definedName>
    <definedName name="SalesQty113">'Бланк заказа'!$X$295:$X$295</definedName>
    <definedName name="SalesQty114">'Бланк заказа'!$X$296:$X$296</definedName>
    <definedName name="SalesQty115">'Бланк заказа'!$X$297:$X$297</definedName>
    <definedName name="SalesQty116">'Бланк заказа'!$X$298:$X$298</definedName>
    <definedName name="SalesQty117">'Бланк заказа'!$X$299:$X$299</definedName>
    <definedName name="SalesQty118">'Бланк заказа'!$X$300:$X$300</definedName>
    <definedName name="SalesQty119">'Бланк заказа'!$X$301:$X$301</definedName>
    <definedName name="SalesQty12">'Бланк заказа'!$X$46:$X$46</definedName>
    <definedName name="SalesQty13">'Бланк заказа'!$X$47:$X$47</definedName>
    <definedName name="SalesQty14">'Бланк заказа'!$X$48:$X$48</definedName>
    <definedName name="SalesQty15">'Бланк заказа'!$X$49:$X$49</definedName>
    <definedName name="SalesQty16">'Бланк заказа'!$X$50:$X$50</definedName>
    <definedName name="SalesQty17">'Бланк заказа'!$X$51:$X$51</definedName>
    <definedName name="SalesQty18">'Бланк заказа'!$X$52:$X$52</definedName>
    <definedName name="SalesQty19">'Бланк заказа'!$X$53:$X$53</definedName>
    <definedName name="SalesQty2">'Бланк заказа'!$X$28:$X$28</definedName>
    <definedName name="SalesQty20">'Бланк заказа'!$X$58:$X$58</definedName>
    <definedName name="SalesQty21">'Бланк заказа'!$X$59:$X$59</definedName>
    <definedName name="SalesQty22">'Бланк заказа'!$X$64:$X$64</definedName>
    <definedName name="SalesQty23">'Бланк заказа'!$X$69:$X$69</definedName>
    <definedName name="SalesQty24">'Бланк заказа'!$X$70:$X$70</definedName>
    <definedName name="SalesQty25">'Бланк заказа'!$X$75:$X$75</definedName>
    <definedName name="SalesQty26">'Бланк заказа'!$X$76:$X$76</definedName>
    <definedName name="SalesQty27">'Бланк заказа'!$X$77:$X$77</definedName>
    <definedName name="SalesQty28">'Бланк заказа'!$X$78:$X$78</definedName>
    <definedName name="SalesQty29">'Бланк заказа'!$X$79:$X$79</definedName>
    <definedName name="SalesQty3">'Бланк заказа'!$X$29:$X$29</definedName>
    <definedName name="SalesQty30">'Бланк заказа'!$X$80:$X$80</definedName>
    <definedName name="SalesQty31">'Бланк заказа'!$X$85:$X$85</definedName>
    <definedName name="SalesQty32">'Бланк заказа'!$X$90:$X$90</definedName>
    <definedName name="SalesQty33">'Бланк заказа'!$X$91:$X$91</definedName>
    <definedName name="SalesQty34">'Бланк заказа'!$X$92:$X$92</definedName>
    <definedName name="SalesQty35">'Бланк заказа'!$X$97:$X$97</definedName>
    <definedName name="SalesQty36">'Бланк заказа'!$X$98:$X$98</definedName>
    <definedName name="SalesQty37">'Бланк заказа'!$X$99:$X$99</definedName>
    <definedName name="SalesQty38">'Бланк заказа'!$X$100:$X$100</definedName>
    <definedName name="SalesQty39">'Бланк заказа'!$X$101:$X$101</definedName>
    <definedName name="SalesQty4">'Бланк заказа'!$X$30:$X$30</definedName>
    <definedName name="SalesQty40">'Бланк заказа'!$X$106:$X$106</definedName>
    <definedName name="SalesQty41">'Бланк заказа'!$X$107:$X$107</definedName>
    <definedName name="SalesQty42">'Бланк заказа'!$X$112:$X$112</definedName>
    <definedName name="SalesQty43">'Бланк заказа'!$X$113:$X$113</definedName>
    <definedName name="SalesQty44">'Бланк заказа'!$X$118:$X$118</definedName>
    <definedName name="SalesQty45">'Бланк заказа'!$X$119:$X$119</definedName>
    <definedName name="SalesQty46">'Бланк заказа'!$X$124:$X$124</definedName>
    <definedName name="SalesQty47">'Бланк заказа'!$X$129:$X$129</definedName>
    <definedName name="SalesQty48">'Бланк заказа'!$X$134:$X$134</definedName>
    <definedName name="SalesQty49">'Бланк заказа'!$X$135:$X$135</definedName>
    <definedName name="SalesQty5">'Бланк заказа'!$X$31:$X$31</definedName>
    <definedName name="SalesQty50">'Бланк заказа'!$X$140:$X$140</definedName>
    <definedName name="SalesQty51">'Бланк заказа'!$X$146:$X$146</definedName>
    <definedName name="SalesQty52">'Бланк заказа'!$X$151:$X$151</definedName>
    <definedName name="SalesQty53">'Бланк заказа'!$X$152:$X$152</definedName>
    <definedName name="SalesQty54">'Бланк заказа'!$X$153:$X$153</definedName>
    <definedName name="SalesQty55">'Бланк заказа'!$X$154:$X$154</definedName>
    <definedName name="SalesQty56">'Бланк заказа'!$X$158:$X$158</definedName>
    <definedName name="SalesQty57">'Бланк заказа'!$X$159:$X$159</definedName>
    <definedName name="SalesQty58">'Бланк заказа'!$X$165:$X$165</definedName>
    <definedName name="SalesQty59">'Бланк заказа'!$X$166:$X$166</definedName>
    <definedName name="SalesQty6">'Бланк заказа'!$X$36:$X$36</definedName>
    <definedName name="SalesQty60">'Бланк заказа'!$X$167:$X$167</definedName>
    <definedName name="SalesQty61">'Бланк заказа'!$X$171:$X$171</definedName>
    <definedName name="SalesQty62">'Бланк заказа'!$X$176:$X$176</definedName>
    <definedName name="SalesQty63">'Бланк заказа'!$X$182:$X$182</definedName>
    <definedName name="SalesQty64">'Бланк заказа'!$X$183:$X$183</definedName>
    <definedName name="SalesQty65">'Бланк заказа'!$X$184:$X$184</definedName>
    <definedName name="SalesQty66">'Бланк заказа'!$X$185:$X$185</definedName>
    <definedName name="SalesQty67">'Бланк заказа'!$X$190:$X$190</definedName>
    <definedName name="SalesQty68">'Бланк заказа'!$X$191:$X$191</definedName>
    <definedName name="SalesQty69">'Бланк заказа'!$X$192:$X$192</definedName>
    <definedName name="SalesQty7">'Бланк заказа'!$X$37:$X$37</definedName>
    <definedName name="SalesQty70">'Бланк заказа'!$X$197:$X$197</definedName>
    <definedName name="SalesQty71">'Бланк заказа'!$X$198:$X$198</definedName>
    <definedName name="SalesQty72">'Бланк заказа'!$X$199:$X$199</definedName>
    <definedName name="SalesQty73">'Бланк заказа'!$X$200:$X$200</definedName>
    <definedName name="SalesQty74">'Бланк заказа'!$X$201:$X$201</definedName>
    <definedName name="SalesQty75">'Бланк заказа'!$X$202:$X$202</definedName>
    <definedName name="SalesQty76">'Бланк заказа'!$X$207:$X$207</definedName>
    <definedName name="SalesQty77">'Бланк заказа'!$X$208:$X$208</definedName>
    <definedName name="SalesQty78">'Бланк заказа'!$X$209:$X$209</definedName>
    <definedName name="SalesQty79">'Бланк заказа'!$X$210:$X$210</definedName>
    <definedName name="SalesQty8">'Бланк заказа'!$X$38:$X$38</definedName>
    <definedName name="SalesQty80">'Бланк заказа'!$X$215:$X$215</definedName>
    <definedName name="SalesQty81">'Бланк заказа'!$X$220:$X$220</definedName>
    <definedName name="SalesQty82">'Бланк заказа'!$X$225:$X$225</definedName>
    <definedName name="SalesQty83">'Бланк заказа'!$X$226:$X$226</definedName>
    <definedName name="SalesQty84">'Бланк заказа'!$X$232:$X$232</definedName>
    <definedName name="SalesQty85">'Бланк заказа'!$X$238:$X$238</definedName>
    <definedName name="SalesQty86">'Бланк заказа'!$X$239:$X$239</definedName>
    <definedName name="SalesQty87">'Бланк заказа'!$X$244:$X$244</definedName>
    <definedName name="SalesQty88">'Бланк заказа'!$X$250:$X$250</definedName>
    <definedName name="SalesQty89">'Бланк заказа'!$X$254:$X$254</definedName>
    <definedName name="SalesQty9">'Бланк заказа'!$X$39:$X$39</definedName>
    <definedName name="SalesQty90">'Бланк заказа'!$X$260:$X$260</definedName>
    <definedName name="SalesQty91">'Бланк заказа'!$X$261:$X$261</definedName>
    <definedName name="SalesQty92">'Бланк заказа'!$X$262:$X$262</definedName>
    <definedName name="SalesQty93">'Бланк заказа'!$X$266:$X$266</definedName>
    <definedName name="SalesQty94">'Бланк заказа'!$X$270:$X$270</definedName>
    <definedName name="SalesQty95">'Бланк заказа'!$X$271:$X$271</definedName>
    <definedName name="SalesQty96">'Бланк заказа'!$X$275:$X$275</definedName>
    <definedName name="SalesQty97">'Бланк заказа'!$X$276:$X$276</definedName>
    <definedName name="SalesQty98">'Бланк заказа'!$X$277:$X$277</definedName>
    <definedName name="SalesQty99">'Бланк заказа'!$X$281:$X$281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заказа'!$Y$282:$Y$282</definedName>
    <definedName name="SalesRoundBox101">'Бланк заказа'!$Y$283:$Y$283</definedName>
    <definedName name="SalesRoundBox102">'Бланк заказа'!$Y$284:$Y$284</definedName>
    <definedName name="SalesRoundBox103">'Бланк заказа'!$Y$285:$Y$285</definedName>
    <definedName name="SalesRoundBox104">'Бланк заказа'!$Y$286:$Y$286</definedName>
    <definedName name="SalesRoundBox105">'Бланк заказа'!$Y$287:$Y$287</definedName>
    <definedName name="SalesRoundBox106">'Бланк заказа'!$Y$288:$Y$288</definedName>
    <definedName name="SalesRoundBox107">'Бланк заказа'!$Y$289:$Y$289</definedName>
    <definedName name="SalesRoundBox108">'Бланк заказа'!$Y$290:$Y$290</definedName>
    <definedName name="SalesRoundBox109">'Бланк заказа'!$Y$291:$Y$291</definedName>
    <definedName name="SalesRoundBox11">'Бланк заказа'!$Y$45:$Y$45</definedName>
    <definedName name="SalesRoundBox110">'Бланк заказа'!$Y$292:$Y$292</definedName>
    <definedName name="SalesRoundBox111">'Бланк заказа'!$Y$293:$Y$293</definedName>
    <definedName name="SalesRoundBox112">'Бланк заказа'!$Y$294:$Y$294</definedName>
    <definedName name="SalesRoundBox113">'Бланк заказа'!$Y$295:$Y$295</definedName>
    <definedName name="SalesRoundBox114">'Бланк заказа'!$Y$296:$Y$296</definedName>
    <definedName name="SalesRoundBox115">'Бланк заказа'!$Y$297:$Y$297</definedName>
    <definedName name="SalesRoundBox116">'Бланк заказа'!$Y$298:$Y$298</definedName>
    <definedName name="SalesRoundBox117">'Бланк заказа'!$Y$299:$Y$299</definedName>
    <definedName name="SalesRoundBox118">'Бланк заказа'!$Y$300:$Y$300</definedName>
    <definedName name="SalesRoundBox119">'Бланк заказа'!$Y$301:$Y$301</definedName>
    <definedName name="SalesRoundBox12">'Бланк заказа'!$Y$46:$Y$46</definedName>
    <definedName name="SalesRoundBox13">'Бланк заказа'!$Y$47:$Y$47</definedName>
    <definedName name="SalesRoundBox14">'Бланк заказа'!$Y$48:$Y$48</definedName>
    <definedName name="SalesRoundBox15">'Бланк заказа'!$Y$49:$Y$49</definedName>
    <definedName name="SalesRoundBox16">'Бланк заказа'!$Y$50:$Y$50</definedName>
    <definedName name="SalesRoundBox17">'Бланк заказа'!$Y$51:$Y$51</definedName>
    <definedName name="SalesRoundBox18">'Бланк заказа'!$Y$52:$Y$52</definedName>
    <definedName name="SalesRoundBox19">'Бланк заказа'!$Y$53:$Y$53</definedName>
    <definedName name="SalesRoundBox2">'Бланк заказа'!$Y$28:$Y$28</definedName>
    <definedName name="SalesRoundBox20">'Бланк заказа'!$Y$58:$Y$58</definedName>
    <definedName name="SalesRoundBox21">'Бланк заказа'!$Y$59:$Y$59</definedName>
    <definedName name="SalesRoundBox22">'Бланк заказа'!$Y$64:$Y$64</definedName>
    <definedName name="SalesRoundBox23">'Бланк заказа'!$Y$69:$Y$69</definedName>
    <definedName name="SalesRoundBox24">'Бланк заказа'!$Y$70:$Y$70</definedName>
    <definedName name="SalesRoundBox25">'Бланк заказа'!$Y$75:$Y$75</definedName>
    <definedName name="SalesRoundBox26">'Бланк заказа'!$Y$76:$Y$76</definedName>
    <definedName name="SalesRoundBox27">'Бланк заказа'!$Y$77:$Y$77</definedName>
    <definedName name="SalesRoundBox28">'Бланк заказа'!$Y$78:$Y$78</definedName>
    <definedName name="SalesRoundBox29">'Бланк заказа'!$Y$79:$Y$79</definedName>
    <definedName name="SalesRoundBox3">'Бланк заказа'!$Y$29:$Y$29</definedName>
    <definedName name="SalesRoundBox30">'Бланк заказа'!$Y$80:$Y$80</definedName>
    <definedName name="SalesRoundBox31">'Бланк заказа'!$Y$85:$Y$85</definedName>
    <definedName name="SalesRoundBox32">'Бланк заказа'!$Y$90:$Y$90</definedName>
    <definedName name="SalesRoundBox33">'Бланк заказа'!$Y$91:$Y$91</definedName>
    <definedName name="SalesRoundBox34">'Бланк заказа'!$Y$92:$Y$92</definedName>
    <definedName name="SalesRoundBox35">'Бланк заказа'!$Y$97:$Y$97</definedName>
    <definedName name="SalesRoundBox36">'Бланк заказа'!$Y$98:$Y$98</definedName>
    <definedName name="SalesRoundBox37">'Бланк заказа'!$Y$99:$Y$99</definedName>
    <definedName name="SalesRoundBox38">'Бланк заказа'!$Y$100:$Y$100</definedName>
    <definedName name="SalesRoundBox39">'Бланк заказа'!$Y$101:$Y$101</definedName>
    <definedName name="SalesRoundBox4">'Бланк заказа'!$Y$30:$Y$30</definedName>
    <definedName name="SalesRoundBox40">'Бланк заказа'!$Y$106:$Y$106</definedName>
    <definedName name="SalesRoundBox41">'Бланк заказа'!$Y$107:$Y$107</definedName>
    <definedName name="SalesRoundBox42">'Бланк заказа'!$Y$112:$Y$112</definedName>
    <definedName name="SalesRoundBox43">'Бланк заказа'!$Y$113:$Y$113</definedName>
    <definedName name="SalesRoundBox44">'Бланк заказа'!$Y$118:$Y$118</definedName>
    <definedName name="SalesRoundBox45">'Бланк заказа'!$Y$119:$Y$119</definedName>
    <definedName name="SalesRoundBox46">'Бланк заказа'!$Y$124:$Y$124</definedName>
    <definedName name="SalesRoundBox47">'Бланк заказа'!$Y$129:$Y$129</definedName>
    <definedName name="SalesRoundBox48">'Бланк заказа'!$Y$134:$Y$134</definedName>
    <definedName name="SalesRoundBox49">'Бланк заказа'!$Y$135:$Y$135</definedName>
    <definedName name="SalesRoundBox5">'Бланк заказа'!$Y$31:$Y$31</definedName>
    <definedName name="SalesRoundBox50">'Бланк заказа'!$Y$140:$Y$140</definedName>
    <definedName name="SalesRoundBox51">'Бланк заказа'!$Y$146:$Y$146</definedName>
    <definedName name="SalesRoundBox52">'Бланк заказа'!$Y$151:$Y$151</definedName>
    <definedName name="SalesRoundBox53">'Бланк заказа'!$Y$152:$Y$152</definedName>
    <definedName name="SalesRoundBox54">'Бланк заказа'!$Y$153:$Y$153</definedName>
    <definedName name="SalesRoundBox55">'Бланк заказа'!$Y$154:$Y$154</definedName>
    <definedName name="SalesRoundBox56">'Бланк заказа'!$Y$158:$Y$158</definedName>
    <definedName name="SalesRoundBox57">'Бланк заказа'!$Y$159:$Y$159</definedName>
    <definedName name="SalesRoundBox58">'Бланк заказа'!$Y$165:$Y$165</definedName>
    <definedName name="SalesRoundBox59">'Бланк заказа'!$Y$166:$Y$166</definedName>
    <definedName name="SalesRoundBox6">'Бланк заказа'!$Y$36:$Y$36</definedName>
    <definedName name="SalesRoundBox60">'Бланк заказа'!$Y$167:$Y$167</definedName>
    <definedName name="SalesRoundBox61">'Бланк заказа'!$Y$171:$Y$171</definedName>
    <definedName name="SalesRoundBox62">'Бланк заказа'!$Y$176:$Y$176</definedName>
    <definedName name="SalesRoundBox63">'Бланк заказа'!$Y$182:$Y$182</definedName>
    <definedName name="SalesRoundBox64">'Бланк заказа'!$Y$183:$Y$183</definedName>
    <definedName name="SalesRoundBox65">'Бланк заказа'!$Y$184:$Y$184</definedName>
    <definedName name="SalesRoundBox66">'Бланк заказа'!$Y$185:$Y$185</definedName>
    <definedName name="SalesRoundBox67">'Бланк заказа'!$Y$190:$Y$190</definedName>
    <definedName name="SalesRoundBox68">'Бланк заказа'!$Y$191:$Y$191</definedName>
    <definedName name="SalesRoundBox69">'Бланк заказа'!$Y$192:$Y$192</definedName>
    <definedName name="SalesRoundBox7">'Бланк заказа'!$Y$37:$Y$37</definedName>
    <definedName name="SalesRoundBox70">'Бланк заказа'!$Y$197:$Y$197</definedName>
    <definedName name="SalesRoundBox71">'Бланк заказа'!$Y$198:$Y$198</definedName>
    <definedName name="SalesRoundBox72">'Бланк заказа'!$Y$199:$Y$199</definedName>
    <definedName name="SalesRoundBox73">'Бланк заказа'!$Y$200:$Y$200</definedName>
    <definedName name="SalesRoundBox74">'Бланк заказа'!$Y$201:$Y$201</definedName>
    <definedName name="SalesRoundBox75">'Бланк заказа'!$Y$202:$Y$202</definedName>
    <definedName name="SalesRoundBox76">'Бланк заказа'!$Y$207:$Y$207</definedName>
    <definedName name="SalesRoundBox77">'Бланк заказа'!$Y$208:$Y$208</definedName>
    <definedName name="SalesRoundBox78">'Бланк заказа'!$Y$209:$Y$209</definedName>
    <definedName name="SalesRoundBox79">'Бланк заказа'!$Y$210:$Y$210</definedName>
    <definedName name="SalesRoundBox8">'Бланк заказа'!$Y$38:$Y$38</definedName>
    <definedName name="SalesRoundBox80">'Бланк заказа'!$Y$215:$Y$215</definedName>
    <definedName name="SalesRoundBox81">'Бланк заказа'!$Y$220:$Y$220</definedName>
    <definedName name="SalesRoundBox82">'Бланк заказа'!$Y$225:$Y$225</definedName>
    <definedName name="SalesRoundBox83">'Бланк заказа'!$Y$226:$Y$226</definedName>
    <definedName name="SalesRoundBox84">'Бланк заказа'!$Y$232:$Y$232</definedName>
    <definedName name="SalesRoundBox85">'Бланк заказа'!$Y$238:$Y$238</definedName>
    <definedName name="SalesRoundBox86">'Бланк заказа'!$Y$239:$Y$239</definedName>
    <definedName name="SalesRoundBox87">'Бланк заказа'!$Y$244:$Y$244</definedName>
    <definedName name="SalesRoundBox88">'Бланк заказа'!$Y$250:$Y$250</definedName>
    <definedName name="SalesRoundBox89">'Бланк заказа'!$Y$254:$Y$254</definedName>
    <definedName name="SalesRoundBox9">'Бланк заказа'!$Y$39:$Y$39</definedName>
    <definedName name="SalesRoundBox90">'Бланк заказа'!$Y$260:$Y$260</definedName>
    <definedName name="SalesRoundBox91">'Бланк заказа'!$Y$261:$Y$261</definedName>
    <definedName name="SalesRoundBox92">'Бланк заказа'!$Y$262:$Y$262</definedName>
    <definedName name="SalesRoundBox93">'Бланк заказа'!$Y$266:$Y$266</definedName>
    <definedName name="SalesRoundBox94">'Бланк заказа'!$Y$270:$Y$270</definedName>
    <definedName name="SalesRoundBox95">'Бланк заказа'!$Y$271:$Y$271</definedName>
    <definedName name="SalesRoundBox96">'Бланк заказа'!$Y$275:$Y$275</definedName>
    <definedName name="SalesRoundBox97">'Бланк заказа'!$Y$276:$Y$276</definedName>
    <definedName name="SalesRoundBox98">'Бланк заказа'!$Y$277:$Y$277</definedName>
    <definedName name="SalesRoundBox99">'Бланк заказа'!$Y$281:$Y$281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заказа'!$W$282:$W$282</definedName>
    <definedName name="UnitOfMeasure101">'Бланк заказа'!$W$283:$W$283</definedName>
    <definedName name="UnitOfMeasure102">'Бланк заказа'!$W$284:$W$284</definedName>
    <definedName name="UnitOfMeasure103">'Бланк заказа'!$W$285:$W$285</definedName>
    <definedName name="UnitOfMeasure104">'Бланк заказа'!$W$286:$W$286</definedName>
    <definedName name="UnitOfMeasure105">'Бланк заказа'!$W$287:$W$287</definedName>
    <definedName name="UnitOfMeasure106">'Бланк заказа'!$W$288:$W$288</definedName>
    <definedName name="UnitOfMeasure107">'Бланк заказа'!$W$289:$W$289</definedName>
    <definedName name="UnitOfMeasure108">'Бланк заказа'!$W$290:$W$290</definedName>
    <definedName name="UnitOfMeasure109">'Бланк заказа'!$W$291:$W$291</definedName>
    <definedName name="UnitOfMeasure11">'Бланк заказа'!$W$45:$W$45</definedName>
    <definedName name="UnitOfMeasure110">'Бланк заказа'!$W$292:$W$292</definedName>
    <definedName name="UnitOfMeasure111">'Бланк заказа'!$W$293:$W$293</definedName>
    <definedName name="UnitOfMeasure112">'Бланк заказа'!$W$294:$W$294</definedName>
    <definedName name="UnitOfMeasure113">'Бланк заказа'!$W$295:$W$295</definedName>
    <definedName name="UnitOfMeasure114">'Бланк заказа'!$W$296:$W$296</definedName>
    <definedName name="UnitOfMeasure115">'Бланк заказа'!$W$297:$W$297</definedName>
    <definedName name="UnitOfMeasure116">'Бланк заказа'!$W$298:$W$298</definedName>
    <definedName name="UnitOfMeasure117">'Бланк заказа'!$W$299:$W$299</definedName>
    <definedName name="UnitOfMeasure118">'Бланк заказа'!$W$300:$W$300</definedName>
    <definedName name="UnitOfMeasure119">'Бланк заказа'!$W$301:$W$301</definedName>
    <definedName name="UnitOfMeasure12">'Бланк заказа'!$W$46:$W$46</definedName>
    <definedName name="UnitOfMeasure13">'Бланк заказа'!$W$47:$W$47</definedName>
    <definedName name="UnitOfMeasure14">'Бланк заказа'!$W$48:$W$48</definedName>
    <definedName name="UnitOfMeasure15">'Бланк заказа'!$W$49:$W$49</definedName>
    <definedName name="UnitOfMeasure16">'Бланк заказа'!$W$50:$W$50</definedName>
    <definedName name="UnitOfMeasure17">'Бланк заказа'!$W$51:$W$51</definedName>
    <definedName name="UnitOfMeasure18">'Бланк заказа'!$W$52:$W$52</definedName>
    <definedName name="UnitOfMeasure19">'Бланк заказа'!$W$53:$W$53</definedName>
    <definedName name="UnitOfMeasure2">'Бланк заказа'!$W$28:$W$28</definedName>
    <definedName name="UnitOfMeasure20">'Бланк заказа'!$W$58:$W$58</definedName>
    <definedName name="UnitOfMeasure21">'Бланк заказа'!$W$59:$W$59</definedName>
    <definedName name="UnitOfMeasure22">'Бланк заказа'!$W$64:$W$64</definedName>
    <definedName name="UnitOfMeasure23">'Бланк заказа'!$W$69:$W$69</definedName>
    <definedName name="UnitOfMeasure24">'Бланк заказа'!$W$70:$W$70</definedName>
    <definedName name="UnitOfMeasure25">'Бланк заказа'!$W$75:$W$75</definedName>
    <definedName name="UnitOfMeasure26">'Бланк заказа'!$W$76:$W$76</definedName>
    <definedName name="UnitOfMeasure27">'Бланк заказа'!$W$77:$W$77</definedName>
    <definedName name="UnitOfMeasure28">'Бланк заказа'!$W$78:$W$78</definedName>
    <definedName name="UnitOfMeasure29">'Бланк заказа'!$W$79:$W$79</definedName>
    <definedName name="UnitOfMeasure3">'Бланк заказа'!$W$29:$W$29</definedName>
    <definedName name="UnitOfMeasure30">'Бланк заказа'!$W$80:$W$80</definedName>
    <definedName name="UnitOfMeasure31">'Бланк заказа'!$W$85:$W$85</definedName>
    <definedName name="UnitOfMeasure32">'Бланк заказа'!$W$90:$W$90</definedName>
    <definedName name="UnitOfMeasure33">'Бланк заказа'!$W$91:$W$91</definedName>
    <definedName name="UnitOfMeasure34">'Бланк заказа'!$W$92:$W$92</definedName>
    <definedName name="UnitOfMeasure35">'Бланк заказа'!$W$97:$W$97</definedName>
    <definedName name="UnitOfMeasure36">'Бланк заказа'!$W$98:$W$98</definedName>
    <definedName name="UnitOfMeasure37">'Бланк заказа'!$W$99:$W$99</definedName>
    <definedName name="UnitOfMeasure38">'Бланк заказа'!$W$100:$W$100</definedName>
    <definedName name="UnitOfMeasure39">'Бланк заказа'!$W$101:$W$101</definedName>
    <definedName name="UnitOfMeasure4">'Бланк заказа'!$W$30:$W$30</definedName>
    <definedName name="UnitOfMeasure40">'Бланк заказа'!$W$106:$W$106</definedName>
    <definedName name="UnitOfMeasure41">'Бланк заказа'!$W$107:$W$107</definedName>
    <definedName name="UnitOfMeasure42">'Бланк заказа'!$W$112:$W$112</definedName>
    <definedName name="UnitOfMeasure43">'Бланк заказа'!$W$113:$W$113</definedName>
    <definedName name="UnitOfMeasure44">'Бланк заказа'!$W$118:$W$118</definedName>
    <definedName name="UnitOfMeasure45">'Бланк заказа'!$W$119:$W$119</definedName>
    <definedName name="UnitOfMeasure46">'Бланк заказа'!$W$124:$W$124</definedName>
    <definedName name="UnitOfMeasure47">'Бланк заказа'!$W$129:$W$129</definedName>
    <definedName name="UnitOfMeasure48">'Бланк заказа'!$W$134:$W$134</definedName>
    <definedName name="UnitOfMeasure49">'Бланк заказа'!$W$135:$W$135</definedName>
    <definedName name="UnitOfMeasure5">'Бланк заказа'!$W$31:$W$31</definedName>
    <definedName name="UnitOfMeasure50">'Бланк заказа'!$W$140:$W$140</definedName>
    <definedName name="UnitOfMeasure51">'Бланк заказа'!$W$146:$W$146</definedName>
    <definedName name="UnitOfMeasure52">'Бланк заказа'!$W$151:$W$151</definedName>
    <definedName name="UnitOfMeasure53">'Бланк заказа'!$W$152:$W$152</definedName>
    <definedName name="UnitOfMeasure54">'Бланк заказа'!$W$153:$W$153</definedName>
    <definedName name="UnitOfMeasure55">'Бланк заказа'!$W$154:$W$154</definedName>
    <definedName name="UnitOfMeasure56">'Бланк заказа'!$W$158:$W$158</definedName>
    <definedName name="UnitOfMeasure57">'Бланк заказа'!$W$159:$W$159</definedName>
    <definedName name="UnitOfMeasure58">'Бланк заказа'!$W$165:$W$165</definedName>
    <definedName name="UnitOfMeasure59">'Бланк заказа'!$W$166:$W$166</definedName>
    <definedName name="UnitOfMeasure6">'Бланк заказа'!$W$36:$W$36</definedName>
    <definedName name="UnitOfMeasure60">'Бланк заказа'!$W$167:$W$167</definedName>
    <definedName name="UnitOfMeasure61">'Бланк заказа'!$W$171:$W$171</definedName>
    <definedName name="UnitOfMeasure62">'Бланк заказа'!$W$176:$W$176</definedName>
    <definedName name="UnitOfMeasure63">'Бланк заказа'!$W$182:$W$182</definedName>
    <definedName name="UnitOfMeasure64">'Бланк заказа'!$W$183:$W$183</definedName>
    <definedName name="UnitOfMeasure65">'Бланк заказа'!$W$184:$W$184</definedName>
    <definedName name="UnitOfMeasure66">'Бланк заказа'!$W$185:$W$185</definedName>
    <definedName name="UnitOfMeasure67">'Бланк заказа'!$W$190:$W$190</definedName>
    <definedName name="UnitOfMeasure68">'Бланк заказа'!$W$191:$W$191</definedName>
    <definedName name="UnitOfMeasure69">'Бланк заказа'!$W$192:$W$192</definedName>
    <definedName name="UnitOfMeasure7">'Бланк заказа'!$W$37:$W$37</definedName>
    <definedName name="UnitOfMeasure70">'Бланк заказа'!$W$197:$W$197</definedName>
    <definedName name="UnitOfMeasure71">'Бланк заказа'!$W$198:$W$198</definedName>
    <definedName name="UnitOfMeasure72">'Бланк заказа'!$W$199:$W$199</definedName>
    <definedName name="UnitOfMeasure73">'Бланк заказа'!$W$200:$W$200</definedName>
    <definedName name="UnitOfMeasure74">'Бланк заказа'!$W$201:$W$201</definedName>
    <definedName name="UnitOfMeasure75">'Бланк заказа'!$W$202:$W$202</definedName>
    <definedName name="UnitOfMeasure76">'Бланк заказа'!$W$207:$W$207</definedName>
    <definedName name="UnitOfMeasure77">'Бланк заказа'!$W$208:$W$208</definedName>
    <definedName name="UnitOfMeasure78">'Бланк заказа'!$W$209:$W$209</definedName>
    <definedName name="UnitOfMeasure79">'Бланк заказа'!$W$210:$W$210</definedName>
    <definedName name="UnitOfMeasure8">'Бланк заказа'!$W$38:$W$38</definedName>
    <definedName name="UnitOfMeasure80">'Бланк заказа'!$W$215:$W$215</definedName>
    <definedName name="UnitOfMeasure81">'Бланк заказа'!$W$220:$W$220</definedName>
    <definedName name="UnitOfMeasure82">'Бланк заказа'!$W$225:$W$225</definedName>
    <definedName name="UnitOfMeasure83">'Бланк заказа'!$W$226:$W$226</definedName>
    <definedName name="UnitOfMeasure84">'Бланк заказа'!$W$232:$W$232</definedName>
    <definedName name="UnitOfMeasure85">'Бланк заказа'!$W$238:$W$238</definedName>
    <definedName name="UnitOfMeasure86">'Бланк заказа'!$W$239:$W$239</definedName>
    <definedName name="UnitOfMeasure87">'Бланк заказа'!$W$244:$W$244</definedName>
    <definedName name="UnitOfMeasure88">'Бланк заказа'!$W$250:$W$250</definedName>
    <definedName name="UnitOfMeasure89">'Бланк заказа'!$W$254:$W$254</definedName>
    <definedName name="UnitOfMeasure9">'Бланк заказа'!$W$39:$W$39</definedName>
    <definedName name="UnitOfMeasure90">'Бланк заказа'!$W$260:$W$260</definedName>
    <definedName name="UnitOfMeasure91">'Бланк заказа'!$W$261:$W$261</definedName>
    <definedName name="UnitOfMeasure92">'Бланк заказа'!$W$262:$W$262</definedName>
    <definedName name="UnitOfMeasure93">'Бланк заказа'!$W$266:$W$266</definedName>
    <definedName name="UnitOfMeasure94">'Бланк заказа'!$W$270:$W$270</definedName>
    <definedName name="UnitOfMeasure95">'Бланк заказа'!$W$271:$W$271</definedName>
    <definedName name="UnitOfMeasure96">'Бланк заказа'!$W$275:$W$275</definedName>
    <definedName name="UnitOfMeasure97">'Бланк заказа'!$W$276:$W$276</definedName>
    <definedName name="UnitOfMeasure98">'Бланк заказа'!$W$277:$W$277</definedName>
    <definedName name="UnitOfMeasure99">'Бланк заказа'!$W$281:$W$281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J314" i="1" l="1"/>
  <c r="AI314" i="1"/>
  <c r="AH314" i="1"/>
  <c r="AG314" i="1"/>
  <c r="AF314" i="1"/>
  <c r="AE314" i="1"/>
  <c r="AD314" i="1"/>
  <c r="AC314" i="1"/>
  <c r="AB314" i="1"/>
  <c r="AA314" i="1"/>
  <c r="Z314" i="1"/>
  <c r="Y314" i="1"/>
  <c r="X314" i="1"/>
  <c r="W314" i="1"/>
  <c r="V314" i="1"/>
  <c r="U314" i="1"/>
  <c r="T314" i="1"/>
  <c r="S314" i="1"/>
  <c r="R314" i="1"/>
  <c r="Q314" i="1"/>
  <c r="P314" i="1"/>
  <c r="O314" i="1"/>
  <c r="M314" i="1"/>
  <c r="L314" i="1"/>
  <c r="K314" i="1"/>
  <c r="J314" i="1"/>
  <c r="I314" i="1"/>
  <c r="H314" i="1"/>
  <c r="G314" i="1"/>
  <c r="F314" i="1"/>
  <c r="E314" i="1"/>
  <c r="D314" i="1"/>
  <c r="C314" i="1"/>
  <c r="B314" i="1"/>
  <c r="X303" i="1"/>
  <c r="X302" i="1"/>
  <c r="BO301" i="1"/>
  <c r="BM301" i="1"/>
  <c r="Z301" i="1"/>
  <c r="Y301" i="1"/>
  <c r="BO300" i="1"/>
  <c r="BM300" i="1"/>
  <c r="Z300" i="1"/>
  <c r="Y300" i="1"/>
  <c r="BO299" i="1"/>
  <c r="BM299" i="1"/>
  <c r="Z299" i="1"/>
  <c r="Y299" i="1"/>
  <c r="BO298" i="1"/>
  <c r="BM298" i="1"/>
  <c r="Z298" i="1"/>
  <c r="Y298" i="1"/>
  <c r="BO297" i="1"/>
  <c r="BM297" i="1"/>
  <c r="Z297" i="1"/>
  <c r="Y297" i="1"/>
  <c r="BO296" i="1"/>
  <c r="BM296" i="1"/>
  <c r="Z296" i="1"/>
  <c r="Y296" i="1"/>
  <c r="BO295" i="1"/>
  <c r="BM295" i="1"/>
  <c r="Z295" i="1"/>
  <c r="Y295" i="1"/>
  <c r="BO294" i="1"/>
  <c r="BM294" i="1"/>
  <c r="Z294" i="1"/>
  <c r="Y294" i="1"/>
  <c r="BO293" i="1"/>
  <c r="BM293" i="1"/>
  <c r="Z293" i="1"/>
  <c r="Y293" i="1"/>
  <c r="BO292" i="1"/>
  <c r="BM292" i="1"/>
  <c r="Z292" i="1"/>
  <c r="Y292" i="1"/>
  <c r="BO291" i="1"/>
  <c r="BM291" i="1"/>
  <c r="Z291" i="1"/>
  <c r="Y291" i="1"/>
  <c r="BO290" i="1"/>
  <c r="BM290" i="1"/>
  <c r="Z290" i="1"/>
  <c r="Y290" i="1"/>
  <c r="BO289" i="1"/>
  <c r="BM289" i="1"/>
  <c r="Z289" i="1"/>
  <c r="Y289" i="1"/>
  <c r="BO288" i="1"/>
  <c r="BM288" i="1"/>
  <c r="Z288" i="1"/>
  <c r="Y288" i="1"/>
  <c r="BO287" i="1"/>
  <c r="BM287" i="1"/>
  <c r="Z287" i="1"/>
  <c r="Y287" i="1"/>
  <c r="BO286" i="1"/>
  <c r="BM286" i="1"/>
  <c r="Z286" i="1"/>
  <c r="Y286" i="1"/>
  <c r="BO285" i="1"/>
  <c r="BM285" i="1"/>
  <c r="Z285" i="1"/>
  <c r="Y285" i="1"/>
  <c r="BO284" i="1"/>
  <c r="BM284" i="1"/>
  <c r="Z284" i="1"/>
  <c r="Y284" i="1"/>
  <c r="BO283" i="1"/>
  <c r="BM283" i="1"/>
  <c r="Z283" i="1"/>
  <c r="Y283" i="1"/>
  <c r="BO282" i="1"/>
  <c r="BM282" i="1"/>
  <c r="Z282" i="1"/>
  <c r="Y282" i="1"/>
  <c r="BO281" i="1"/>
  <c r="BM281" i="1"/>
  <c r="Z281" i="1"/>
  <c r="Z302" i="1" s="1"/>
  <c r="Y281" i="1"/>
  <c r="Y303" i="1" s="1"/>
  <c r="X279" i="1"/>
  <c r="X278" i="1"/>
  <c r="BO277" i="1"/>
  <c r="BM277" i="1"/>
  <c r="Z277" i="1"/>
  <c r="Y277" i="1"/>
  <c r="BP277" i="1" s="1"/>
  <c r="P277" i="1"/>
  <c r="BO276" i="1"/>
  <c r="BM276" i="1"/>
  <c r="Z276" i="1"/>
  <c r="Y276" i="1"/>
  <c r="BO275" i="1"/>
  <c r="BM275" i="1"/>
  <c r="Z275" i="1"/>
  <c r="Y275" i="1"/>
  <c r="X273" i="1"/>
  <c r="X272" i="1"/>
  <c r="BO271" i="1"/>
  <c r="BM271" i="1"/>
  <c r="Z271" i="1"/>
  <c r="Y271" i="1"/>
  <c r="BP271" i="1" s="1"/>
  <c r="BO270" i="1"/>
  <c r="BM270" i="1"/>
  <c r="Z270" i="1"/>
  <c r="Z272" i="1" s="1"/>
  <c r="Y270" i="1"/>
  <c r="Y273" i="1" s="1"/>
  <c r="X268" i="1"/>
  <c r="X267" i="1"/>
  <c r="BO266" i="1"/>
  <c r="BM266" i="1"/>
  <c r="Z266" i="1"/>
  <c r="Z267" i="1" s="1"/>
  <c r="Y266" i="1"/>
  <c r="X264" i="1"/>
  <c r="Y263" i="1"/>
  <c r="X263" i="1"/>
  <c r="BP262" i="1"/>
  <c r="BO262" i="1"/>
  <c r="BN262" i="1"/>
  <c r="BM262" i="1"/>
  <c r="Z262" i="1"/>
  <c r="Y262" i="1"/>
  <c r="BP261" i="1"/>
  <c r="BO261" i="1"/>
  <c r="BN261" i="1"/>
  <c r="BM261" i="1"/>
  <c r="Z261" i="1"/>
  <c r="Y261" i="1"/>
  <c r="BP260" i="1"/>
  <c r="BO260" i="1"/>
  <c r="BN260" i="1"/>
  <c r="BM260" i="1"/>
  <c r="Z260" i="1"/>
  <c r="Z263" i="1" s="1"/>
  <c r="Y260" i="1"/>
  <c r="Y264" i="1" s="1"/>
  <c r="X256" i="1"/>
  <c r="X255" i="1"/>
  <c r="BO254" i="1"/>
  <c r="BM254" i="1"/>
  <c r="Z254" i="1"/>
  <c r="Z255" i="1" s="1"/>
  <c r="Y254" i="1"/>
  <c r="Y256" i="1" s="1"/>
  <c r="P254" i="1"/>
  <c r="X252" i="1"/>
  <c r="X251" i="1"/>
  <c r="BO250" i="1"/>
  <c r="BM250" i="1"/>
  <c r="Z250" i="1"/>
  <c r="Z251" i="1" s="1"/>
  <c r="Y250" i="1"/>
  <c r="X246" i="1"/>
  <c r="X245" i="1"/>
  <c r="BO244" i="1"/>
  <c r="BM244" i="1"/>
  <c r="Z244" i="1"/>
  <c r="Z245" i="1" s="1"/>
  <c r="Y244" i="1"/>
  <c r="Y246" i="1" s="1"/>
  <c r="P244" i="1"/>
  <c r="X241" i="1"/>
  <c r="X240" i="1"/>
  <c r="BO239" i="1"/>
  <c r="BM239" i="1"/>
  <c r="Z239" i="1"/>
  <c r="Y239" i="1"/>
  <c r="BP239" i="1" s="1"/>
  <c r="P239" i="1"/>
  <c r="BO238" i="1"/>
  <c r="BM238" i="1"/>
  <c r="Z238" i="1"/>
  <c r="Y238" i="1"/>
  <c r="P238" i="1"/>
  <c r="X234" i="1"/>
  <c r="X233" i="1"/>
  <c r="BO232" i="1"/>
  <c r="BM232" i="1"/>
  <c r="Z232" i="1"/>
  <c r="Z233" i="1" s="1"/>
  <c r="Y232" i="1"/>
  <c r="Y234" i="1" s="1"/>
  <c r="P232" i="1"/>
  <c r="X228" i="1"/>
  <c r="X227" i="1"/>
  <c r="BO226" i="1"/>
  <c r="BM226" i="1"/>
  <c r="Z226" i="1"/>
  <c r="Y226" i="1"/>
  <c r="P226" i="1"/>
  <c r="BP225" i="1"/>
  <c r="BO225" i="1"/>
  <c r="BN225" i="1"/>
  <c r="BM225" i="1"/>
  <c r="Z225" i="1"/>
  <c r="Z227" i="1" s="1"/>
  <c r="Y225" i="1"/>
  <c r="P225" i="1"/>
  <c r="X222" i="1"/>
  <c r="Y221" i="1"/>
  <c r="X221" i="1"/>
  <c r="BP220" i="1"/>
  <c r="BO220" i="1"/>
  <c r="BN220" i="1"/>
  <c r="BM220" i="1"/>
  <c r="Z220" i="1"/>
  <c r="Z221" i="1" s="1"/>
  <c r="Y220" i="1"/>
  <c r="Y222" i="1" s="1"/>
  <c r="P220" i="1"/>
  <c r="X217" i="1"/>
  <c r="Y216" i="1"/>
  <c r="X216" i="1"/>
  <c r="BP215" i="1"/>
  <c r="BO215" i="1"/>
  <c r="BN215" i="1"/>
  <c r="BM215" i="1"/>
  <c r="Z215" i="1"/>
  <c r="Z216" i="1" s="1"/>
  <c r="Y215" i="1"/>
  <c r="Y217" i="1" s="1"/>
  <c r="P215" i="1"/>
  <c r="X212" i="1"/>
  <c r="X211" i="1"/>
  <c r="BO210" i="1"/>
  <c r="BM210" i="1"/>
  <c r="Z210" i="1"/>
  <c r="Y210" i="1"/>
  <c r="BP210" i="1" s="1"/>
  <c r="P210" i="1"/>
  <c r="BO209" i="1"/>
  <c r="BM209" i="1"/>
  <c r="Z209" i="1"/>
  <c r="Y209" i="1"/>
  <c r="BP209" i="1" s="1"/>
  <c r="P209" i="1"/>
  <c r="BO208" i="1"/>
  <c r="BM208" i="1"/>
  <c r="Z208" i="1"/>
  <c r="Y208" i="1"/>
  <c r="BP208" i="1" s="1"/>
  <c r="P208" i="1"/>
  <c r="BO207" i="1"/>
  <c r="BM207" i="1"/>
  <c r="Z207" i="1"/>
  <c r="Z211" i="1" s="1"/>
  <c r="Y207" i="1"/>
  <c r="P207" i="1"/>
  <c r="X204" i="1"/>
  <c r="X203" i="1"/>
  <c r="BO202" i="1"/>
  <c r="BM202" i="1"/>
  <c r="Z202" i="1"/>
  <c r="Y202" i="1"/>
  <c r="BP202" i="1" s="1"/>
  <c r="P202" i="1"/>
  <c r="BP201" i="1"/>
  <c r="BO201" i="1"/>
  <c r="BN201" i="1"/>
  <c r="BM201" i="1"/>
  <c r="Z201" i="1"/>
  <c r="Y201" i="1"/>
  <c r="P201" i="1"/>
  <c r="BO200" i="1"/>
  <c r="BM200" i="1"/>
  <c r="Z200" i="1"/>
  <c r="Y200" i="1"/>
  <c r="BP200" i="1" s="1"/>
  <c r="P200" i="1"/>
  <c r="BP199" i="1"/>
  <c r="BO199" i="1"/>
  <c r="BN199" i="1"/>
  <c r="BM199" i="1"/>
  <c r="Z199" i="1"/>
  <c r="Y199" i="1"/>
  <c r="P199" i="1"/>
  <c r="BO198" i="1"/>
  <c r="BM198" i="1"/>
  <c r="Z198" i="1"/>
  <c r="Y198" i="1"/>
  <c r="BP198" i="1" s="1"/>
  <c r="P198" i="1"/>
  <c r="BP197" i="1"/>
  <c r="BO197" i="1"/>
  <c r="BN197" i="1"/>
  <c r="BM197" i="1"/>
  <c r="Z197" i="1"/>
  <c r="Z203" i="1" s="1"/>
  <c r="Y197" i="1"/>
  <c r="P197" i="1"/>
  <c r="X194" i="1"/>
  <c r="X193" i="1"/>
  <c r="BO192" i="1"/>
  <c r="BM192" i="1"/>
  <c r="Z192" i="1"/>
  <c r="Y192" i="1"/>
  <c r="BP192" i="1" s="1"/>
  <c r="P192" i="1"/>
  <c r="BO191" i="1"/>
  <c r="BM191" i="1"/>
  <c r="Z191" i="1"/>
  <c r="Y191" i="1"/>
  <c r="BP191" i="1" s="1"/>
  <c r="P191" i="1"/>
  <c r="BO190" i="1"/>
  <c r="BM190" i="1"/>
  <c r="Z190" i="1"/>
  <c r="Y190" i="1"/>
  <c r="Y194" i="1" s="1"/>
  <c r="P190" i="1"/>
  <c r="X187" i="1"/>
  <c r="X186" i="1"/>
  <c r="BP185" i="1"/>
  <c r="BO185" i="1"/>
  <c r="BN185" i="1"/>
  <c r="BM185" i="1"/>
  <c r="Z185" i="1"/>
  <c r="Y185" i="1"/>
  <c r="BP184" i="1"/>
  <c r="BO184" i="1"/>
  <c r="BN184" i="1"/>
  <c r="BM184" i="1"/>
  <c r="Z184" i="1"/>
  <c r="Y184" i="1"/>
  <c r="P184" i="1"/>
  <c r="BO183" i="1"/>
  <c r="BM183" i="1"/>
  <c r="Z183" i="1"/>
  <c r="Y183" i="1"/>
  <c r="BP183" i="1" s="1"/>
  <c r="P183" i="1"/>
  <c r="BP182" i="1"/>
  <c r="BO182" i="1"/>
  <c r="BN182" i="1"/>
  <c r="BM182" i="1"/>
  <c r="Z182" i="1"/>
  <c r="Z186" i="1" s="1"/>
  <c r="Y182" i="1"/>
  <c r="P182" i="1"/>
  <c r="X178" i="1"/>
  <c r="Y177" i="1"/>
  <c r="X177" i="1"/>
  <c r="BP176" i="1"/>
  <c r="BO176" i="1"/>
  <c r="BN176" i="1"/>
  <c r="BM176" i="1"/>
  <c r="Z176" i="1"/>
  <c r="Z177" i="1" s="1"/>
  <c r="Y176" i="1"/>
  <c r="Y178" i="1" s="1"/>
  <c r="P176" i="1"/>
  <c r="X173" i="1"/>
  <c r="Y172" i="1"/>
  <c r="X172" i="1"/>
  <c r="BP171" i="1"/>
  <c r="BO171" i="1"/>
  <c r="BN171" i="1"/>
  <c r="BM171" i="1"/>
  <c r="Z171" i="1"/>
  <c r="Z172" i="1" s="1"/>
  <c r="Y171" i="1"/>
  <c r="Y173" i="1" s="1"/>
  <c r="X169" i="1"/>
  <c r="X168" i="1"/>
  <c r="BO167" i="1"/>
  <c r="BM167" i="1"/>
  <c r="Z167" i="1"/>
  <c r="Y167" i="1"/>
  <c r="BP167" i="1" s="1"/>
  <c r="P167" i="1"/>
  <c r="BO166" i="1"/>
  <c r="BM166" i="1"/>
  <c r="Z166" i="1"/>
  <c r="Y166" i="1"/>
  <c r="BP166" i="1" s="1"/>
  <c r="P166" i="1"/>
  <c r="BO165" i="1"/>
  <c r="BM165" i="1"/>
  <c r="Z165" i="1"/>
  <c r="Y165" i="1"/>
  <c r="P165" i="1"/>
  <c r="X161" i="1"/>
  <c r="X160" i="1"/>
  <c r="BO159" i="1"/>
  <c r="BM159" i="1"/>
  <c r="Z159" i="1"/>
  <c r="Y159" i="1"/>
  <c r="BP159" i="1" s="1"/>
  <c r="P159" i="1"/>
  <c r="BP158" i="1"/>
  <c r="BO158" i="1"/>
  <c r="BN158" i="1"/>
  <c r="BM158" i="1"/>
  <c r="Z158" i="1"/>
  <c r="Z160" i="1" s="1"/>
  <c r="Y158" i="1"/>
  <c r="P158" i="1"/>
  <c r="X156" i="1"/>
  <c r="X155" i="1"/>
  <c r="BO154" i="1"/>
  <c r="BM154" i="1"/>
  <c r="Z154" i="1"/>
  <c r="Y154" i="1"/>
  <c r="BP154" i="1" s="1"/>
  <c r="P154" i="1"/>
  <c r="BO153" i="1"/>
  <c r="BM153" i="1"/>
  <c r="Z153" i="1"/>
  <c r="Y153" i="1"/>
  <c r="BP153" i="1" s="1"/>
  <c r="P153" i="1"/>
  <c r="BO152" i="1"/>
  <c r="BM152" i="1"/>
  <c r="Z152" i="1"/>
  <c r="Y152" i="1"/>
  <c r="BP152" i="1" s="1"/>
  <c r="BO151" i="1"/>
  <c r="BM151" i="1"/>
  <c r="Z151" i="1"/>
  <c r="Y151" i="1"/>
  <c r="Y156" i="1" s="1"/>
  <c r="X148" i="1"/>
  <c r="X147" i="1"/>
  <c r="BO146" i="1"/>
  <c r="BM146" i="1"/>
  <c r="Z146" i="1"/>
  <c r="Z147" i="1" s="1"/>
  <c r="Y146" i="1"/>
  <c r="Y147" i="1" s="1"/>
  <c r="X142" i="1"/>
  <c r="X141" i="1"/>
  <c r="BO140" i="1"/>
  <c r="BM140" i="1"/>
  <c r="Z140" i="1"/>
  <c r="Z141" i="1" s="1"/>
  <c r="Y140" i="1"/>
  <c r="Y142" i="1" s="1"/>
  <c r="P140" i="1"/>
  <c r="X137" i="1"/>
  <c r="X136" i="1"/>
  <c r="BP135" i="1"/>
  <c r="BO135" i="1"/>
  <c r="BN135" i="1"/>
  <c r="BM135" i="1"/>
  <c r="Z135" i="1"/>
  <c r="Y135" i="1"/>
  <c r="P135" i="1"/>
  <c r="BO134" i="1"/>
  <c r="BM134" i="1"/>
  <c r="Z134" i="1"/>
  <c r="Y134" i="1"/>
  <c r="Y137" i="1" s="1"/>
  <c r="P134" i="1"/>
  <c r="X131" i="1"/>
  <c r="X130" i="1"/>
  <c r="BO129" i="1"/>
  <c r="BM129" i="1"/>
  <c r="Z129" i="1"/>
  <c r="Z130" i="1" s="1"/>
  <c r="Y129" i="1"/>
  <c r="Y130" i="1" s="1"/>
  <c r="P129" i="1"/>
  <c r="X126" i="1"/>
  <c r="X125" i="1"/>
  <c r="BO124" i="1"/>
  <c r="BM124" i="1"/>
  <c r="Z124" i="1"/>
  <c r="Z125" i="1" s="1"/>
  <c r="Y124" i="1"/>
  <c r="Y125" i="1" s="1"/>
  <c r="X121" i="1"/>
  <c r="X120" i="1"/>
  <c r="BO119" i="1"/>
  <c r="BM119" i="1"/>
  <c r="Z119" i="1"/>
  <c r="Y119" i="1"/>
  <c r="BP119" i="1" s="1"/>
  <c r="P119" i="1"/>
  <c r="BO118" i="1"/>
  <c r="BM118" i="1"/>
  <c r="Z118" i="1"/>
  <c r="Z120" i="1" s="1"/>
  <c r="Y118" i="1"/>
  <c r="P118" i="1"/>
  <c r="X115" i="1"/>
  <c r="X114" i="1"/>
  <c r="BO113" i="1"/>
  <c r="BM113" i="1"/>
  <c r="Z113" i="1"/>
  <c r="Y113" i="1"/>
  <c r="BP113" i="1" s="1"/>
  <c r="P113" i="1"/>
  <c r="BP112" i="1"/>
  <c r="BO112" i="1"/>
  <c r="BN112" i="1"/>
  <c r="BM112" i="1"/>
  <c r="Z112" i="1"/>
  <c r="Z114" i="1" s="1"/>
  <c r="Y112" i="1"/>
  <c r="P112" i="1"/>
  <c r="X109" i="1"/>
  <c r="X108" i="1"/>
  <c r="BO107" i="1"/>
  <c r="BM107" i="1"/>
  <c r="Z107" i="1"/>
  <c r="Y107" i="1"/>
  <c r="BP107" i="1" s="1"/>
  <c r="P107" i="1"/>
  <c r="BO106" i="1"/>
  <c r="BM106" i="1"/>
  <c r="Z106" i="1"/>
  <c r="Z108" i="1" s="1"/>
  <c r="Y106" i="1"/>
  <c r="P106" i="1"/>
  <c r="X103" i="1"/>
  <c r="X102" i="1"/>
  <c r="BO101" i="1"/>
  <c r="BM101" i="1"/>
  <c r="Z101" i="1"/>
  <c r="Y101" i="1"/>
  <c r="P101" i="1"/>
  <c r="BP100" i="1"/>
  <c r="BO100" i="1"/>
  <c r="BN100" i="1"/>
  <c r="BM100" i="1"/>
  <c r="Z100" i="1"/>
  <c r="Y100" i="1"/>
  <c r="P100" i="1"/>
  <c r="BO99" i="1"/>
  <c r="BM99" i="1"/>
  <c r="Z99" i="1"/>
  <c r="Y99" i="1"/>
  <c r="BP99" i="1" s="1"/>
  <c r="P99" i="1"/>
  <c r="BO98" i="1"/>
  <c r="BM98" i="1"/>
  <c r="Z98" i="1"/>
  <c r="Y98" i="1"/>
  <c r="BP98" i="1" s="1"/>
  <c r="P98" i="1"/>
  <c r="BO97" i="1"/>
  <c r="BM97" i="1"/>
  <c r="Z97" i="1"/>
  <c r="Y97" i="1"/>
  <c r="Y102" i="1" s="1"/>
  <c r="P97" i="1"/>
  <c r="X94" i="1"/>
  <c r="X93" i="1"/>
  <c r="BO92" i="1"/>
  <c r="BM92" i="1"/>
  <c r="Z92" i="1"/>
  <c r="Y92" i="1"/>
  <c r="BP92" i="1" s="1"/>
  <c r="P92" i="1"/>
  <c r="BO91" i="1"/>
  <c r="BM91" i="1"/>
  <c r="Z91" i="1"/>
  <c r="Y91" i="1"/>
  <c r="BP91" i="1" s="1"/>
  <c r="P91" i="1"/>
  <c r="BO90" i="1"/>
  <c r="BM90" i="1"/>
  <c r="Z90" i="1"/>
  <c r="Y90" i="1"/>
  <c r="P90" i="1"/>
  <c r="X87" i="1"/>
  <c r="X86" i="1"/>
  <c r="BO85" i="1"/>
  <c r="BM85" i="1"/>
  <c r="Z85" i="1"/>
  <c r="Z86" i="1" s="1"/>
  <c r="Y85" i="1"/>
  <c r="Y87" i="1" s="1"/>
  <c r="X82" i="1"/>
  <c r="X81" i="1"/>
  <c r="BO80" i="1"/>
  <c r="BM80" i="1"/>
  <c r="Z80" i="1"/>
  <c r="Y80" i="1"/>
  <c r="BP80" i="1" s="1"/>
  <c r="P80" i="1"/>
  <c r="BP79" i="1"/>
  <c r="BO79" i="1"/>
  <c r="BN79" i="1"/>
  <c r="BM79" i="1"/>
  <c r="Z79" i="1"/>
  <c r="Y79" i="1"/>
  <c r="P79" i="1"/>
  <c r="BO78" i="1"/>
  <c r="BM78" i="1"/>
  <c r="Z78" i="1"/>
  <c r="Y78" i="1"/>
  <c r="BP78" i="1" s="1"/>
  <c r="P78" i="1"/>
  <c r="BP77" i="1"/>
  <c r="BO77" i="1"/>
  <c r="BN77" i="1"/>
  <c r="BM77" i="1"/>
  <c r="Z77" i="1"/>
  <c r="Y77" i="1"/>
  <c r="BP76" i="1"/>
  <c r="BO76" i="1"/>
  <c r="BN76" i="1"/>
  <c r="BM76" i="1"/>
  <c r="Z76" i="1"/>
  <c r="Y76" i="1"/>
  <c r="P76" i="1"/>
  <c r="BO75" i="1"/>
  <c r="BM75" i="1"/>
  <c r="Z75" i="1"/>
  <c r="Y75" i="1"/>
  <c r="Y82" i="1" s="1"/>
  <c r="X72" i="1"/>
  <c r="X71" i="1"/>
  <c r="BO70" i="1"/>
  <c r="BM70" i="1"/>
  <c r="Z70" i="1"/>
  <c r="Y70" i="1"/>
  <c r="BP70" i="1" s="1"/>
  <c r="P70" i="1"/>
  <c r="BO69" i="1"/>
  <c r="BM69" i="1"/>
  <c r="Z69" i="1"/>
  <c r="Z71" i="1" s="1"/>
  <c r="Y69" i="1"/>
  <c r="P69" i="1"/>
  <c r="X66" i="1"/>
  <c r="X65" i="1"/>
  <c r="BO64" i="1"/>
  <c r="BM64" i="1"/>
  <c r="Z64" i="1"/>
  <c r="Z65" i="1" s="1"/>
  <c r="Y64" i="1"/>
  <c r="Y66" i="1" s="1"/>
  <c r="X61" i="1"/>
  <c r="X60" i="1"/>
  <c r="BO59" i="1"/>
  <c r="BM59" i="1"/>
  <c r="Z59" i="1"/>
  <c r="Y59" i="1"/>
  <c r="BP59" i="1" s="1"/>
  <c r="P59" i="1"/>
  <c r="BO58" i="1"/>
  <c r="BM58" i="1"/>
  <c r="Z58" i="1"/>
  <c r="Y58" i="1"/>
  <c r="P58" i="1"/>
  <c r="X55" i="1"/>
  <c r="X54" i="1"/>
  <c r="BO53" i="1"/>
  <c r="BM53" i="1"/>
  <c r="Z53" i="1"/>
  <c r="Y53" i="1"/>
  <c r="BP53" i="1" s="1"/>
  <c r="P53" i="1"/>
  <c r="BO52" i="1"/>
  <c r="BM52" i="1"/>
  <c r="Z52" i="1"/>
  <c r="Y52" i="1"/>
  <c r="BP52" i="1" s="1"/>
  <c r="P52" i="1"/>
  <c r="BO51" i="1"/>
  <c r="BM51" i="1"/>
  <c r="Z51" i="1"/>
  <c r="Y51" i="1"/>
  <c r="BP51" i="1" s="1"/>
  <c r="P51" i="1"/>
  <c r="BO50" i="1"/>
  <c r="BM50" i="1"/>
  <c r="Z50" i="1"/>
  <c r="Y50" i="1"/>
  <c r="BP50" i="1" s="1"/>
  <c r="P50" i="1"/>
  <c r="BO49" i="1"/>
  <c r="BM49" i="1"/>
  <c r="Z49" i="1"/>
  <c r="Y49" i="1"/>
  <c r="BP49" i="1" s="1"/>
  <c r="P49" i="1"/>
  <c r="BO48" i="1"/>
  <c r="BM48" i="1"/>
  <c r="Z48" i="1"/>
  <c r="Y48" i="1"/>
  <c r="BP48" i="1" s="1"/>
  <c r="P48" i="1"/>
  <c r="BO47" i="1"/>
  <c r="BM47" i="1"/>
  <c r="Z47" i="1"/>
  <c r="Y47" i="1"/>
  <c r="BP47" i="1" s="1"/>
  <c r="P47" i="1"/>
  <c r="BO46" i="1"/>
  <c r="BM46" i="1"/>
  <c r="Z46" i="1"/>
  <c r="Y46" i="1"/>
  <c r="BP46" i="1" s="1"/>
  <c r="P46" i="1"/>
  <c r="BO45" i="1"/>
  <c r="BM45" i="1"/>
  <c r="Z45" i="1"/>
  <c r="Y45" i="1"/>
  <c r="BP45" i="1" s="1"/>
  <c r="P45" i="1"/>
  <c r="BO44" i="1"/>
  <c r="BM44" i="1"/>
  <c r="Z44" i="1"/>
  <c r="Y44" i="1"/>
  <c r="P44" i="1"/>
  <c r="X41" i="1"/>
  <c r="X40" i="1"/>
  <c r="BO39" i="1"/>
  <c r="BM39" i="1"/>
  <c r="Z39" i="1"/>
  <c r="Y39" i="1"/>
  <c r="BP39" i="1" s="1"/>
  <c r="BO38" i="1"/>
  <c r="BM38" i="1"/>
  <c r="Z38" i="1"/>
  <c r="Y38" i="1"/>
  <c r="BP38" i="1" s="1"/>
  <c r="BO37" i="1"/>
  <c r="BM37" i="1"/>
  <c r="Z37" i="1"/>
  <c r="Y37" i="1"/>
  <c r="BP37" i="1" s="1"/>
  <c r="P37" i="1"/>
  <c r="BO36" i="1"/>
  <c r="BM36" i="1"/>
  <c r="Z36" i="1"/>
  <c r="Y36" i="1"/>
  <c r="X33" i="1"/>
  <c r="X32" i="1"/>
  <c r="BO31" i="1"/>
  <c r="BM31" i="1"/>
  <c r="Z31" i="1"/>
  <c r="Y31" i="1"/>
  <c r="BP31" i="1" s="1"/>
  <c r="P31" i="1"/>
  <c r="BO30" i="1"/>
  <c r="BM30" i="1"/>
  <c r="Z30" i="1"/>
  <c r="Y30" i="1"/>
  <c r="P30" i="1"/>
  <c r="BO29" i="1"/>
  <c r="BM29" i="1"/>
  <c r="Z29" i="1"/>
  <c r="Y29" i="1"/>
  <c r="BP29" i="1" s="1"/>
  <c r="BO28" i="1"/>
  <c r="BM28" i="1"/>
  <c r="Z28" i="1"/>
  <c r="Y28" i="1"/>
  <c r="X24" i="1"/>
  <c r="X23" i="1"/>
  <c r="BO22" i="1"/>
  <c r="X306" i="1" s="1"/>
  <c r="BM22" i="1"/>
  <c r="Z22" i="1"/>
  <c r="Z23" i="1" s="1"/>
  <c r="Y22" i="1"/>
  <c r="Y24" i="1" s="1"/>
  <c r="P22" i="1"/>
  <c r="H10" i="1"/>
  <c r="A9" i="1"/>
  <c r="A10" i="1" s="1"/>
  <c r="D7" i="1"/>
  <c r="Q6" i="1"/>
  <c r="P2" i="1"/>
  <c r="Y33" i="1" l="1"/>
  <c r="Y40" i="1"/>
  <c r="BN37" i="1"/>
  <c r="BN38" i="1"/>
  <c r="BN39" i="1"/>
  <c r="Y55" i="1"/>
  <c r="Y60" i="1"/>
  <c r="BN59" i="1"/>
  <c r="Y93" i="1"/>
  <c r="BN239" i="1"/>
  <c r="BN270" i="1"/>
  <c r="BP270" i="1"/>
  <c r="BN271" i="1"/>
  <c r="Y272" i="1"/>
  <c r="BN277" i="1"/>
  <c r="X305" i="1"/>
  <c r="X307" i="1" s="1"/>
  <c r="X308" i="1"/>
  <c r="Z32" i="1"/>
  <c r="BN28" i="1"/>
  <c r="BP28" i="1"/>
  <c r="BN29" i="1"/>
  <c r="Y32" i="1"/>
  <c r="BN31" i="1"/>
  <c r="Z40" i="1"/>
  <c r="Z54" i="1"/>
  <c r="BN44" i="1"/>
  <c r="BP44" i="1"/>
  <c r="BN46" i="1"/>
  <c r="BN48" i="1"/>
  <c r="BN50" i="1"/>
  <c r="BN52" i="1"/>
  <c r="Z60" i="1"/>
  <c r="Y71" i="1"/>
  <c r="BN70" i="1"/>
  <c r="Z81" i="1"/>
  <c r="BN85" i="1"/>
  <c r="BP85" i="1"/>
  <c r="Y86" i="1"/>
  <c r="Z93" i="1"/>
  <c r="BN90" i="1"/>
  <c r="BP90" i="1"/>
  <c r="BN92" i="1"/>
  <c r="Z102" i="1"/>
  <c r="BN107" i="1"/>
  <c r="Y114" i="1"/>
  <c r="Y121" i="1"/>
  <c r="BN119" i="1"/>
  <c r="Z136" i="1"/>
  <c r="BN140" i="1"/>
  <c r="BP140" i="1"/>
  <c r="Y141" i="1"/>
  <c r="Z155" i="1"/>
  <c r="BN151" i="1"/>
  <c r="BP151" i="1"/>
  <c r="BN152" i="1"/>
  <c r="BN154" i="1"/>
  <c r="Y160" i="1"/>
  <c r="Y168" i="1"/>
  <c r="Z168" i="1"/>
  <c r="BN166" i="1"/>
  <c r="Y187" i="1"/>
  <c r="Z193" i="1"/>
  <c r="BN190" i="1"/>
  <c r="BP190" i="1"/>
  <c r="BN192" i="1"/>
  <c r="Y203" i="1"/>
  <c r="Y212" i="1"/>
  <c r="BN208" i="1"/>
  <c r="BN210" i="1"/>
  <c r="BN244" i="1"/>
  <c r="BP244" i="1"/>
  <c r="Y245" i="1"/>
  <c r="Z278" i="1"/>
  <c r="F9" i="1"/>
  <c r="J9" i="1"/>
  <c r="F10" i="1"/>
  <c r="BN22" i="1"/>
  <c r="BP22" i="1"/>
  <c r="Y23" i="1"/>
  <c r="X304" i="1"/>
  <c r="BN30" i="1"/>
  <c r="BP30" i="1"/>
  <c r="BN36" i="1"/>
  <c r="BP36" i="1"/>
  <c r="Y41" i="1"/>
  <c r="BN45" i="1"/>
  <c r="BN47" i="1"/>
  <c r="BN49" i="1"/>
  <c r="BN51" i="1"/>
  <c r="BN53" i="1"/>
  <c r="Y54" i="1"/>
  <c r="BN58" i="1"/>
  <c r="BP58" i="1"/>
  <c r="Y61" i="1"/>
  <c r="BN64" i="1"/>
  <c r="BP64" i="1"/>
  <c r="Y65" i="1"/>
  <c r="BN69" i="1"/>
  <c r="BP69" i="1"/>
  <c r="Y72" i="1"/>
  <c r="BN75" i="1"/>
  <c r="BP75" i="1"/>
  <c r="BN78" i="1"/>
  <c r="BN80" i="1"/>
  <c r="Y81" i="1"/>
  <c r="BN91" i="1"/>
  <c r="Y94" i="1"/>
  <c r="BN98" i="1"/>
  <c r="Y103" i="1"/>
  <c r="Y109" i="1"/>
  <c r="BP106" i="1"/>
  <c r="BN106" i="1"/>
  <c r="Y108" i="1"/>
  <c r="H9" i="1"/>
  <c r="BN97" i="1"/>
  <c r="BP97" i="1"/>
  <c r="BN99" i="1"/>
  <c r="BP101" i="1"/>
  <c r="BN101" i="1"/>
  <c r="Y115" i="1"/>
  <c r="Y120" i="1"/>
  <c r="Y126" i="1"/>
  <c r="Y131" i="1"/>
  <c r="Y136" i="1"/>
  <c r="Y148" i="1"/>
  <c r="Y155" i="1"/>
  <c r="Y161" i="1"/>
  <c r="Y169" i="1"/>
  <c r="Y186" i="1"/>
  <c r="Y193" i="1"/>
  <c r="Y204" i="1"/>
  <c r="Y211" i="1"/>
  <c r="BP226" i="1"/>
  <c r="BN226" i="1"/>
  <c r="Y241" i="1"/>
  <c r="BP238" i="1"/>
  <c r="BN238" i="1"/>
  <c r="Y240" i="1"/>
  <c r="Y251" i="1"/>
  <c r="BP250" i="1"/>
  <c r="BN250" i="1"/>
  <c r="Y267" i="1"/>
  <c r="BP266" i="1"/>
  <c r="BN266" i="1"/>
  <c r="BN113" i="1"/>
  <c r="BN118" i="1"/>
  <c r="BP118" i="1"/>
  <c r="BN124" i="1"/>
  <c r="BP124" i="1"/>
  <c r="BN129" i="1"/>
  <c r="BP129" i="1"/>
  <c r="BN134" i="1"/>
  <c r="BP134" i="1"/>
  <c r="BN146" i="1"/>
  <c r="BP146" i="1"/>
  <c r="BN153" i="1"/>
  <c r="BN159" i="1"/>
  <c r="BN165" i="1"/>
  <c r="BP165" i="1"/>
  <c r="BN167" i="1"/>
  <c r="BN183" i="1"/>
  <c r="BN191" i="1"/>
  <c r="BN198" i="1"/>
  <c r="BN200" i="1"/>
  <c r="BN202" i="1"/>
  <c r="BN207" i="1"/>
  <c r="BP207" i="1"/>
  <c r="BN209" i="1"/>
  <c r="Y227" i="1"/>
  <c r="Y228" i="1"/>
  <c r="Y233" i="1"/>
  <c r="BP232" i="1"/>
  <c r="BN232" i="1"/>
  <c r="Z240" i="1"/>
  <c r="Z309" i="1" s="1"/>
  <c r="Y252" i="1"/>
  <c r="Y255" i="1"/>
  <c r="BP254" i="1"/>
  <c r="BN254" i="1"/>
  <c r="Y268" i="1"/>
  <c r="Y279" i="1"/>
  <c r="BP275" i="1"/>
  <c r="BN275" i="1"/>
  <c r="BP276" i="1"/>
  <c r="BN276" i="1"/>
  <c r="Y278" i="1"/>
  <c r="Y302" i="1"/>
  <c r="BP281" i="1"/>
  <c r="BN281" i="1"/>
  <c r="BP282" i="1"/>
  <c r="BN282" i="1"/>
  <c r="BP283" i="1"/>
  <c r="BN283" i="1"/>
  <c r="BP284" i="1"/>
  <c r="BN284" i="1"/>
  <c r="BP285" i="1"/>
  <c r="BN285" i="1"/>
  <c r="BP286" i="1"/>
  <c r="BN286" i="1"/>
  <c r="BP287" i="1"/>
  <c r="BN287" i="1"/>
  <c r="BP288" i="1"/>
  <c r="BN288" i="1"/>
  <c r="BP289" i="1"/>
  <c r="BN289" i="1"/>
  <c r="BP290" i="1"/>
  <c r="BN290" i="1"/>
  <c r="BP291" i="1"/>
  <c r="BN291" i="1"/>
  <c r="BP292" i="1"/>
  <c r="BN292" i="1"/>
  <c r="BP293" i="1"/>
  <c r="BN293" i="1"/>
  <c r="BP294" i="1"/>
  <c r="BN294" i="1"/>
  <c r="BP295" i="1"/>
  <c r="BN295" i="1"/>
  <c r="BP296" i="1"/>
  <c r="BN296" i="1"/>
  <c r="BP297" i="1"/>
  <c r="BN297" i="1"/>
  <c r="BP298" i="1"/>
  <c r="BN298" i="1"/>
  <c r="BP299" i="1"/>
  <c r="BN299" i="1"/>
  <c r="BP300" i="1"/>
  <c r="BN300" i="1"/>
  <c r="BP301" i="1"/>
  <c r="BN301" i="1"/>
  <c r="Y304" i="1" l="1"/>
  <c r="C317" i="1"/>
  <c r="Y306" i="1"/>
  <c r="Y308" i="1"/>
  <c r="Y305" i="1"/>
  <c r="Y307" i="1" s="1"/>
  <c r="A317" i="1" l="1"/>
  <c r="B317" i="1"/>
</calcChain>
</file>

<file path=xl/sharedStrings.xml><?xml version="1.0" encoding="utf-8"?>
<sst xmlns="http://schemas.openxmlformats.org/spreadsheetml/2006/main" count="1508" uniqueCount="509">
  <si>
    <t xml:space="preserve">  БЛАНК ЗАКАЗА </t>
  </si>
  <si>
    <t>ЗПФ</t>
  </si>
  <si>
    <t>на отгрузку продукции с ООО Трейд-Сервис с</t>
  </si>
  <si>
    <t>27.01.2025</t>
  </si>
  <si>
    <t>бланк создан</t>
  </si>
  <si>
    <t>23.01.2025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</si>
  <si>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</si>
  <si>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</si>
  <si>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</si>
  <si>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</si>
  <si>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</si>
  <si>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</si>
  <si>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</si>
  <si>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</si>
  <si>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</si>
  <si>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</si>
  <si>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</si>
  <si>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</si>
  <si>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</si>
  <si>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</si>
  <si>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</si>
  <si>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</si>
  <si>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</si>
  <si>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</si>
  <si>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</si>
  <si>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</si>
  <si>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</si>
  <si>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</si>
  <si>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</si>
  <si>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</si>
  <si>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</si>
  <si>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</si>
  <si>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</si>
  <si>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</si>
  <si>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</si>
  <si>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</si>
  <si>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</si>
  <si>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</si>
  <si>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</si>
  <si>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</si>
  <si>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</si>
  <si>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</si>
  <si>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</si>
  <si>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</si>
  <si>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</si>
  <si>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</si>
  <si>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</si>
  <si>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</si>
  <si>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</si>
  <si>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</si>
  <si>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</si>
  <si>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</si>
  <si>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</si>
  <si>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</si>
  <si>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</si>
  <si>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</si>
  <si>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</si>
  <si>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</si>
  <si>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</si>
  <si>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</si>
  <si>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</si>
  <si>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</si>
  <si>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</si>
  <si>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</si>
  <si>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</si>
  <si>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</si>
  <si>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</si>
  <si>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</si>
  <si>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</si>
  <si>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</si>
  <si>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</si>
  <si>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</si>
  <si>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</si>
  <si>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</si>
  <si>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</si>
  <si>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</si>
  <si>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</si>
  <si>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</si>
  <si>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SU003599</t>
  </si>
  <si>
    <t>P004603</t>
  </si>
  <si>
    <t>14</t>
  </si>
  <si>
    <t>Наггетсы «Нагетосы Сочная курочка в хрустящей панировке» Фикс.вес 0,25 ТМ «Горячая штучка»</t>
  </si>
  <si>
    <t>ЕАЭС N RU Д-RU.РА10.В.22386/23</t>
  </si>
  <si>
    <t>ПГП</t>
  </si>
  <si>
    <t>SU003598</t>
  </si>
  <si>
    <t>P004602</t>
  </si>
  <si>
    <t>Наггетсы «Нагетосы Сочная курочка» Фикс.вес 0,25 ТМ «Горячая штучка»</t>
  </si>
  <si>
    <t>SU002760</t>
  </si>
  <si>
    <t>P004105</t>
  </si>
  <si>
    <t>Слой, мин. 1</t>
  </si>
  <si>
    <t>Слой</t>
  </si>
  <si>
    <t>SU002762</t>
  </si>
  <si>
    <t>P004106</t>
  </si>
  <si>
    <t>Grandmeni</t>
  </si>
  <si>
    <t>SU003826</t>
  </si>
  <si>
    <t>P004887</t>
  </si>
  <si>
    <t>Пельмени «Grandmeni с говядиной» Фикс.вес 0,7 сфера ТМ «Горячая штучка»</t>
  </si>
  <si>
    <t>ЕАЭС N RU Д-RU.РА05.В.25234/24</t>
  </si>
  <si>
    <t>SU002320</t>
  </si>
  <si>
    <t>P002782</t>
  </si>
  <si>
    <t>ЕАЭС N RU Д-RU.PA01.B.76382/21</t>
  </si>
  <si>
    <t>SU003828</t>
  </si>
  <si>
    <t>P004889</t>
  </si>
  <si>
    <t>Пельмени «Grandmeni с говядиной и свининой» Фикс.вес 0,7 классическая форма ТМ «Горячая штучка»</t>
  </si>
  <si>
    <t>ЕАЭС N RU Д-RU.РА05.В.16662/24</t>
  </si>
  <si>
    <t>SU003827</t>
  </si>
  <si>
    <t>P004888</t>
  </si>
  <si>
    <t>Пельмени «Grandmeni со сливочным маслом» Фикс.вес 0,7 сфера ТМ «Горячая штучка»</t>
  </si>
  <si>
    <t>ЕАЭС N RU Д-RU.РА05.В.39960/24</t>
  </si>
  <si>
    <t>Бигбули ГШ</t>
  </si>
  <si>
    <t>SU003386</t>
  </si>
  <si>
    <t>P004202</t>
  </si>
  <si>
    <t>ЕАЭС N RU Д-RU.РА06.В.58287/22</t>
  </si>
  <si>
    <t>SU002708</t>
  </si>
  <si>
    <t>P003682</t>
  </si>
  <si>
    <t>SU003532</t>
  </si>
  <si>
    <t>P004440</t>
  </si>
  <si>
    <t>SU002707</t>
  </si>
  <si>
    <t>P003680</t>
  </si>
  <si>
    <t>ЕАЭС N RU Д-RU.РА04.В.26948/22</t>
  </si>
  <si>
    <t>SU003531</t>
  </si>
  <si>
    <t>P004441</t>
  </si>
  <si>
    <t>SU002838</t>
  </si>
  <si>
    <t>P003681</t>
  </si>
  <si>
    <t>SU003385</t>
  </si>
  <si>
    <t>P004203</t>
  </si>
  <si>
    <t>SU003530</t>
  </si>
  <si>
    <t>P004443</t>
  </si>
  <si>
    <t>SU002624</t>
  </si>
  <si>
    <t>P003678</t>
  </si>
  <si>
    <t>SU003529</t>
  </si>
  <si>
    <t>P004442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</si>
  <si>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</si>
  <si>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</si>
  <si>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</si>
  <si>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</si>
  <si>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</si>
  <si>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</si>
  <si>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</si>
  <si>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Палетта, мин. 1</t>
  </si>
  <si>
    <t>Палетта</t>
  </si>
  <si>
    <t>Бельмеши</t>
  </si>
  <si>
    <t>Снеки</t>
  </si>
  <si>
    <t>SU003593</t>
  </si>
  <si>
    <t>P004598</t>
  </si>
  <si>
    <t>Снеки «Бельмеши сочные с мясом» Фикс.вес 0,3 Пакет ТМ «Горячая штучка»</t>
  </si>
  <si>
    <t>ЕАЭС N RU Д-RU.РА02.В.49579/23</t>
  </si>
  <si>
    <t>Крылышки ГШ</t>
  </si>
  <si>
    <t>Крылья</t>
  </si>
  <si>
    <t>SU002563</t>
  </si>
  <si>
    <t>P004101</t>
  </si>
  <si>
    <t>ЕАЭС N RU Д-RU.РА09.В.51317/22, ЕАЭС N RU Д-RU.РА10.В.35725/23</t>
  </si>
  <si>
    <t>SU002564</t>
  </si>
  <si>
    <t>P004099</t>
  </si>
  <si>
    <t>ЕАЭС N RU Д-RU.РА01.В.97554/24, ЕАЭС N RU Д-RU.РА10.В.35725/23</t>
  </si>
  <si>
    <t>Чебупели</t>
  </si>
  <si>
    <t>SU003608</t>
  </si>
  <si>
    <t>P004592</t>
  </si>
  <si>
    <t>Снеки «Чебупели острые» Фикс.вес 0,3 Пакет ТМ «Горячая штучка»</t>
  </si>
  <si>
    <t>SU003609</t>
  </si>
  <si>
    <t>P004584</t>
  </si>
  <si>
    <t>SU003594</t>
  </si>
  <si>
    <t>P004599</t>
  </si>
  <si>
    <t>Снеки «Чебупели с мясом без свинины» Фикс.вес 0,3 Пакет ТМ «Горячая штучка»</t>
  </si>
  <si>
    <t>ЕАЭС N RU Д-RU.РА01.В.13713/23</t>
  </si>
  <si>
    <t>SU003604</t>
  </si>
  <si>
    <t>P004605</t>
  </si>
  <si>
    <t>SU002571</t>
  </si>
  <si>
    <t>P004125</t>
  </si>
  <si>
    <t>SU002293</t>
  </si>
  <si>
    <t>P004113</t>
  </si>
  <si>
    <t>ЕАЭС N RU Д-RU.РА01.В.78287/24, ЕАЭС N RU Д-RU.РА01.В.92613/21</t>
  </si>
  <si>
    <t>Хрустипай</t>
  </si>
  <si>
    <t>Изделия хлебобулочные</t>
  </si>
  <si>
    <t>SU003645</t>
  </si>
  <si>
    <t>P004615</t>
  </si>
  <si>
    <t>10</t>
  </si>
  <si>
    <t>Изделия хлебобулочные «Хрустипай с ветчиной и сыром» Фикс.вес 0,07 ТМ «Горячая штучка»</t>
  </si>
  <si>
    <t>ЕАЭС N RU Д-RU.РА06.В.40245/24</t>
  </si>
  <si>
    <t>Чебуреки ГШ</t>
  </si>
  <si>
    <t>Чебуреки</t>
  </si>
  <si>
    <t>SU002558</t>
  </si>
  <si>
    <t>P004127</t>
  </si>
  <si>
    <t>ЕАЭС N RU Д-RU.РА02.В.49579/23, ЕАЭС N RU Д-RU.РА05.В.15673/23</t>
  </si>
  <si>
    <t>SU002573</t>
  </si>
  <si>
    <t>P004138</t>
  </si>
  <si>
    <t>ЕАЭС N RU Д-RU.РА01.В.13713/23, ЕАЭС N RU Д-RU.РА05.В.14262/23</t>
  </si>
  <si>
    <t>SU002570</t>
  </si>
  <si>
    <t>P004122</t>
  </si>
  <si>
    <t>ЕАЭС N RU Д-RU.РА02.В.33144/23</t>
  </si>
  <si>
    <t>Бульмени ГШ</t>
  </si>
  <si>
    <t>SU003527</t>
  </si>
  <si>
    <t>P004474</t>
  </si>
  <si>
    <t>SU002627</t>
  </si>
  <si>
    <t>P003686</t>
  </si>
  <si>
    <t>SU003460</t>
  </si>
  <si>
    <t>P004345</t>
  </si>
  <si>
    <t>SU003528</t>
  </si>
  <si>
    <t>P004444</t>
  </si>
  <si>
    <t>SU003459</t>
  </si>
  <si>
    <t>P004346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</si>
  <si>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</si>
  <si>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</si>
  <si>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</si>
  <si>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</si>
  <si>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</si>
  <si>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</si>
  <si>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</si>
  <si>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</si>
  <si>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</si>
  <si>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</si>
  <si>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</si>
  <si>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</si>
  <si>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</si>
  <si>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</si>
  <si>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</si>
  <si>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</si>
  <si>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</si>
  <si>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</si>
  <si>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</si>
  <si>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</si>
  <si>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SU003596</t>
  </si>
  <si>
    <t>P004594</t>
  </si>
  <si>
    <t>Снеки «Пекерсы с индейкой в сливочном соусе» Фикс.вес 0,25 Пакет ТМ «Горячая штучка»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</si>
  <si>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</si>
  <si>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</si>
  <si>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</si>
  <si>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</si>
  <si>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</si>
  <si>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</si>
  <si>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SU002176</t>
  </si>
  <si>
    <t>P004522</t>
  </si>
  <si>
    <t>6</t>
  </si>
  <si>
    <t>ЕАЭС N RU Д-RU.РА02.В.69059/24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</si>
  <si>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</si>
  <si>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</si>
  <si>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</si>
  <si>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</si>
  <si>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</si>
  <si>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</si>
  <si>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</si>
  <si>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</si>
  <si>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</si>
  <si>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</si>
  <si>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</si>
  <si>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</si>
  <si>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</si>
  <si>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</si>
  <si>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</si>
  <si>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</si>
  <si>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</si>
  <si>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</si>
  <si>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</si>
  <si>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</si>
  <si>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</si>
  <si>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</si>
  <si>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</si>
  <si>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</si>
  <si>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</si>
  <si>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</si>
  <si>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</si>
  <si>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</si>
  <si>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</si>
  <si>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</si>
  <si>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</si>
  <si>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</si>
  <si>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</si>
  <si>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</si>
  <si>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SU002516</t>
  </si>
  <si>
    <t>P004152</t>
  </si>
  <si>
    <t>ЕАЭС N RU Д-RU.РА05.В.03756/23</t>
  </si>
  <si>
    <t>SU002514</t>
  </si>
  <si>
    <t>P004155</t>
  </si>
  <si>
    <t>ЕАЭС N RU Д-RU.РА05.В.03742/23</t>
  </si>
  <si>
    <t>SU003001</t>
  </si>
  <si>
    <t>P003470</t>
  </si>
  <si>
    <t>ЕАЭС N RU Д-RU.РА08.В.07474/23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</si>
  <si>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</si>
  <si>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</si>
  <si>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</si>
  <si>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</si>
  <si>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</si>
  <si>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</si>
  <si>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</si>
  <si>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</si>
  <si>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Печеные пельмени</t>
  </si>
  <si>
    <t>SU002225</t>
  </si>
  <si>
    <t>P002411</t>
  </si>
  <si>
    <t>ЕАЭС N RU Д-RU.РА01.В.80850/20, ЕАЭС N RU Д-RU.РА08.В.65668/23</t>
  </si>
  <si>
    <t>Стародворье</t>
  </si>
  <si>
    <t>Стародворье ПГП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</si>
  <si>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</si>
  <si>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</si>
  <si>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</si>
  <si>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</si>
  <si>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</si>
  <si>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</si>
  <si>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</si>
  <si>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</si>
  <si>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</si>
  <si>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</si>
  <si>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Снеки «Куриные биточки в кляре с сырным соусом» Фикс.вес 0,22 ТМ «Стародворье»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</si>
  <si>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</si>
  <si>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</si>
  <si>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</si>
  <si>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</si>
  <si>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</si>
  <si>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</si>
  <si>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</si>
  <si>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</si>
  <si>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</si>
  <si>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</si>
  <si>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</si>
  <si>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</si>
  <si>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</si>
  <si>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</si>
  <si>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</si>
  <si>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</si>
  <si>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</si>
  <si>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</si>
  <si>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</si>
  <si>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</si>
  <si>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</si>
  <si>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</si>
  <si>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</si>
  <si>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</si>
  <si>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</si>
  <si>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</si>
  <si>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</si>
  <si>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</si>
  <si>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</si>
  <si>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ЕАЭС N RU Д-RU.PA01.B.05295/21</t>
  </si>
  <si>
    <t>SU002068</t>
  </si>
  <si>
    <t>P003005</t>
  </si>
  <si>
    <t>SU002069</t>
  </si>
  <si>
    <t>P003001</t>
  </si>
  <si>
    <t>ЕАЭС N RU Д-RU.PA01.B.06796/21</t>
  </si>
  <si>
    <t>SU002066</t>
  </si>
  <si>
    <t>P003004</t>
  </si>
  <si>
    <t>Царедворская EDLP/EDPP</t>
  </si>
  <si>
    <t>SU002638</t>
  </si>
  <si>
    <t>P002986</t>
  </si>
  <si>
    <t>ЕАЭС N RU Д-RU.РА03.В.46289/22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</si>
  <si>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</si>
  <si>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</si>
  <si>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</si>
  <si>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</si>
  <si>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</si>
  <si>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</si>
  <si>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</si>
  <si>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</si>
  <si>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</si>
  <si>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</si>
  <si>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</si>
  <si>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</si>
  <si>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</si>
  <si>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</si>
  <si>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</si>
  <si>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</si>
  <si>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</si>
  <si>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</si>
  <si>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</si>
  <si>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</si>
  <si>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</si>
  <si>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</si>
  <si>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Особая Без свинины</t>
  </si>
  <si>
    <t>SU002408</t>
  </si>
  <si>
    <t>P002686</t>
  </si>
  <si>
    <t>Владимирский стандарт</t>
  </si>
  <si>
    <t>Владимирский Стандарт ПГП</t>
  </si>
  <si>
    <t>SU003457</t>
  </si>
  <si>
    <t>P004382</t>
  </si>
  <si>
    <t>Печеные пельмени «Владимирский стандарт с сочной курочкой» Фикс.вес 0,25 ТМ «Владимирский стандарт»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</si>
  <si>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</si>
  <si>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</si>
  <si>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</si>
  <si>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</si>
  <si>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</si>
  <si>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</si>
  <si>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</si>
  <si>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</si>
  <si>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</si>
  <si>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</si>
  <si>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</si>
  <si>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</si>
  <si>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</si>
  <si>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</si>
  <si>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</si>
  <si>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</si>
  <si>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Крылья «Хрустящие крылышки» Весовой ТМ «Зареченские» 1,8 кг</t>
  </si>
  <si>
    <t>ЕАЭС N RU Д-RU. РА04.В.81210/23</t>
  </si>
  <si>
    <t>SU003020</t>
  </si>
  <si>
    <t>P003486</t>
  </si>
  <si>
    <t>Наггетсы «Хрустящие» Весовые ТМ «Зареченские» 6 кг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</si>
  <si>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</si>
  <si>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</si>
  <si>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</si>
  <si>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</si>
  <si>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</si>
  <si>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</si>
  <si>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</si>
  <si>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</si>
  <si>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</si>
  <si>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</si>
  <si>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</si>
  <si>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</si>
  <si>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</si>
  <si>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</si>
  <si>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</si>
  <si>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</si>
  <si>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</si>
  <si>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</si>
  <si>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</si>
  <si>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</si>
  <si>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</si>
  <si>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</si>
  <si>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</si>
  <si>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</si>
  <si>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</si>
  <si>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</si>
  <si>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</si>
  <si>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</si>
  <si>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</si>
  <si>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</si>
  <si>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</si>
  <si>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</si>
  <si>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</si>
  <si>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</si>
  <si>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</si>
  <si>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</si>
  <si>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</si>
  <si>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</si>
  <si>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</si>
  <si>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</si>
  <si>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</si>
  <si>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</si>
  <si>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</si>
  <si>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</si>
  <si>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</si>
  <si>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</si>
  <si>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</si>
  <si>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</si>
  <si>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</si>
  <si>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</si>
  <si>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</si>
  <si>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</si>
  <si>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</si>
  <si>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</si>
  <si>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</si>
  <si>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</si>
  <si>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</si>
  <si>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</si>
  <si>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</si>
  <si>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</si>
  <si>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</si>
  <si>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</si>
  <si>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</si>
  <si>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</si>
  <si>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</si>
  <si>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</si>
  <si>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</si>
  <si>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</si>
  <si>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</si>
  <si>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</si>
  <si>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</si>
  <si>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</si>
  <si>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</si>
  <si>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</si>
  <si>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</si>
  <si>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</si>
  <si>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</si>
  <si>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</si>
  <si>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</si>
  <si>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</si>
  <si>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</si>
  <si>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</si>
  <si>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</si>
  <si>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</si>
  <si>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</si>
  <si>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</si>
  <si>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</si>
  <si>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</si>
  <si>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</si>
  <si>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</si>
  <si>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</si>
  <si>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</si>
  <si>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</si>
  <si>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</si>
  <si>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</si>
  <si>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</si>
  <si>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</si>
  <si>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</si>
  <si>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</si>
  <si>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</si>
  <si>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</si>
  <si>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</si>
  <si>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</si>
  <si>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</si>
  <si>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</si>
  <si>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</si>
  <si>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</si>
  <si>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</si>
  <si>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</si>
  <si>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</si>
  <si>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</si>
  <si>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</si>
  <si>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</si>
  <si>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</si>
  <si>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Донецк, 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</si>
</sst>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1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3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12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7" fillId="0" borderId="37" xfId="0" applyFont="1" applyBorder="1" applyAlignment="1">
      <alignment horizontal="center" wrapText="1"/>
    </xf>
    <xf numFmtId="0" fontId="35" fillId="0" borderId="0" xfId="0" applyFont="1" applyProtection="1">
      <protection hidden="1"/>
    </xf>
    <xf numFmtId="0" fontId="0" fillId="0" borderId="37" xfId="0" applyBorder="1"/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8" fillId="27" borderId="0" xfId="0" applyFont="1" applyFill="1" applyAlignment="1" applyProtection="1">
      <alignment vertical="center" wrapText="1"/>
      <protection hidden="1"/>
    </xf>
    <xf numFmtId="0" fontId="367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145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64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4" fillId="24" borderId="0" xfId="39" applyFont="1" applyFill="1" applyAlignment="1">
      <alignment horizontal="center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73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01" fillId="0" borderId="45" xfId="0" applyFont="1" applyBorder="1" applyAlignment="1">
      <alignment horizontal="left" vertical="center" wrapText="1"/>
    </xf>
    <xf numFmtId="0" fontId="382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0" fontId="88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265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99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95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90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93" fillId="0" borderId="45" xfId="0" applyFont="1" applyBorder="1" applyAlignment="1">
      <alignment horizontal="left" vertical="center" wrapText="1"/>
    </xf>
    <xf numFmtId="0" fontId="41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68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0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36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27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13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409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325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82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307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00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66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78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80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415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373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06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403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3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49" fontId="36" fillId="0" borderId="15" xfId="0" applyNumberFormat="1" applyFont="1" applyBorder="1" applyAlignment="1">
      <alignment horizontal="center" vertical="center"/>
    </xf>
    <xf numFmtId="0" fontId="277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51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317"/>
  <sheetViews>
    <sheetView showGridLines="0" tabSelected="1" zoomScaleNormal="100" zoomScaleSheetLayoutView="100" workbookViewId="0">
      <selection activeCell="AA28" sqref="AA28"/>
    </sheetView>
  </sheetViews>
  <sheetFormatPr defaultColWidth="9.140625" defaultRowHeight="12.75" x14ac:dyDescent="0.2"/>
  <cols>
    <col min="1" max="1" width="9.140625" style="31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16" customWidth="1"/>
    <col min="19" max="19" width="6.140625" style="316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16" customWidth="1"/>
    <col min="25" max="25" width="11" style="316" customWidth="1"/>
    <col min="26" max="26" width="10" style="316" customWidth="1"/>
    <col min="27" max="27" width="11.5703125" style="316" customWidth="1"/>
    <col min="28" max="28" width="10.42578125" style="316" customWidth="1"/>
    <col min="29" max="29" width="30" style="316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16" customWidth="1"/>
    <col min="34" max="34" width="9.140625" style="316" customWidth="1"/>
    <col min="35" max="16384" width="9.140625" style="316"/>
  </cols>
  <sheetData>
    <row r="1" spans="1:32" s="312" customFormat="1" ht="45" customHeight="1" x14ac:dyDescent="0.2">
      <c r="A1" s="41"/>
      <c r="B1" s="41"/>
      <c r="C1" s="41"/>
      <c r="D1" s="367" t="s">
        <v>0</v>
      </c>
      <c r="E1" s="339"/>
      <c r="F1" s="339"/>
      <c r="G1" s="12" t="s">
        <v>1</v>
      </c>
      <c r="H1" s="367" t="s">
        <v>2</v>
      </c>
      <c r="I1" s="339"/>
      <c r="J1" s="339"/>
      <c r="K1" s="339"/>
      <c r="L1" s="339"/>
      <c r="M1" s="339"/>
      <c r="N1" s="339"/>
      <c r="O1" s="339"/>
      <c r="P1" s="339"/>
      <c r="Q1" s="339"/>
      <c r="R1" s="352" t="s">
        <v>3</v>
      </c>
      <c r="S1" s="339"/>
      <c r="T1" s="33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12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9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23"/>
      <c r="R2" s="323"/>
      <c r="S2" s="323"/>
      <c r="T2" s="323"/>
      <c r="U2" s="323"/>
      <c r="V2" s="323"/>
      <c r="W2" s="323"/>
      <c r="X2" s="16"/>
      <c r="Y2" s="16"/>
      <c r="Z2" s="16"/>
      <c r="AA2" s="16"/>
      <c r="AB2" s="51"/>
      <c r="AC2" s="51"/>
      <c r="AD2" s="51"/>
      <c r="AE2" s="51"/>
    </row>
    <row r="3" spans="1:32" s="312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23"/>
      <c r="Q3" s="323"/>
      <c r="R3" s="323"/>
      <c r="S3" s="323"/>
      <c r="T3" s="323"/>
      <c r="U3" s="323"/>
      <c r="V3" s="323"/>
      <c r="W3" s="323"/>
      <c r="X3" s="16"/>
      <c r="Y3" s="16"/>
      <c r="Z3" s="16"/>
      <c r="AA3" s="16"/>
      <c r="AB3" s="51"/>
      <c r="AC3" s="51"/>
      <c r="AD3" s="51"/>
      <c r="AE3" s="51"/>
    </row>
    <row r="4" spans="1:32" s="312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12" customFormat="1" ht="23.45" customHeight="1" x14ac:dyDescent="0.2">
      <c r="A5" s="418" t="s">
        <v>8</v>
      </c>
      <c r="B5" s="383"/>
      <c r="C5" s="384"/>
      <c r="D5" s="368"/>
      <c r="E5" s="369"/>
      <c r="F5" s="513" t="s">
        <v>9</v>
      </c>
      <c r="G5" s="384"/>
      <c r="H5" s="368" t="s">
        <v>508</v>
      </c>
      <c r="I5" s="472"/>
      <c r="J5" s="472"/>
      <c r="K5" s="472"/>
      <c r="L5" s="472"/>
      <c r="M5" s="369"/>
      <c r="N5" s="61"/>
      <c r="P5" s="24" t="s">
        <v>10</v>
      </c>
      <c r="Q5" s="516">
        <v>45691</v>
      </c>
      <c r="R5" s="337"/>
      <c r="T5" s="436" t="s">
        <v>11</v>
      </c>
      <c r="U5" s="437"/>
      <c r="V5" s="439" t="s">
        <v>12</v>
      </c>
      <c r="W5" s="337"/>
      <c r="AB5" s="51"/>
      <c r="AC5" s="51"/>
      <c r="AD5" s="51"/>
      <c r="AE5" s="51"/>
    </row>
    <row r="6" spans="1:32" s="312" customFormat="1" ht="24" customHeight="1" x14ac:dyDescent="0.2">
      <c r="A6" s="418" t="s">
        <v>13</v>
      </c>
      <c r="B6" s="383"/>
      <c r="C6" s="384"/>
      <c r="D6" s="475" t="s">
        <v>14</v>
      </c>
      <c r="E6" s="476"/>
      <c r="F6" s="476"/>
      <c r="G6" s="476"/>
      <c r="H6" s="476"/>
      <c r="I6" s="476"/>
      <c r="J6" s="476"/>
      <c r="K6" s="476"/>
      <c r="L6" s="476"/>
      <c r="M6" s="337"/>
      <c r="N6" s="62"/>
      <c r="P6" s="24" t="s">
        <v>15</v>
      </c>
      <c r="Q6" s="517" t="str">
        <f>IF(Q5=0," ",CHOOSE(WEEKDAY(Q5,2),"Понедельник","Вторник","Среда","Четверг","Пятница","Суббота","Воскресенье"))</f>
        <v>Понедельник</v>
      </c>
      <c r="R6" s="330"/>
      <c r="T6" s="442" t="s">
        <v>16</v>
      </c>
      <c r="U6" s="437"/>
      <c r="V6" s="341" t="s">
        <v>17</v>
      </c>
      <c r="W6" s="342"/>
      <c r="AB6" s="51"/>
      <c r="AC6" s="51"/>
      <c r="AD6" s="51"/>
      <c r="AE6" s="51"/>
    </row>
    <row r="7" spans="1:32" s="312" customFormat="1" ht="21.75" hidden="1" customHeight="1" x14ac:dyDescent="0.2">
      <c r="A7" s="55"/>
      <c r="B7" s="55"/>
      <c r="C7" s="55"/>
      <c r="D7" s="361" t="str">
        <f>IFERROR(VLOOKUP(DeliveryAddress,Table,3,0),1)</f>
        <v>1</v>
      </c>
      <c r="E7" s="362"/>
      <c r="F7" s="362"/>
      <c r="G7" s="362"/>
      <c r="H7" s="362"/>
      <c r="I7" s="362"/>
      <c r="J7" s="362"/>
      <c r="K7" s="362"/>
      <c r="L7" s="362"/>
      <c r="M7" s="363"/>
      <c r="N7" s="63"/>
      <c r="P7" s="24"/>
      <c r="Q7" s="42"/>
      <c r="R7" s="42"/>
      <c r="T7" s="323"/>
      <c r="U7" s="437"/>
      <c r="V7" s="343"/>
      <c r="W7" s="344"/>
      <c r="AB7" s="51"/>
      <c r="AC7" s="51"/>
      <c r="AD7" s="51"/>
      <c r="AE7" s="51"/>
    </row>
    <row r="8" spans="1:32" s="312" customFormat="1" ht="25.5" customHeight="1" x14ac:dyDescent="0.2">
      <c r="A8" s="525" t="s">
        <v>18</v>
      </c>
      <c r="B8" s="325"/>
      <c r="C8" s="326"/>
      <c r="D8" s="364" t="s">
        <v>19</v>
      </c>
      <c r="E8" s="365"/>
      <c r="F8" s="365"/>
      <c r="G8" s="365"/>
      <c r="H8" s="365"/>
      <c r="I8" s="365"/>
      <c r="J8" s="365"/>
      <c r="K8" s="365"/>
      <c r="L8" s="365"/>
      <c r="M8" s="366"/>
      <c r="N8" s="64"/>
      <c r="P8" s="24" t="s">
        <v>20</v>
      </c>
      <c r="Q8" s="422">
        <v>0.41666666666666669</v>
      </c>
      <c r="R8" s="363"/>
      <c r="T8" s="323"/>
      <c r="U8" s="437"/>
      <c r="V8" s="343"/>
      <c r="W8" s="344"/>
      <c r="AB8" s="51"/>
      <c r="AC8" s="51"/>
      <c r="AD8" s="51"/>
      <c r="AE8" s="51"/>
    </row>
    <row r="9" spans="1:32" s="312" customFormat="1" ht="39.950000000000003" customHeight="1" x14ac:dyDescent="0.2">
      <c r="A9" s="34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3"/>
      <c r="C9" s="323"/>
      <c r="D9" s="426"/>
      <c r="E9" s="328"/>
      <c r="F9" s="34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3"/>
      <c r="H9" s="327" t="str">
        <f>IF(AND($A$9="Тип доверенности/получателя при получении в адресе перегруза:",$D$9="Разовая доверенность"),"Введите ФИО","")</f>
        <v/>
      </c>
      <c r="I9" s="328"/>
      <c r="J9" s="32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28"/>
      <c r="L9" s="328"/>
      <c r="M9" s="328"/>
      <c r="N9" s="310"/>
      <c r="P9" s="26" t="s">
        <v>21</v>
      </c>
      <c r="Q9" s="334"/>
      <c r="R9" s="335"/>
      <c r="T9" s="323"/>
      <c r="U9" s="437"/>
      <c r="V9" s="345"/>
      <c r="W9" s="346"/>
      <c r="X9" s="43"/>
      <c r="Y9" s="43"/>
      <c r="Z9" s="43"/>
      <c r="AA9" s="43"/>
      <c r="AB9" s="51"/>
      <c r="AC9" s="51"/>
      <c r="AD9" s="51"/>
      <c r="AE9" s="51"/>
    </row>
    <row r="10" spans="1:32" s="312" customFormat="1" ht="26.45" customHeight="1" x14ac:dyDescent="0.2">
      <c r="A10" s="34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3"/>
      <c r="C10" s="323"/>
      <c r="D10" s="426"/>
      <c r="E10" s="328"/>
      <c r="F10" s="34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3"/>
      <c r="H10" s="457" t="str">
        <f>IFERROR(VLOOKUP($D$10,Proxy,2,FALSE),"")</f>
        <v/>
      </c>
      <c r="I10" s="323"/>
      <c r="J10" s="323"/>
      <c r="K10" s="323"/>
      <c r="L10" s="323"/>
      <c r="M10" s="323"/>
      <c r="N10" s="311"/>
      <c r="P10" s="26" t="s">
        <v>22</v>
      </c>
      <c r="Q10" s="443"/>
      <c r="R10" s="444"/>
      <c r="U10" s="24" t="s">
        <v>23</v>
      </c>
      <c r="V10" s="360" t="s">
        <v>24</v>
      </c>
      <c r="W10" s="342"/>
      <c r="X10" s="44"/>
      <c r="Y10" s="44"/>
      <c r="Z10" s="44"/>
      <c r="AA10" s="44"/>
      <c r="AB10" s="51"/>
      <c r="AC10" s="51"/>
      <c r="AD10" s="51"/>
      <c r="AE10" s="51"/>
    </row>
    <row r="11" spans="1:32" s="312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336"/>
      <c r="R11" s="337"/>
      <c r="U11" s="24" t="s">
        <v>27</v>
      </c>
      <c r="V11" s="481" t="s">
        <v>28</v>
      </c>
      <c r="W11" s="335"/>
      <c r="X11" s="45"/>
      <c r="Y11" s="45"/>
      <c r="Z11" s="45"/>
      <c r="AA11" s="45"/>
      <c r="AB11" s="51"/>
      <c r="AC11" s="51"/>
      <c r="AD11" s="51"/>
      <c r="AE11" s="51"/>
    </row>
    <row r="12" spans="1:32" s="312" customFormat="1" ht="18.600000000000001" customHeight="1" x14ac:dyDescent="0.2">
      <c r="A12" s="431" t="s">
        <v>29</v>
      </c>
      <c r="B12" s="383"/>
      <c r="C12" s="383"/>
      <c r="D12" s="383"/>
      <c r="E12" s="383"/>
      <c r="F12" s="383"/>
      <c r="G12" s="383"/>
      <c r="H12" s="383"/>
      <c r="I12" s="383"/>
      <c r="J12" s="383"/>
      <c r="K12" s="383"/>
      <c r="L12" s="383"/>
      <c r="M12" s="384"/>
      <c r="N12" s="65"/>
      <c r="P12" s="24" t="s">
        <v>30</v>
      </c>
      <c r="Q12" s="422"/>
      <c r="R12" s="363"/>
      <c r="S12" s="23"/>
      <c r="U12" s="24"/>
      <c r="V12" s="339"/>
      <c r="W12" s="323"/>
      <c r="AB12" s="51"/>
      <c r="AC12" s="51"/>
      <c r="AD12" s="51"/>
      <c r="AE12" s="51"/>
    </row>
    <row r="13" spans="1:32" s="312" customFormat="1" ht="23.25" customHeight="1" x14ac:dyDescent="0.2">
      <c r="A13" s="431" t="s">
        <v>31</v>
      </c>
      <c r="B13" s="383"/>
      <c r="C13" s="383"/>
      <c r="D13" s="383"/>
      <c r="E13" s="383"/>
      <c r="F13" s="383"/>
      <c r="G13" s="383"/>
      <c r="H13" s="383"/>
      <c r="I13" s="383"/>
      <c r="J13" s="383"/>
      <c r="K13" s="383"/>
      <c r="L13" s="383"/>
      <c r="M13" s="384"/>
      <c r="N13" s="65"/>
      <c r="O13" s="26"/>
      <c r="P13" s="26" t="s">
        <v>32</v>
      </c>
      <c r="Q13" s="481"/>
      <c r="R13" s="33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12" customFormat="1" ht="18.600000000000001" customHeight="1" x14ac:dyDescent="0.2">
      <c r="A14" s="431" t="s">
        <v>33</v>
      </c>
      <c r="B14" s="383"/>
      <c r="C14" s="383"/>
      <c r="D14" s="383"/>
      <c r="E14" s="383"/>
      <c r="F14" s="383"/>
      <c r="G14" s="383"/>
      <c r="H14" s="383"/>
      <c r="I14" s="383"/>
      <c r="J14" s="383"/>
      <c r="K14" s="383"/>
      <c r="L14" s="383"/>
      <c r="M14" s="384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12" customFormat="1" ht="22.5" customHeight="1" x14ac:dyDescent="0.2">
      <c r="A15" s="445" t="s">
        <v>34</v>
      </c>
      <c r="B15" s="383"/>
      <c r="C15" s="383"/>
      <c r="D15" s="383"/>
      <c r="E15" s="383"/>
      <c r="F15" s="383"/>
      <c r="G15" s="383"/>
      <c r="H15" s="383"/>
      <c r="I15" s="383"/>
      <c r="J15" s="383"/>
      <c r="K15" s="383"/>
      <c r="L15" s="383"/>
      <c r="M15" s="384"/>
      <c r="N15" s="66"/>
      <c r="P15" s="338" t="s">
        <v>35</v>
      </c>
      <c r="Q15" s="339"/>
      <c r="R15" s="339"/>
      <c r="S15" s="339"/>
      <c r="T15" s="33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340"/>
      <c r="Q16" s="340"/>
      <c r="R16" s="340"/>
      <c r="S16" s="340"/>
      <c r="T16" s="340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70" t="s">
        <v>36</v>
      </c>
      <c r="B17" s="370" t="s">
        <v>37</v>
      </c>
      <c r="C17" s="425" t="s">
        <v>38</v>
      </c>
      <c r="D17" s="370" t="s">
        <v>39</v>
      </c>
      <c r="E17" s="373"/>
      <c r="F17" s="370" t="s">
        <v>40</v>
      </c>
      <c r="G17" s="370" t="s">
        <v>41</v>
      </c>
      <c r="H17" s="370" t="s">
        <v>42</v>
      </c>
      <c r="I17" s="370" t="s">
        <v>43</v>
      </c>
      <c r="J17" s="370" t="s">
        <v>44</v>
      </c>
      <c r="K17" s="370" t="s">
        <v>45</v>
      </c>
      <c r="L17" s="370" t="s">
        <v>46</v>
      </c>
      <c r="M17" s="370" t="s">
        <v>47</v>
      </c>
      <c r="N17" s="370" t="s">
        <v>48</v>
      </c>
      <c r="O17" s="370" t="s">
        <v>49</v>
      </c>
      <c r="P17" s="370" t="s">
        <v>50</v>
      </c>
      <c r="Q17" s="372"/>
      <c r="R17" s="372"/>
      <c r="S17" s="372"/>
      <c r="T17" s="373"/>
      <c r="U17" s="524" t="s">
        <v>51</v>
      </c>
      <c r="V17" s="384"/>
      <c r="W17" s="370" t="s">
        <v>52</v>
      </c>
      <c r="X17" s="370" t="s">
        <v>53</v>
      </c>
      <c r="Y17" s="522" t="s">
        <v>54</v>
      </c>
      <c r="Z17" s="466" t="s">
        <v>55</v>
      </c>
      <c r="AA17" s="458" t="s">
        <v>56</v>
      </c>
      <c r="AB17" s="458" t="s">
        <v>57</v>
      </c>
      <c r="AC17" s="458" t="s">
        <v>58</v>
      </c>
      <c r="AD17" s="458" t="s">
        <v>59</v>
      </c>
      <c r="AE17" s="508"/>
      <c r="AF17" s="509"/>
      <c r="AG17" s="69"/>
      <c r="BD17" s="68" t="s">
        <v>60</v>
      </c>
    </row>
    <row r="18" spans="1:68" ht="14.25" customHeight="1" x14ac:dyDescent="0.2">
      <c r="A18" s="371"/>
      <c r="B18" s="371"/>
      <c r="C18" s="371"/>
      <c r="D18" s="374"/>
      <c r="E18" s="376"/>
      <c r="F18" s="371"/>
      <c r="G18" s="371"/>
      <c r="H18" s="371"/>
      <c r="I18" s="371"/>
      <c r="J18" s="371"/>
      <c r="K18" s="371"/>
      <c r="L18" s="371"/>
      <c r="M18" s="371"/>
      <c r="N18" s="371"/>
      <c r="O18" s="371"/>
      <c r="P18" s="374"/>
      <c r="Q18" s="375"/>
      <c r="R18" s="375"/>
      <c r="S18" s="375"/>
      <c r="T18" s="376"/>
      <c r="U18" s="70" t="s">
        <v>61</v>
      </c>
      <c r="V18" s="70" t="s">
        <v>62</v>
      </c>
      <c r="W18" s="371"/>
      <c r="X18" s="371"/>
      <c r="Y18" s="523"/>
      <c r="Z18" s="467"/>
      <c r="AA18" s="459"/>
      <c r="AB18" s="459"/>
      <c r="AC18" s="459"/>
      <c r="AD18" s="510"/>
      <c r="AE18" s="511"/>
      <c r="AF18" s="512"/>
      <c r="AG18" s="69"/>
      <c r="BD18" s="68"/>
    </row>
    <row r="19" spans="1:68" ht="27.75" hidden="1" customHeight="1" x14ac:dyDescent="0.2">
      <c r="A19" s="399" t="s">
        <v>63</v>
      </c>
      <c r="B19" s="400"/>
      <c r="C19" s="400"/>
      <c r="D19" s="400"/>
      <c r="E19" s="400"/>
      <c r="F19" s="400"/>
      <c r="G19" s="400"/>
      <c r="H19" s="400"/>
      <c r="I19" s="400"/>
      <c r="J19" s="400"/>
      <c r="K19" s="400"/>
      <c r="L19" s="400"/>
      <c r="M19" s="400"/>
      <c r="N19" s="400"/>
      <c r="O19" s="400"/>
      <c r="P19" s="400"/>
      <c r="Q19" s="400"/>
      <c r="R19" s="400"/>
      <c r="S19" s="400"/>
      <c r="T19" s="400"/>
      <c r="U19" s="400"/>
      <c r="V19" s="400"/>
      <c r="W19" s="400"/>
      <c r="X19" s="400"/>
      <c r="Y19" s="400"/>
      <c r="Z19" s="400"/>
      <c r="AA19" s="48"/>
      <c r="AB19" s="48"/>
      <c r="AC19" s="48"/>
    </row>
    <row r="20" spans="1:68" ht="16.5" hidden="1" customHeight="1" x14ac:dyDescent="0.25">
      <c r="A20" s="322" t="s">
        <v>63</v>
      </c>
      <c r="B20" s="323"/>
      <c r="C20" s="323"/>
      <c r="D20" s="323"/>
      <c r="E20" s="323"/>
      <c r="F20" s="323"/>
      <c r="G20" s="323"/>
      <c r="H20" s="323"/>
      <c r="I20" s="323"/>
      <c r="J20" s="323"/>
      <c r="K20" s="323"/>
      <c r="L20" s="323"/>
      <c r="M20" s="323"/>
      <c r="N20" s="323"/>
      <c r="O20" s="323"/>
      <c r="P20" s="323"/>
      <c r="Q20" s="323"/>
      <c r="R20" s="323"/>
      <c r="S20" s="323"/>
      <c r="T20" s="323"/>
      <c r="U20" s="323"/>
      <c r="V20" s="323"/>
      <c r="W20" s="323"/>
      <c r="X20" s="323"/>
      <c r="Y20" s="323"/>
      <c r="Z20" s="323"/>
      <c r="AA20" s="313"/>
      <c r="AB20" s="313"/>
      <c r="AC20" s="313"/>
    </row>
    <row r="21" spans="1:68" ht="14.25" hidden="1" customHeight="1" x14ac:dyDescent="0.25">
      <c r="A21" s="349" t="s">
        <v>64</v>
      </c>
      <c r="B21" s="323"/>
      <c r="C21" s="323"/>
      <c r="D21" s="323"/>
      <c r="E21" s="323"/>
      <c r="F21" s="323"/>
      <c r="G21" s="323"/>
      <c r="H21" s="323"/>
      <c r="I21" s="323"/>
      <c r="J21" s="323"/>
      <c r="K21" s="323"/>
      <c r="L21" s="323"/>
      <c r="M21" s="323"/>
      <c r="N21" s="323"/>
      <c r="O21" s="323"/>
      <c r="P21" s="323"/>
      <c r="Q21" s="323"/>
      <c r="R21" s="323"/>
      <c r="S21" s="323"/>
      <c r="T21" s="323"/>
      <c r="U21" s="323"/>
      <c r="V21" s="323"/>
      <c r="W21" s="323"/>
      <c r="X21" s="323"/>
      <c r="Y21" s="323"/>
      <c r="Z21" s="323"/>
      <c r="AA21" s="314"/>
      <c r="AB21" s="314"/>
      <c r="AC21" s="314"/>
    </row>
    <row r="22" spans="1:68" ht="27" hidden="1" customHeight="1" x14ac:dyDescent="0.25">
      <c r="A22" s="54" t="s">
        <v>65</v>
      </c>
      <c r="B22" s="54" t="s">
        <v>66</v>
      </c>
      <c r="C22" s="31">
        <v>4301070899</v>
      </c>
      <c r="D22" s="329">
        <v>4607111035752</v>
      </c>
      <c r="E22" s="330"/>
      <c r="F22" s="317">
        <v>0.43</v>
      </c>
      <c r="G22" s="32">
        <v>16</v>
      </c>
      <c r="H22" s="317">
        <v>6.88</v>
      </c>
      <c r="I22" s="317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463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32"/>
      <c r="R22" s="332"/>
      <c r="S22" s="332"/>
      <c r="T22" s="333"/>
      <c r="U22" s="34"/>
      <c r="V22" s="34"/>
      <c r="W22" s="35" t="s">
        <v>70</v>
      </c>
      <c r="X22" s="318">
        <v>0</v>
      </c>
      <c r="Y22" s="319">
        <f>IFERROR(IF(X22="","",X22),"")</f>
        <v>0</v>
      </c>
      <c r="Z22" s="36">
        <f>IFERROR(IF(X22="","",X22*0.0155),"")</f>
        <v>0</v>
      </c>
      <c r="AA22" s="56"/>
      <c r="AB22" s="57"/>
      <c r="AC22" s="72" t="s">
        <v>71</v>
      </c>
      <c r="AG22" s="67"/>
      <c r="AJ22" s="71" t="s">
        <v>72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358"/>
      <c r="B23" s="323"/>
      <c r="C23" s="323"/>
      <c r="D23" s="323"/>
      <c r="E23" s="323"/>
      <c r="F23" s="323"/>
      <c r="G23" s="323"/>
      <c r="H23" s="323"/>
      <c r="I23" s="323"/>
      <c r="J23" s="323"/>
      <c r="K23" s="323"/>
      <c r="L23" s="323"/>
      <c r="M23" s="323"/>
      <c r="N23" s="323"/>
      <c r="O23" s="359"/>
      <c r="P23" s="324" t="s">
        <v>73</v>
      </c>
      <c r="Q23" s="325"/>
      <c r="R23" s="325"/>
      <c r="S23" s="325"/>
      <c r="T23" s="325"/>
      <c r="U23" s="325"/>
      <c r="V23" s="326"/>
      <c r="W23" s="37" t="s">
        <v>70</v>
      </c>
      <c r="X23" s="320">
        <f>IFERROR(SUM(X22:X22),"0")</f>
        <v>0</v>
      </c>
      <c r="Y23" s="320">
        <f>IFERROR(SUM(Y22:Y22),"0")</f>
        <v>0</v>
      </c>
      <c r="Z23" s="320">
        <f>IFERROR(IF(Z22="",0,Z22),"0")</f>
        <v>0</v>
      </c>
      <c r="AA23" s="321"/>
      <c r="AB23" s="321"/>
      <c r="AC23" s="321"/>
    </row>
    <row r="24" spans="1:68" hidden="1" x14ac:dyDescent="0.2">
      <c r="A24" s="323"/>
      <c r="B24" s="323"/>
      <c r="C24" s="323"/>
      <c r="D24" s="323"/>
      <c r="E24" s="323"/>
      <c r="F24" s="323"/>
      <c r="G24" s="323"/>
      <c r="H24" s="323"/>
      <c r="I24" s="323"/>
      <c r="J24" s="323"/>
      <c r="K24" s="323"/>
      <c r="L24" s="323"/>
      <c r="M24" s="323"/>
      <c r="N24" s="323"/>
      <c r="O24" s="359"/>
      <c r="P24" s="324" t="s">
        <v>73</v>
      </c>
      <c r="Q24" s="325"/>
      <c r="R24" s="325"/>
      <c r="S24" s="325"/>
      <c r="T24" s="325"/>
      <c r="U24" s="325"/>
      <c r="V24" s="326"/>
      <c r="W24" s="37" t="s">
        <v>74</v>
      </c>
      <c r="X24" s="320">
        <f>IFERROR(SUMPRODUCT(X22:X22*H22:H22),"0")</f>
        <v>0</v>
      </c>
      <c r="Y24" s="320">
        <f>IFERROR(SUMPRODUCT(Y22:Y22*H22:H22),"0")</f>
        <v>0</v>
      </c>
      <c r="Z24" s="37"/>
      <c r="AA24" s="321"/>
      <c r="AB24" s="321"/>
      <c r="AC24" s="321"/>
    </row>
    <row r="25" spans="1:68" ht="27.75" hidden="1" customHeight="1" x14ac:dyDescent="0.2">
      <c r="A25" s="399" t="s">
        <v>75</v>
      </c>
      <c r="B25" s="400"/>
      <c r="C25" s="400"/>
      <c r="D25" s="400"/>
      <c r="E25" s="400"/>
      <c r="F25" s="400"/>
      <c r="G25" s="400"/>
      <c r="H25" s="400"/>
      <c r="I25" s="400"/>
      <c r="J25" s="400"/>
      <c r="K25" s="400"/>
      <c r="L25" s="400"/>
      <c r="M25" s="400"/>
      <c r="N25" s="400"/>
      <c r="O25" s="400"/>
      <c r="P25" s="400"/>
      <c r="Q25" s="400"/>
      <c r="R25" s="400"/>
      <c r="S25" s="400"/>
      <c r="T25" s="400"/>
      <c r="U25" s="400"/>
      <c r="V25" s="400"/>
      <c r="W25" s="400"/>
      <c r="X25" s="400"/>
      <c r="Y25" s="400"/>
      <c r="Z25" s="400"/>
      <c r="AA25" s="48"/>
      <c r="AB25" s="48"/>
      <c r="AC25" s="48"/>
    </row>
    <row r="26" spans="1:68" ht="16.5" hidden="1" customHeight="1" x14ac:dyDescent="0.25">
      <c r="A26" s="322" t="s">
        <v>76</v>
      </c>
      <c r="B26" s="323"/>
      <c r="C26" s="323"/>
      <c r="D26" s="323"/>
      <c r="E26" s="323"/>
      <c r="F26" s="323"/>
      <c r="G26" s="323"/>
      <c r="H26" s="323"/>
      <c r="I26" s="323"/>
      <c r="J26" s="323"/>
      <c r="K26" s="323"/>
      <c r="L26" s="323"/>
      <c r="M26" s="323"/>
      <c r="N26" s="323"/>
      <c r="O26" s="323"/>
      <c r="P26" s="323"/>
      <c r="Q26" s="323"/>
      <c r="R26" s="323"/>
      <c r="S26" s="323"/>
      <c r="T26" s="323"/>
      <c r="U26" s="323"/>
      <c r="V26" s="323"/>
      <c r="W26" s="323"/>
      <c r="X26" s="323"/>
      <c r="Y26" s="323"/>
      <c r="Z26" s="323"/>
      <c r="AA26" s="313"/>
      <c r="AB26" s="313"/>
      <c r="AC26" s="313"/>
    </row>
    <row r="27" spans="1:68" ht="14.25" hidden="1" customHeight="1" x14ac:dyDescent="0.25">
      <c r="A27" s="349" t="s">
        <v>77</v>
      </c>
      <c r="B27" s="323"/>
      <c r="C27" s="323"/>
      <c r="D27" s="323"/>
      <c r="E27" s="323"/>
      <c r="F27" s="323"/>
      <c r="G27" s="323"/>
      <c r="H27" s="323"/>
      <c r="I27" s="323"/>
      <c r="J27" s="323"/>
      <c r="K27" s="323"/>
      <c r="L27" s="323"/>
      <c r="M27" s="323"/>
      <c r="N27" s="323"/>
      <c r="O27" s="323"/>
      <c r="P27" s="323"/>
      <c r="Q27" s="323"/>
      <c r="R27" s="323"/>
      <c r="S27" s="323"/>
      <c r="T27" s="323"/>
      <c r="U27" s="323"/>
      <c r="V27" s="323"/>
      <c r="W27" s="323"/>
      <c r="X27" s="323"/>
      <c r="Y27" s="323"/>
      <c r="Z27" s="323"/>
      <c r="AA27" s="314"/>
      <c r="AB27" s="314"/>
      <c r="AC27" s="314"/>
    </row>
    <row r="28" spans="1:68" ht="27" customHeight="1" x14ac:dyDescent="0.25">
      <c r="A28" s="54" t="s">
        <v>78</v>
      </c>
      <c r="B28" s="54" t="s">
        <v>79</v>
      </c>
      <c r="C28" s="31">
        <v>4301132186</v>
      </c>
      <c r="D28" s="329">
        <v>4607111036520</v>
      </c>
      <c r="E28" s="330"/>
      <c r="F28" s="317">
        <v>0.25</v>
      </c>
      <c r="G28" s="32">
        <v>6</v>
      </c>
      <c r="H28" s="317">
        <v>1.5</v>
      </c>
      <c r="I28" s="317">
        <v>1.9218</v>
      </c>
      <c r="J28" s="32">
        <v>140</v>
      </c>
      <c r="K28" s="32" t="s">
        <v>80</v>
      </c>
      <c r="L28" s="32" t="s">
        <v>68</v>
      </c>
      <c r="M28" s="33" t="s">
        <v>69</v>
      </c>
      <c r="N28" s="33"/>
      <c r="O28" s="32">
        <v>365</v>
      </c>
      <c r="P28" s="353" t="s">
        <v>81</v>
      </c>
      <c r="Q28" s="332"/>
      <c r="R28" s="332"/>
      <c r="S28" s="332"/>
      <c r="T28" s="333"/>
      <c r="U28" s="34"/>
      <c r="V28" s="34"/>
      <c r="W28" s="35" t="s">
        <v>70</v>
      </c>
      <c r="X28" s="318">
        <v>28</v>
      </c>
      <c r="Y28" s="319">
        <f>IFERROR(IF(X28="","",X28),"")</f>
        <v>28</v>
      </c>
      <c r="Z28" s="36">
        <f>IFERROR(IF(X28="","",X28*0.00941),"")</f>
        <v>0.26347999999999999</v>
      </c>
      <c r="AA28" s="56"/>
      <c r="AB28" s="57"/>
      <c r="AC28" s="74" t="s">
        <v>82</v>
      </c>
      <c r="AG28" s="67"/>
      <c r="AJ28" s="71" t="s">
        <v>72</v>
      </c>
      <c r="AK28" s="71">
        <v>1</v>
      </c>
      <c r="BB28" s="75" t="s">
        <v>83</v>
      </c>
      <c r="BM28" s="67">
        <f>IFERROR(X28*I28,"0")</f>
        <v>53.810400000000001</v>
      </c>
      <c r="BN28" s="67">
        <f>IFERROR(Y28*I28,"0")</f>
        <v>53.810400000000001</v>
      </c>
      <c r="BO28" s="67">
        <f>IFERROR(X28/J28,"0")</f>
        <v>0.2</v>
      </c>
      <c r="BP28" s="67">
        <f>IFERROR(Y28/J28,"0")</f>
        <v>0.2</v>
      </c>
    </row>
    <row r="29" spans="1:68" ht="27" customHeight="1" x14ac:dyDescent="0.25">
      <c r="A29" s="54" t="s">
        <v>84</v>
      </c>
      <c r="B29" s="54" t="s">
        <v>85</v>
      </c>
      <c r="C29" s="31">
        <v>4301132185</v>
      </c>
      <c r="D29" s="329">
        <v>4607111036537</v>
      </c>
      <c r="E29" s="330"/>
      <c r="F29" s="317">
        <v>0.25</v>
      </c>
      <c r="G29" s="32">
        <v>6</v>
      </c>
      <c r="H29" s="317">
        <v>1.5</v>
      </c>
      <c r="I29" s="317">
        <v>1.9218</v>
      </c>
      <c r="J29" s="32">
        <v>140</v>
      </c>
      <c r="K29" s="32" t="s">
        <v>80</v>
      </c>
      <c r="L29" s="32" t="s">
        <v>68</v>
      </c>
      <c r="M29" s="33" t="s">
        <v>69</v>
      </c>
      <c r="N29" s="33"/>
      <c r="O29" s="32">
        <v>365</v>
      </c>
      <c r="P29" s="388" t="s">
        <v>86</v>
      </c>
      <c r="Q29" s="332"/>
      <c r="R29" s="332"/>
      <c r="S29" s="332"/>
      <c r="T29" s="333"/>
      <c r="U29" s="34"/>
      <c r="V29" s="34"/>
      <c r="W29" s="35" t="s">
        <v>70</v>
      </c>
      <c r="X29" s="318">
        <v>70</v>
      </c>
      <c r="Y29" s="319">
        <f>IFERROR(IF(X29="","",X29),"")</f>
        <v>70</v>
      </c>
      <c r="Z29" s="36">
        <f>IFERROR(IF(X29="","",X29*0.00941),"")</f>
        <v>0.65869999999999995</v>
      </c>
      <c r="AA29" s="56"/>
      <c r="AB29" s="57"/>
      <c r="AC29" s="76" t="s">
        <v>82</v>
      </c>
      <c r="AG29" s="67"/>
      <c r="AJ29" s="71" t="s">
        <v>72</v>
      </c>
      <c r="AK29" s="71">
        <v>1</v>
      </c>
      <c r="BB29" s="77" t="s">
        <v>83</v>
      </c>
      <c r="BM29" s="67">
        <f>IFERROR(X29*I29,"0")</f>
        <v>134.52600000000001</v>
      </c>
      <c r="BN29" s="67">
        <f>IFERROR(Y29*I29,"0")</f>
        <v>134.52600000000001</v>
      </c>
      <c r="BO29" s="67">
        <f>IFERROR(X29/J29,"0")</f>
        <v>0.5</v>
      </c>
      <c r="BP29" s="67">
        <f>IFERROR(Y29/J29,"0")</f>
        <v>0.5</v>
      </c>
    </row>
    <row r="30" spans="1:68" ht="27" hidden="1" customHeight="1" x14ac:dyDescent="0.25">
      <c r="A30" s="54" t="s">
        <v>87</v>
      </c>
      <c r="B30" s="54" t="s">
        <v>88</v>
      </c>
      <c r="C30" s="31">
        <v>4301132094</v>
      </c>
      <c r="D30" s="329">
        <v>4607111036599</v>
      </c>
      <c r="E30" s="330"/>
      <c r="F30" s="317">
        <v>0.25</v>
      </c>
      <c r="G30" s="32">
        <v>6</v>
      </c>
      <c r="H30" s="317">
        <v>1.5</v>
      </c>
      <c r="I30" s="317">
        <v>1.9218</v>
      </c>
      <c r="J30" s="32">
        <v>140</v>
      </c>
      <c r="K30" s="32" t="s">
        <v>80</v>
      </c>
      <c r="L30" s="32" t="s">
        <v>89</v>
      </c>
      <c r="M30" s="33" t="s">
        <v>69</v>
      </c>
      <c r="N30" s="33"/>
      <c r="O30" s="32">
        <v>180</v>
      </c>
      <c r="P30" s="357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0" s="332"/>
      <c r="R30" s="332"/>
      <c r="S30" s="332"/>
      <c r="T30" s="333"/>
      <c r="U30" s="34"/>
      <c r="V30" s="34"/>
      <c r="W30" s="35" t="s">
        <v>70</v>
      </c>
      <c r="X30" s="318">
        <v>0</v>
      </c>
      <c r="Y30" s="319">
        <f>IFERROR(IF(X30="","",X30),"")</f>
        <v>0</v>
      </c>
      <c r="Z30" s="36">
        <f>IFERROR(IF(X30="","",X30*0.00941),"")</f>
        <v>0</v>
      </c>
      <c r="AA30" s="56"/>
      <c r="AB30" s="57"/>
      <c r="AC30" s="78" t="s">
        <v>82</v>
      </c>
      <c r="AG30" s="67"/>
      <c r="AJ30" s="71" t="s">
        <v>90</v>
      </c>
      <c r="AK30" s="71">
        <v>14</v>
      </c>
      <c r="BB30" s="79" t="s">
        <v>83</v>
      </c>
      <c r="BM30" s="67">
        <f>IFERROR(X30*I30,"0")</f>
        <v>0</v>
      </c>
      <c r="BN30" s="67">
        <f>IFERROR(Y30*I30,"0")</f>
        <v>0</v>
      </c>
      <c r="BO30" s="67">
        <f>IFERROR(X30/J30,"0")</f>
        <v>0</v>
      </c>
      <c r="BP30" s="67">
        <f>IFERROR(Y30/J30,"0")</f>
        <v>0</v>
      </c>
    </row>
    <row r="31" spans="1:68" ht="27" hidden="1" customHeight="1" x14ac:dyDescent="0.25">
      <c r="A31" s="54" t="s">
        <v>91</v>
      </c>
      <c r="B31" s="54" t="s">
        <v>92</v>
      </c>
      <c r="C31" s="31">
        <v>4301132095</v>
      </c>
      <c r="D31" s="329">
        <v>4607111036605</v>
      </c>
      <c r="E31" s="330"/>
      <c r="F31" s="317">
        <v>0.25</v>
      </c>
      <c r="G31" s="32">
        <v>6</v>
      </c>
      <c r="H31" s="317">
        <v>1.5</v>
      </c>
      <c r="I31" s="317">
        <v>1.9218</v>
      </c>
      <c r="J31" s="32">
        <v>140</v>
      </c>
      <c r="K31" s="32" t="s">
        <v>80</v>
      </c>
      <c r="L31" s="32" t="s">
        <v>89</v>
      </c>
      <c r="M31" s="33" t="s">
        <v>69</v>
      </c>
      <c r="N31" s="33"/>
      <c r="O31" s="32">
        <v>180</v>
      </c>
      <c r="P31" s="379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31" s="332"/>
      <c r="R31" s="332"/>
      <c r="S31" s="332"/>
      <c r="T31" s="333"/>
      <c r="U31" s="34"/>
      <c r="V31" s="34"/>
      <c r="W31" s="35" t="s">
        <v>70</v>
      </c>
      <c r="X31" s="318">
        <v>0</v>
      </c>
      <c r="Y31" s="319">
        <f>IFERROR(IF(X31="","",X31),"")</f>
        <v>0</v>
      </c>
      <c r="Z31" s="36">
        <f>IFERROR(IF(X31="","",X31*0.00941),"")</f>
        <v>0</v>
      </c>
      <c r="AA31" s="56"/>
      <c r="AB31" s="57"/>
      <c r="AC31" s="80" t="s">
        <v>82</v>
      </c>
      <c r="AG31" s="67"/>
      <c r="AJ31" s="71" t="s">
        <v>90</v>
      </c>
      <c r="AK31" s="71">
        <v>14</v>
      </c>
      <c r="BB31" s="81" t="s">
        <v>83</v>
      </c>
      <c r="BM31" s="67">
        <f>IFERROR(X31*I31,"0")</f>
        <v>0</v>
      </c>
      <c r="BN31" s="67">
        <f>IFERROR(Y31*I31,"0")</f>
        <v>0</v>
      </c>
      <c r="BO31" s="67">
        <f>IFERROR(X31/J31,"0")</f>
        <v>0</v>
      </c>
      <c r="BP31" s="67">
        <f>IFERROR(Y31/J31,"0")</f>
        <v>0</v>
      </c>
    </row>
    <row r="32" spans="1:68" x14ac:dyDescent="0.2">
      <c r="A32" s="358"/>
      <c r="B32" s="323"/>
      <c r="C32" s="323"/>
      <c r="D32" s="323"/>
      <c r="E32" s="323"/>
      <c r="F32" s="323"/>
      <c r="G32" s="323"/>
      <c r="H32" s="323"/>
      <c r="I32" s="323"/>
      <c r="J32" s="323"/>
      <c r="K32" s="323"/>
      <c r="L32" s="323"/>
      <c r="M32" s="323"/>
      <c r="N32" s="323"/>
      <c r="O32" s="359"/>
      <c r="P32" s="324" t="s">
        <v>73</v>
      </c>
      <c r="Q32" s="325"/>
      <c r="R32" s="325"/>
      <c r="S32" s="325"/>
      <c r="T32" s="325"/>
      <c r="U32" s="325"/>
      <c r="V32" s="326"/>
      <c r="W32" s="37" t="s">
        <v>70</v>
      </c>
      <c r="X32" s="320">
        <f>IFERROR(SUM(X28:X31),"0")</f>
        <v>98</v>
      </c>
      <c r="Y32" s="320">
        <f>IFERROR(SUM(Y28:Y31),"0")</f>
        <v>98</v>
      </c>
      <c r="Z32" s="320">
        <f>IFERROR(IF(Z28="",0,Z28),"0")+IFERROR(IF(Z29="",0,Z29),"0")+IFERROR(IF(Z30="",0,Z30),"0")+IFERROR(IF(Z31="",0,Z31),"0")</f>
        <v>0.92218</v>
      </c>
      <c r="AA32" s="321"/>
      <c r="AB32" s="321"/>
      <c r="AC32" s="321"/>
    </row>
    <row r="33" spans="1:68" x14ac:dyDescent="0.2">
      <c r="A33" s="323"/>
      <c r="B33" s="323"/>
      <c r="C33" s="323"/>
      <c r="D33" s="323"/>
      <c r="E33" s="323"/>
      <c r="F33" s="323"/>
      <c r="G33" s="323"/>
      <c r="H33" s="323"/>
      <c r="I33" s="323"/>
      <c r="J33" s="323"/>
      <c r="K33" s="323"/>
      <c r="L33" s="323"/>
      <c r="M33" s="323"/>
      <c r="N33" s="323"/>
      <c r="O33" s="359"/>
      <c r="P33" s="324" t="s">
        <v>73</v>
      </c>
      <c r="Q33" s="325"/>
      <c r="R33" s="325"/>
      <c r="S33" s="325"/>
      <c r="T33" s="325"/>
      <c r="U33" s="325"/>
      <c r="V33" s="326"/>
      <c r="W33" s="37" t="s">
        <v>74</v>
      </c>
      <c r="X33" s="320">
        <f>IFERROR(SUMPRODUCT(X28:X31*H28:H31),"0")</f>
        <v>147</v>
      </c>
      <c r="Y33" s="320">
        <f>IFERROR(SUMPRODUCT(Y28:Y31*H28:H31),"0")</f>
        <v>147</v>
      </c>
      <c r="Z33" s="37"/>
      <c r="AA33" s="321"/>
      <c r="AB33" s="321"/>
      <c r="AC33" s="321"/>
    </row>
    <row r="34" spans="1:68" ht="16.5" hidden="1" customHeight="1" x14ac:dyDescent="0.25">
      <c r="A34" s="322" t="s">
        <v>93</v>
      </c>
      <c r="B34" s="323"/>
      <c r="C34" s="323"/>
      <c r="D34" s="323"/>
      <c r="E34" s="323"/>
      <c r="F34" s="323"/>
      <c r="G34" s="323"/>
      <c r="H34" s="323"/>
      <c r="I34" s="323"/>
      <c r="J34" s="323"/>
      <c r="K34" s="323"/>
      <c r="L34" s="323"/>
      <c r="M34" s="323"/>
      <c r="N34" s="323"/>
      <c r="O34" s="323"/>
      <c r="P34" s="323"/>
      <c r="Q34" s="323"/>
      <c r="R34" s="323"/>
      <c r="S34" s="323"/>
      <c r="T34" s="323"/>
      <c r="U34" s="323"/>
      <c r="V34" s="323"/>
      <c r="W34" s="323"/>
      <c r="X34" s="323"/>
      <c r="Y34" s="323"/>
      <c r="Z34" s="323"/>
      <c r="AA34" s="313"/>
      <c r="AB34" s="313"/>
      <c r="AC34" s="313"/>
    </row>
    <row r="35" spans="1:68" ht="14.25" hidden="1" customHeight="1" x14ac:dyDescent="0.25">
      <c r="A35" s="349" t="s">
        <v>64</v>
      </c>
      <c r="B35" s="323"/>
      <c r="C35" s="323"/>
      <c r="D35" s="323"/>
      <c r="E35" s="323"/>
      <c r="F35" s="323"/>
      <c r="G35" s="323"/>
      <c r="H35" s="323"/>
      <c r="I35" s="323"/>
      <c r="J35" s="323"/>
      <c r="K35" s="323"/>
      <c r="L35" s="323"/>
      <c r="M35" s="323"/>
      <c r="N35" s="323"/>
      <c r="O35" s="323"/>
      <c r="P35" s="323"/>
      <c r="Q35" s="323"/>
      <c r="R35" s="323"/>
      <c r="S35" s="323"/>
      <c r="T35" s="323"/>
      <c r="U35" s="323"/>
      <c r="V35" s="323"/>
      <c r="W35" s="323"/>
      <c r="X35" s="323"/>
      <c r="Y35" s="323"/>
      <c r="Z35" s="323"/>
      <c r="AA35" s="314"/>
      <c r="AB35" s="314"/>
      <c r="AC35" s="314"/>
    </row>
    <row r="36" spans="1:68" ht="27" customHeight="1" x14ac:dyDescent="0.25">
      <c r="A36" s="54" t="s">
        <v>94</v>
      </c>
      <c r="B36" s="54" t="s">
        <v>95</v>
      </c>
      <c r="C36" s="31">
        <v>4301071090</v>
      </c>
      <c r="D36" s="329">
        <v>4620207490075</v>
      </c>
      <c r="E36" s="330"/>
      <c r="F36" s="317">
        <v>0.7</v>
      </c>
      <c r="G36" s="32">
        <v>8</v>
      </c>
      <c r="H36" s="317">
        <v>5.6</v>
      </c>
      <c r="I36" s="317">
        <v>5.87</v>
      </c>
      <c r="J36" s="32">
        <v>84</v>
      </c>
      <c r="K36" s="32" t="s">
        <v>67</v>
      </c>
      <c r="L36" s="32" t="s">
        <v>68</v>
      </c>
      <c r="M36" s="33" t="s">
        <v>69</v>
      </c>
      <c r="N36" s="33"/>
      <c r="O36" s="32">
        <v>180</v>
      </c>
      <c r="P36" s="489" t="s">
        <v>96</v>
      </c>
      <c r="Q36" s="332"/>
      <c r="R36" s="332"/>
      <c r="S36" s="332"/>
      <c r="T36" s="333"/>
      <c r="U36" s="34"/>
      <c r="V36" s="34"/>
      <c r="W36" s="35" t="s">
        <v>70</v>
      </c>
      <c r="X36" s="318">
        <v>12</v>
      </c>
      <c r="Y36" s="319">
        <f>IFERROR(IF(X36="","",X36),"")</f>
        <v>12</v>
      </c>
      <c r="Z36" s="36">
        <f>IFERROR(IF(X36="","",X36*0.0155),"")</f>
        <v>0.186</v>
      </c>
      <c r="AA36" s="56"/>
      <c r="AB36" s="57"/>
      <c r="AC36" s="82" t="s">
        <v>97</v>
      </c>
      <c r="AG36" s="67"/>
      <c r="AJ36" s="71" t="s">
        <v>72</v>
      </c>
      <c r="AK36" s="71">
        <v>1</v>
      </c>
      <c r="BB36" s="83" t="s">
        <v>1</v>
      </c>
      <c r="BM36" s="67">
        <f>IFERROR(X36*I36,"0")</f>
        <v>70.44</v>
      </c>
      <c r="BN36" s="67">
        <f>IFERROR(Y36*I36,"0")</f>
        <v>70.44</v>
      </c>
      <c r="BO36" s="67">
        <f>IFERROR(X36/J36,"0")</f>
        <v>0.14285714285714285</v>
      </c>
      <c r="BP36" s="67">
        <f>IFERROR(Y36/J36,"0")</f>
        <v>0.14285714285714285</v>
      </c>
    </row>
    <row r="37" spans="1:68" ht="27" hidden="1" customHeight="1" x14ac:dyDescent="0.25">
      <c r="A37" s="54" t="s">
        <v>98</v>
      </c>
      <c r="B37" s="54" t="s">
        <v>99</v>
      </c>
      <c r="C37" s="31">
        <v>4301070884</v>
      </c>
      <c r="D37" s="329">
        <v>4607111036315</v>
      </c>
      <c r="E37" s="330"/>
      <c r="F37" s="317">
        <v>0.75</v>
      </c>
      <c r="G37" s="32">
        <v>8</v>
      </c>
      <c r="H37" s="317">
        <v>6</v>
      </c>
      <c r="I37" s="317">
        <v>6.27</v>
      </c>
      <c r="J37" s="32">
        <v>84</v>
      </c>
      <c r="K37" s="32" t="s">
        <v>67</v>
      </c>
      <c r="L37" s="32" t="s">
        <v>89</v>
      </c>
      <c r="M37" s="33" t="s">
        <v>69</v>
      </c>
      <c r="N37" s="33"/>
      <c r="O37" s="32">
        <v>180</v>
      </c>
      <c r="P37" s="450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Q37" s="332"/>
      <c r="R37" s="332"/>
      <c r="S37" s="332"/>
      <c r="T37" s="333"/>
      <c r="U37" s="34"/>
      <c r="V37" s="34"/>
      <c r="W37" s="35" t="s">
        <v>70</v>
      </c>
      <c r="X37" s="318">
        <v>0</v>
      </c>
      <c r="Y37" s="319">
        <f>IFERROR(IF(X37="","",X37),"")</f>
        <v>0</v>
      </c>
      <c r="Z37" s="36">
        <f>IFERROR(IF(X37="","",X37*0.0155),"")</f>
        <v>0</v>
      </c>
      <c r="AA37" s="56"/>
      <c r="AB37" s="57"/>
      <c r="AC37" s="84" t="s">
        <v>100</v>
      </c>
      <c r="AG37" s="67"/>
      <c r="AJ37" s="71" t="s">
        <v>90</v>
      </c>
      <c r="AK37" s="71">
        <v>12</v>
      </c>
      <c r="BB37" s="85" t="s">
        <v>1</v>
      </c>
      <c r="BM37" s="67">
        <f>IFERROR(X37*I37,"0")</f>
        <v>0</v>
      </c>
      <c r="BN37" s="67">
        <f>IFERROR(Y37*I37,"0")</f>
        <v>0</v>
      </c>
      <c r="BO37" s="67">
        <f>IFERROR(X37/J37,"0")</f>
        <v>0</v>
      </c>
      <c r="BP37" s="67">
        <f>IFERROR(Y37/J37,"0")</f>
        <v>0</v>
      </c>
    </row>
    <row r="38" spans="1:68" ht="27" customHeight="1" x14ac:dyDescent="0.25">
      <c r="A38" s="54" t="s">
        <v>101</v>
      </c>
      <c r="B38" s="54" t="s">
        <v>102</v>
      </c>
      <c r="C38" s="31">
        <v>4301071092</v>
      </c>
      <c r="D38" s="329">
        <v>4620207490174</v>
      </c>
      <c r="E38" s="330"/>
      <c r="F38" s="317">
        <v>0.7</v>
      </c>
      <c r="G38" s="32">
        <v>8</v>
      </c>
      <c r="H38" s="317">
        <v>5.6</v>
      </c>
      <c r="I38" s="317">
        <v>5.87</v>
      </c>
      <c r="J38" s="32">
        <v>84</v>
      </c>
      <c r="K38" s="32" t="s">
        <v>67</v>
      </c>
      <c r="L38" s="32" t="s">
        <v>68</v>
      </c>
      <c r="M38" s="33" t="s">
        <v>69</v>
      </c>
      <c r="N38" s="33"/>
      <c r="O38" s="32">
        <v>180</v>
      </c>
      <c r="P38" s="462" t="s">
        <v>103</v>
      </c>
      <c r="Q38" s="332"/>
      <c r="R38" s="332"/>
      <c r="S38" s="332"/>
      <c r="T38" s="333"/>
      <c r="U38" s="34"/>
      <c r="V38" s="34"/>
      <c r="W38" s="35" t="s">
        <v>70</v>
      </c>
      <c r="X38" s="318">
        <v>12</v>
      </c>
      <c r="Y38" s="319">
        <f>IFERROR(IF(X38="","",X38),"")</f>
        <v>12</v>
      </c>
      <c r="Z38" s="36">
        <f>IFERROR(IF(X38="","",X38*0.0155),"")</f>
        <v>0.186</v>
      </c>
      <c r="AA38" s="56"/>
      <c r="AB38" s="57"/>
      <c r="AC38" s="86" t="s">
        <v>104</v>
      </c>
      <c r="AG38" s="67"/>
      <c r="AJ38" s="71" t="s">
        <v>72</v>
      </c>
      <c r="AK38" s="71">
        <v>1</v>
      </c>
      <c r="BB38" s="87" t="s">
        <v>1</v>
      </c>
      <c r="BM38" s="67">
        <f>IFERROR(X38*I38,"0")</f>
        <v>70.44</v>
      </c>
      <c r="BN38" s="67">
        <f>IFERROR(Y38*I38,"0")</f>
        <v>70.44</v>
      </c>
      <c r="BO38" s="67">
        <f>IFERROR(X38/J38,"0")</f>
        <v>0.14285714285714285</v>
      </c>
      <c r="BP38" s="67">
        <f>IFERROR(Y38/J38,"0")</f>
        <v>0.14285714285714285</v>
      </c>
    </row>
    <row r="39" spans="1:68" ht="27" customHeight="1" x14ac:dyDescent="0.25">
      <c r="A39" s="54" t="s">
        <v>105</v>
      </c>
      <c r="B39" s="54" t="s">
        <v>106</v>
      </c>
      <c r="C39" s="31">
        <v>4301071091</v>
      </c>
      <c r="D39" s="329">
        <v>4620207490044</v>
      </c>
      <c r="E39" s="330"/>
      <c r="F39" s="317">
        <v>0.7</v>
      </c>
      <c r="G39" s="32">
        <v>8</v>
      </c>
      <c r="H39" s="317">
        <v>5.6</v>
      </c>
      <c r="I39" s="317">
        <v>5.87</v>
      </c>
      <c r="J39" s="32">
        <v>84</v>
      </c>
      <c r="K39" s="32" t="s">
        <v>67</v>
      </c>
      <c r="L39" s="32" t="s">
        <v>68</v>
      </c>
      <c r="M39" s="33" t="s">
        <v>69</v>
      </c>
      <c r="N39" s="33"/>
      <c r="O39" s="32">
        <v>180</v>
      </c>
      <c r="P39" s="405" t="s">
        <v>107</v>
      </c>
      <c r="Q39" s="332"/>
      <c r="R39" s="332"/>
      <c r="S39" s="332"/>
      <c r="T39" s="333"/>
      <c r="U39" s="34"/>
      <c r="V39" s="34"/>
      <c r="W39" s="35" t="s">
        <v>70</v>
      </c>
      <c r="X39" s="318">
        <v>12</v>
      </c>
      <c r="Y39" s="319">
        <f>IFERROR(IF(X39="","",X39),"")</f>
        <v>12</v>
      </c>
      <c r="Z39" s="36">
        <f>IFERROR(IF(X39="","",X39*0.0155),"")</f>
        <v>0.186</v>
      </c>
      <c r="AA39" s="56"/>
      <c r="AB39" s="57"/>
      <c r="AC39" s="88" t="s">
        <v>108</v>
      </c>
      <c r="AG39" s="67"/>
      <c r="AJ39" s="71" t="s">
        <v>72</v>
      </c>
      <c r="AK39" s="71">
        <v>1</v>
      </c>
      <c r="BB39" s="89" t="s">
        <v>1</v>
      </c>
      <c r="BM39" s="67">
        <f>IFERROR(X39*I39,"0")</f>
        <v>70.44</v>
      </c>
      <c r="BN39" s="67">
        <f>IFERROR(Y39*I39,"0")</f>
        <v>70.44</v>
      </c>
      <c r="BO39" s="67">
        <f>IFERROR(X39/J39,"0")</f>
        <v>0.14285714285714285</v>
      </c>
      <c r="BP39" s="67">
        <f>IFERROR(Y39/J39,"0")</f>
        <v>0.14285714285714285</v>
      </c>
    </row>
    <row r="40" spans="1:68" x14ac:dyDescent="0.2">
      <c r="A40" s="358"/>
      <c r="B40" s="323"/>
      <c r="C40" s="323"/>
      <c r="D40" s="323"/>
      <c r="E40" s="323"/>
      <c r="F40" s="323"/>
      <c r="G40" s="323"/>
      <c r="H40" s="323"/>
      <c r="I40" s="323"/>
      <c r="J40" s="323"/>
      <c r="K40" s="323"/>
      <c r="L40" s="323"/>
      <c r="M40" s="323"/>
      <c r="N40" s="323"/>
      <c r="O40" s="359"/>
      <c r="P40" s="324" t="s">
        <v>73</v>
      </c>
      <c r="Q40" s="325"/>
      <c r="R40" s="325"/>
      <c r="S40" s="325"/>
      <c r="T40" s="325"/>
      <c r="U40" s="325"/>
      <c r="V40" s="326"/>
      <c r="W40" s="37" t="s">
        <v>70</v>
      </c>
      <c r="X40" s="320">
        <f>IFERROR(SUM(X36:X39),"0")</f>
        <v>36</v>
      </c>
      <c r="Y40" s="320">
        <f>IFERROR(SUM(Y36:Y39),"0")</f>
        <v>36</v>
      </c>
      <c r="Z40" s="320">
        <f>IFERROR(IF(Z36="",0,Z36),"0")+IFERROR(IF(Z37="",0,Z37),"0")+IFERROR(IF(Z38="",0,Z38),"0")+IFERROR(IF(Z39="",0,Z39),"0")</f>
        <v>0.55800000000000005</v>
      </c>
      <c r="AA40" s="321"/>
      <c r="AB40" s="321"/>
      <c r="AC40" s="321"/>
    </row>
    <row r="41" spans="1:68" x14ac:dyDescent="0.2">
      <c r="A41" s="323"/>
      <c r="B41" s="323"/>
      <c r="C41" s="323"/>
      <c r="D41" s="323"/>
      <c r="E41" s="323"/>
      <c r="F41" s="323"/>
      <c r="G41" s="323"/>
      <c r="H41" s="323"/>
      <c r="I41" s="323"/>
      <c r="J41" s="323"/>
      <c r="K41" s="323"/>
      <c r="L41" s="323"/>
      <c r="M41" s="323"/>
      <c r="N41" s="323"/>
      <c r="O41" s="359"/>
      <c r="P41" s="324" t="s">
        <v>73</v>
      </c>
      <c r="Q41" s="325"/>
      <c r="R41" s="325"/>
      <c r="S41" s="325"/>
      <c r="T41" s="325"/>
      <c r="U41" s="325"/>
      <c r="V41" s="326"/>
      <c r="W41" s="37" t="s">
        <v>74</v>
      </c>
      <c r="X41" s="320">
        <f>IFERROR(SUMPRODUCT(X36:X39*H36:H39),"0")</f>
        <v>201.59999999999997</v>
      </c>
      <c r="Y41" s="320">
        <f>IFERROR(SUMPRODUCT(Y36:Y39*H36:H39),"0")</f>
        <v>201.59999999999997</v>
      </c>
      <c r="Z41" s="37"/>
      <c r="AA41" s="321"/>
      <c r="AB41" s="321"/>
      <c r="AC41" s="321"/>
    </row>
    <row r="42" spans="1:68" ht="16.5" hidden="1" customHeight="1" x14ac:dyDescent="0.25">
      <c r="A42" s="322" t="s">
        <v>109</v>
      </c>
      <c r="B42" s="323"/>
      <c r="C42" s="323"/>
      <c r="D42" s="323"/>
      <c r="E42" s="323"/>
      <c r="F42" s="323"/>
      <c r="G42" s="323"/>
      <c r="H42" s="323"/>
      <c r="I42" s="323"/>
      <c r="J42" s="323"/>
      <c r="K42" s="323"/>
      <c r="L42" s="323"/>
      <c r="M42" s="323"/>
      <c r="N42" s="323"/>
      <c r="O42" s="323"/>
      <c r="P42" s="323"/>
      <c r="Q42" s="323"/>
      <c r="R42" s="323"/>
      <c r="S42" s="323"/>
      <c r="T42" s="323"/>
      <c r="U42" s="323"/>
      <c r="V42" s="323"/>
      <c r="W42" s="323"/>
      <c r="X42" s="323"/>
      <c r="Y42" s="323"/>
      <c r="Z42" s="323"/>
      <c r="AA42" s="313"/>
      <c r="AB42" s="313"/>
      <c r="AC42" s="313"/>
    </row>
    <row r="43" spans="1:68" ht="14.25" hidden="1" customHeight="1" x14ac:dyDescent="0.25">
      <c r="A43" s="349" t="s">
        <v>64</v>
      </c>
      <c r="B43" s="323"/>
      <c r="C43" s="323"/>
      <c r="D43" s="323"/>
      <c r="E43" s="323"/>
      <c r="F43" s="323"/>
      <c r="G43" s="323"/>
      <c r="H43" s="323"/>
      <c r="I43" s="323"/>
      <c r="J43" s="323"/>
      <c r="K43" s="323"/>
      <c r="L43" s="323"/>
      <c r="M43" s="323"/>
      <c r="N43" s="323"/>
      <c r="O43" s="323"/>
      <c r="P43" s="323"/>
      <c r="Q43" s="323"/>
      <c r="R43" s="323"/>
      <c r="S43" s="323"/>
      <c r="T43" s="323"/>
      <c r="U43" s="323"/>
      <c r="V43" s="323"/>
      <c r="W43" s="323"/>
      <c r="X43" s="323"/>
      <c r="Y43" s="323"/>
      <c r="Z43" s="323"/>
      <c r="AA43" s="314"/>
      <c r="AB43" s="314"/>
      <c r="AC43" s="314"/>
    </row>
    <row r="44" spans="1:68" ht="27" hidden="1" customHeight="1" x14ac:dyDescent="0.25">
      <c r="A44" s="54" t="s">
        <v>110</v>
      </c>
      <c r="B44" s="54" t="s">
        <v>111</v>
      </c>
      <c r="C44" s="31">
        <v>4301071032</v>
      </c>
      <c r="D44" s="329">
        <v>4607111038999</v>
      </c>
      <c r="E44" s="330"/>
      <c r="F44" s="317">
        <v>0.4</v>
      </c>
      <c r="G44" s="32">
        <v>16</v>
      </c>
      <c r="H44" s="317">
        <v>6.4</v>
      </c>
      <c r="I44" s="317">
        <v>6.7195999999999998</v>
      </c>
      <c r="J44" s="32">
        <v>84</v>
      </c>
      <c r="K44" s="32" t="s">
        <v>67</v>
      </c>
      <c r="L44" s="32" t="s">
        <v>89</v>
      </c>
      <c r="M44" s="33" t="s">
        <v>69</v>
      </c>
      <c r="N44" s="33"/>
      <c r="O44" s="32">
        <v>180</v>
      </c>
      <c r="P44" s="390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4" s="332"/>
      <c r="R44" s="332"/>
      <c r="S44" s="332"/>
      <c r="T44" s="333"/>
      <c r="U44" s="34"/>
      <c r="V44" s="34"/>
      <c r="W44" s="35" t="s">
        <v>70</v>
      </c>
      <c r="X44" s="318">
        <v>0</v>
      </c>
      <c r="Y44" s="319">
        <f t="shared" ref="Y44:Y53" si="0">IFERROR(IF(X44="","",X44),"")</f>
        <v>0</v>
      </c>
      <c r="Z44" s="36">
        <f t="shared" ref="Z44:Z53" si="1">IFERROR(IF(X44="","",X44*0.0155),"")</f>
        <v>0</v>
      </c>
      <c r="AA44" s="56"/>
      <c r="AB44" s="57"/>
      <c r="AC44" s="90" t="s">
        <v>112</v>
      </c>
      <c r="AG44" s="67"/>
      <c r="AJ44" s="71" t="s">
        <v>90</v>
      </c>
      <c r="AK44" s="71">
        <v>12</v>
      </c>
      <c r="BB44" s="91" t="s">
        <v>1</v>
      </c>
      <c r="BM44" s="67">
        <f t="shared" ref="BM44:BM53" si="2">IFERROR(X44*I44,"0")</f>
        <v>0</v>
      </c>
      <c r="BN44" s="67">
        <f t="shared" ref="BN44:BN53" si="3">IFERROR(Y44*I44,"0")</f>
        <v>0</v>
      </c>
      <c r="BO44" s="67">
        <f t="shared" ref="BO44:BO53" si="4">IFERROR(X44/J44,"0")</f>
        <v>0</v>
      </c>
      <c r="BP44" s="67">
        <f t="shared" ref="BP44:BP53" si="5">IFERROR(Y44/J44,"0")</f>
        <v>0</v>
      </c>
    </row>
    <row r="45" spans="1:68" ht="27" hidden="1" customHeight="1" x14ac:dyDescent="0.25">
      <c r="A45" s="54" t="s">
        <v>113</v>
      </c>
      <c r="B45" s="54" t="s">
        <v>114</v>
      </c>
      <c r="C45" s="31">
        <v>4301070972</v>
      </c>
      <c r="D45" s="329">
        <v>4607111037183</v>
      </c>
      <c r="E45" s="330"/>
      <c r="F45" s="317">
        <v>0.9</v>
      </c>
      <c r="G45" s="32">
        <v>8</v>
      </c>
      <c r="H45" s="317">
        <v>7.2</v>
      </c>
      <c r="I45" s="317">
        <v>7.4859999999999998</v>
      </c>
      <c r="J45" s="32">
        <v>84</v>
      </c>
      <c r="K45" s="32" t="s">
        <v>67</v>
      </c>
      <c r="L45" s="32" t="s">
        <v>89</v>
      </c>
      <c r="M45" s="33" t="s">
        <v>69</v>
      </c>
      <c r="N45" s="33"/>
      <c r="O45" s="32">
        <v>180</v>
      </c>
      <c r="P45" s="461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5" s="332"/>
      <c r="R45" s="332"/>
      <c r="S45" s="332"/>
      <c r="T45" s="333"/>
      <c r="U45" s="34"/>
      <c r="V45" s="34"/>
      <c r="W45" s="35" t="s">
        <v>70</v>
      </c>
      <c r="X45" s="318">
        <v>0</v>
      </c>
      <c r="Y45" s="319">
        <f t="shared" si="0"/>
        <v>0</v>
      </c>
      <c r="Z45" s="36">
        <f t="shared" si="1"/>
        <v>0</v>
      </c>
      <c r="AA45" s="56"/>
      <c r="AB45" s="57"/>
      <c r="AC45" s="92" t="s">
        <v>112</v>
      </c>
      <c r="AG45" s="67"/>
      <c r="AJ45" s="71" t="s">
        <v>90</v>
      </c>
      <c r="AK45" s="71">
        <v>12</v>
      </c>
      <c r="BB45" s="93" t="s">
        <v>1</v>
      </c>
      <c r="BM45" s="67">
        <f t="shared" si="2"/>
        <v>0</v>
      </c>
      <c r="BN45" s="67">
        <f t="shared" si="3"/>
        <v>0</v>
      </c>
      <c r="BO45" s="67">
        <f t="shared" si="4"/>
        <v>0</v>
      </c>
      <c r="BP45" s="67">
        <f t="shared" si="5"/>
        <v>0</v>
      </c>
    </row>
    <row r="46" spans="1:68" ht="27" hidden="1" customHeight="1" x14ac:dyDescent="0.25">
      <c r="A46" s="54" t="s">
        <v>115</v>
      </c>
      <c r="B46" s="54" t="s">
        <v>116</v>
      </c>
      <c r="C46" s="31">
        <v>4301071044</v>
      </c>
      <c r="D46" s="329">
        <v>4607111039385</v>
      </c>
      <c r="E46" s="330"/>
      <c r="F46" s="317">
        <v>0.7</v>
      </c>
      <c r="G46" s="32">
        <v>10</v>
      </c>
      <c r="H46" s="317">
        <v>7</v>
      </c>
      <c r="I46" s="317">
        <v>7.3</v>
      </c>
      <c r="J46" s="32">
        <v>84</v>
      </c>
      <c r="K46" s="32" t="s">
        <v>67</v>
      </c>
      <c r="L46" s="32" t="s">
        <v>89</v>
      </c>
      <c r="M46" s="33" t="s">
        <v>69</v>
      </c>
      <c r="N46" s="33"/>
      <c r="O46" s="32">
        <v>180</v>
      </c>
      <c r="P46" s="480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6" s="332"/>
      <c r="R46" s="332"/>
      <c r="S46" s="332"/>
      <c r="T46" s="333"/>
      <c r="U46" s="34"/>
      <c r="V46" s="34"/>
      <c r="W46" s="35" t="s">
        <v>70</v>
      </c>
      <c r="X46" s="318">
        <v>0</v>
      </c>
      <c r="Y46" s="319">
        <f t="shared" si="0"/>
        <v>0</v>
      </c>
      <c r="Z46" s="36">
        <f t="shared" si="1"/>
        <v>0</v>
      </c>
      <c r="AA46" s="56"/>
      <c r="AB46" s="57"/>
      <c r="AC46" s="94" t="s">
        <v>112</v>
      </c>
      <c r="AG46" s="67"/>
      <c r="AJ46" s="71" t="s">
        <v>90</v>
      </c>
      <c r="AK46" s="71">
        <v>12</v>
      </c>
      <c r="BB46" s="95" t="s">
        <v>1</v>
      </c>
      <c r="BM46" s="67">
        <f t="shared" si="2"/>
        <v>0</v>
      </c>
      <c r="BN46" s="67">
        <f t="shared" si="3"/>
        <v>0</v>
      </c>
      <c r="BO46" s="67">
        <f t="shared" si="4"/>
        <v>0</v>
      </c>
      <c r="BP46" s="67">
        <f t="shared" si="5"/>
        <v>0</v>
      </c>
    </row>
    <row r="47" spans="1:68" ht="27" hidden="1" customHeight="1" x14ac:dyDescent="0.25">
      <c r="A47" s="54" t="s">
        <v>117</v>
      </c>
      <c r="B47" s="54" t="s">
        <v>118</v>
      </c>
      <c r="C47" s="31">
        <v>4301070970</v>
      </c>
      <c r="D47" s="329">
        <v>4607111037091</v>
      </c>
      <c r="E47" s="330"/>
      <c r="F47" s="317">
        <v>0.43</v>
      </c>
      <c r="G47" s="32">
        <v>16</v>
      </c>
      <c r="H47" s="317">
        <v>6.88</v>
      </c>
      <c r="I47" s="317">
        <v>7.11</v>
      </c>
      <c r="J47" s="32">
        <v>84</v>
      </c>
      <c r="K47" s="32" t="s">
        <v>67</v>
      </c>
      <c r="L47" s="32" t="s">
        <v>89</v>
      </c>
      <c r="M47" s="33" t="s">
        <v>69</v>
      </c>
      <c r="N47" s="33"/>
      <c r="O47" s="32">
        <v>180</v>
      </c>
      <c r="P47" s="408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47" s="332"/>
      <c r="R47" s="332"/>
      <c r="S47" s="332"/>
      <c r="T47" s="333"/>
      <c r="U47" s="34"/>
      <c r="V47" s="34"/>
      <c r="W47" s="35" t="s">
        <v>70</v>
      </c>
      <c r="X47" s="318">
        <v>0</v>
      </c>
      <c r="Y47" s="319">
        <f t="shared" si="0"/>
        <v>0</v>
      </c>
      <c r="Z47" s="36">
        <f t="shared" si="1"/>
        <v>0</v>
      </c>
      <c r="AA47" s="56"/>
      <c r="AB47" s="57"/>
      <c r="AC47" s="96" t="s">
        <v>119</v>
      </c>
      <c r="AG47" s="67"/>
      <c r="AJ47" s="71" t="s">
        <v>90</v>
      </c>
      <c r="AK47" s="71">
        <v>12</v>
      </c>
      <c r="BB47" s="97" t="s">
        <v>1</v>
      </c>
      <c r="BM47" s="67">
        <f t="shared" si="2"/>
        <v>0</v>
      </c>
      <c r="BN47" s="67">
        <f t="shared" si="3"/>
        <v>0</v>
      </c>
      <c r="BO47" s="67">
        <f t="shared" si="4"/>
        <v>0</v>
      </c>
      <c r="BP47" s="67">
        <f t="shared" si="5"/>
        <v>0</v>
      </c>
    </row>
    <row r="48" spans="1:68" ht="27" hidden="1" customHeight="1" x14ac:dyDescent="0.25">
      <c r="A48" s="54" t="s">
        <v>120</v>
      </c>
      <c r="B48" s="54" t="s">
        <v>121</v>
      </c>
      <c r="C48" s="31">
        <v>4301071045</v>
      </c>
      <c r="D48" s="329">
        <v>4607111039392</v>
      </c>
      <c r="E48" s="330"/>
      <c r="F48" s="317">
        <v>0.4</v>
      </c>
      <c r="G48" s="32">
        <v>16</v>
      </c>
      <c r="H48" s="317">
        <v>6.4</v>
      </c>
      <c r="I48" s="317">
        <v>6.7195999999999998</v>
      </c>
      <c r="J48" s="32">
        <v>84</v>
      </c>
      <c r="K48" s="32" t="s">
        <v>67</v>
      </c>
      <c r="L48" s="32" t="s">
        <v>89</v>
      </c>
      <c r="M48" s="33" t="s">
        <v>69</v>
      </c>
      <c r="N48" s="33"/>
      <c r="O48" s="32">
        <v>180</v>
      </c>
      <c r="P48" s="471" t="str">
        <f>HYPERLINK("https://abi.ru/products/Замороженные/Горячая штучка/Бигбули ГШ/Пельмени/P004441/","Пельмени «Бигбули #МЕГАМАСЛИЩЕ со сливочным маслом» 0,4 сфера ТМ «Горячая штучка»")</f>
        <v>Пельмени «Бигбули #МЕГАМАСЛИЩЕ со сливочным маслом» 0,4 сфера ТМ «Горячая штучка»</v>
      </c>
      <c r="Q48" s="332"/>
      <c r="R48" s="332"/>
      <c r="S48" s="332"/>
      <c r="T48" s="333"/>
      <c r="U48" s="34"/>
      <c r="V48" s="34"/>
      <c r="W48" s="35" t="s">
        <v>70</v>
      </c>
      <c r="X48" s="318">
        <v>0</v>
      </c>
      <c r="Y48" s="319">
        <f t="shared" si="0"/>
        <v>0</v>
      </c>
      <c r="Z48" s="36">
        <f t="shared" si="1"/>
        <v>0</v>
      </c>
      <c r="AA48" s="56"/>
      <c r="AB48" s="57"/>
      <c r="AC48" s="98" t="s">
        <v>119</v>
      </c>
      <c r="AG48" s="67"/>
      <c r="AJ48" s="71" t="s">
        <v>90</v>
      </c>
      <c r="AK48" s="71">
        <v>12</v>
      </c>
      <c r="BB48" s="99" t="s">
        <v>1</v>
      </c>
      <c r="BM48" s="67">
        <f t="shared" si="2"/>
        <v>0</v>
      </c>
      <c r="BN48" s="67">
        <f t="shared" si="3"/>
        <v>0</v>
      </c>
      <c r="BO48" s="67">
        <f t="shared" si="4"/>
        <v>0</v>
      </c>
      <c r="BP48" s="67">
        <f t="shared" si="5"/>
        <v>0</v>
      </c>
    </row>
    <row r="49" spans="1:68" ht="27" hidden="1" customHeight="1" x14ac:dyDescent="0.25">
      <c r="A49" s="54" t="s">
        <v>122</v>
      </c>
      <c r="B49" s="54" t="s">
        <v>123</v>
      </c>
      <c r="C49" s="31">
        <v>4301070971</v>
      </c>
      <c r="D49" s="329">
        <v>4607111036902</v>
      </c>
      <c r="E49" s="330"/>
      <c r="F49" s="317">
        <v>0.9</v>
      </c>
      <c r="G49" s="32">
        <v>8</v>
      </c>
      <c r="H49" s="317">
        <v>7.2</v>
      </c>
      <c r="I49" s="317">
        <v>7.43</v>
      </c>
      <c r="J49" s="32">
        <v>84</v>
      </c>
      <c r="K49" s="32" t="s">
        <v>67</v>
      </c>
      <c r="L49" s="32" t="s">
        <v>89</v>
      </c>
      <c r="M49" s="33" t="s">
        <v>69</v>
      </c>
      <c r="N49" s="33"/>
      <c r="O49" s="32">
        <v>180</v>
      </c>
      <c r="P49" s="488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49" s="332"/>
      <c r="R49" s="332"/>
      <c r="S49" s="332"/>
      <c r="T49" s="333"/>
      <c r="U49" s="34"/>
      <c r="V49" s="34"/>
      <c r="W49" s="35" t="s">
        <v>70</v>
      </c>
      <c r="X49" s="318">
        <v>0</v>
      </c>
      <c r="Y49" s="319">
        <f t="shared" si="0"/>
        <v>0</v>
      </c>
      <c r="Z49" s="36">
        <f t="shared" si="1"/>
        <v>0</v>
      </c>
      <c r="AA49" s="56"/>
      <c r="AB49" s="57"/>
      <c r="AC49" s="100" t="s">
        <v>119</v>
      </c>
      <c r="AG49" s="67"/>
      <c r="AJ49" s="71" t="s">
        <v>90</v>
      </c>
      <c r="AK49" s="71">
        <v>12</v>
      </c>
      <c r="BB49" s="101" t="s">
        <v>1</v>
      </c>
      <c r="BM49" s="67">
        <f t="shared" si="2"/>
        <v>0</v>
      </c>
      <c r="BN49" s="67">
        <f t="shared" si="3"/>
        <v>0</v>
      </c>
      <c r="BO49" s="67">
        <f t="shared" si="4"/>
        <v>0</v>
      </c>
      <c r="BP49" s="67">
        <f t="shared" si="5"/>
        <v>0</v>
      </c>
    </row>
    <row r="50" spans="1:68" ht="27" hidden="1" customHeight="1" x14ac:dyDescent="0.25">
      <c r="A50" s="54" t="s">
        <v>124</v>
      </c>
      <c r="B50" s="54" t="s">
        <v>125</v>
      </c>
      <c r="C50" s="31">
        <v>4301071031</v>
      </c>
      <c r="D50" s="329">
        <v>4607111038982</v>
      </c>
      <c r="E50" s="330"/>
      <c r="F50" s="317">
        <v>0.7</v>
      </c>
      <c r="G50" s="32">
        <v>10</v>
      </c>
      <c r="H50" s="317">
        <v>7</v>
      </c>
      <c r="I50" s="317">
        <v>7.2859999999999996</v>
      </c>
      <c r="J50" s="32">
        <v>84</v>
      </c>
      <c r="K50" s="32" t="s">
        <v>67</v>
      </c>
      <c r="L50" s="32" t="s">
        <v>68</v>
      </c>
      <c r="M50" s="33" t="s">
        <v>69</v>
      </c>
      <c r="N50" s="33"/>
      <c r="O50" s="32">
        <v>180</v>
      </c>
      <c r="P50" s="403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50" s="332"/>
      <c r="R50" s="332"/>
      <c r="S50" s="332"/>
      <c r="T50" s="333"/>
      <c r="U50" s="34"/>
      <c r="V50" s="34"/>
      <c r="W50" s="35" t="s">
        <v>70</v>
      </c>
      <c r="X50" s="318">
        <v>0</v>
      </c>
      <c r="Y50" s="319">
        <f t="shared" si="0"/>
        <v>0</v>
      </c>
      <c r="Z50" s="36">
        <f t="shared" si="1"/>
        <v>0</v>
      </c>
      <c r="AA50" s="56"/>
      <c r="AB50" s="57"/>
      <c r="AC50" s="102" t="s">
        <v>119</v>
      </c>
      <c r="AG50" s="67"/>
      <c r="AJ50" s="71" t="s">
        <v>72</v>
      </c>
      <c r="AK50" s="71">
        <v>1</v>
      </c>
      <c r="BB50" s="103" t="s">
        <v>1</v>
      </c>
      <c r="BM50" s="67">
        <f t="shared" si="2"/>
        <v>0</v>
      </c>
      <c r="BN50" s="67">
        <f t="shared" si="3"/>
        <v>0</v>
      </c>
      <c r="BO50" s="67">
        <f t="shared" si="4"/>
        <v>0</v>
      </c>
      <c r="BP50" s="67">
        <f t="shared" si="5"/>
        <v>0</v>
      </c>
    </row>
    <row r="51" spans="1:68" ht="27" hidden="1" customHeight="1" x14ac:dyDescent="0.25">
      <c r="A51" s="54" t="s">
        <v>126</v>
      </c>
      <c r="B51" s="54" t="s">
        <v>127</v>
      </c>
      <c r="C51" s="31">
        <v>4301071046</v>
      </c>
      <c r="D51" s="329">
        <v>4607111039354</v>
      </c>
      <c r="E51" s="330"/>
      <c r="F51" s="317">
        <v>0.4</v>
      </c>
      <c r="G51" s="32">
        <v>16</v>
      </c>
      <c r="H51" s="317">
        <v>6.4</v>
      </c>
      <c r="I51" s="317">
        <v>6.7195999999999998</v>
      </c>
      <c r="J51" s="32">
        <v>84</v>
      </c>
      <c r="K51" s="32" t="s">
        <v>67</v>
      </c>
      <c r="L51" s="32" t="s">
        <v>68</v>
      </c>
      <c r="M51" s="33" t="s">
        <v>69</v>
      </c>
      <c r="N51" s="33"/>
      <c r="O51" s="32">
        <v>180</v>
      </c>
      <c r="P51" s="434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51" s="332"/>
      <c r="R51" s="332"/>
      <c r="S51" s="332"/>
      <c r="T51" s="333"/>
      <c r="U51" s="34"/>
      <c r="V51" s="34"/>
      <c r="W51" s="35" t="s">
        <v>70</v>
      </c>
      <c r="X51" s="318">
        <v>0</v>
      </c>
      <c r="Y51" s="319">
        <f t="shared" si="0"/>
        <v>0</v>
      </c>
      <c r="Z51" s="36">
        <f t="shared" si="1"/>
        <v>0</v>
      </c>
      <c r="AA51" s="56"/>
      <c r="AB51" s="57"/>
      <c r="AC51" s="104" t="s">
        <v>119</v>
      </c>
      <c r="AG51" s="67"/>
      <c r="AJ51" s="71" t="s">
        <v>72</v>
      </c>
      <c r="AK51" s="71">
        <v>1</v>
      </c>
      <c r="BB51" s="105" t="s">
        <v>1</v>
      </c>
      <c r="BM51" s="67">
        <f t="shared" si="2"/>
        <v>0</v>
      </c>
      <c r="BN51" s="67">
        <f t="shared" si="3"/>
        <v>0</v>
      </c>
      <c r="BO51" s="67">
        <f t="shared" si="4"/>
        <v>0</v>
      </c>
      <c r="BP51" s="67">
        <f t="shared" si="5"/>
        <v>0</v>
      </c>
    </row>
    <row r="52" spans="1:68" ht="27" hidden="1" customHeight="1" x14ac:dyDescent="0.25">
      <c r="A52" s="54" t="s">
        <v>128</v>
      </c>
      <c r="B52" s="54" t="s">
        <v>129</v>
      </c>
      <c r="C52" s="31">
        <v>4301070968</v>
      </c>
      <c r="D52" s="329">
        <v>4607111036889</v>
      </c>
      <c r="E52" s="330"/>
      <c r="F52" s="317">
        <v>0.9</v>
      </c>
      <c r="G52" s="32">
        <v>8</v>
      </c>
      <c r="H52" s="317">
        <v>7.2</v>
      </c>
      <c r="I52" s="317">
        <v>7.4859999999999998</v>
      </c>
      <c r="J52" s="32">
        <v>84</v>
      </c>
      <c r="K52" s="32" t="s">
        <v>67</v>
      </c>
      <c r="L52" s="32" t="s">
        <v>89</v>
      </c>
      <c r="M52" s="33" t="s">
        <v>69</v>
      </c>
      <c r="N52" s="33"/>
      <c r="O52" s="32">
        <v>180</v>
      </c>
      <c r="P52" s="331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2" s="332"/>
      <c r="R52" s="332"/>
      <c r="S52" s="332"/>
      <c r="T52" s="333"/>
      <c r="U52" s="34"/>
      <c r="V52" s="34"/>
      <c r="W52" s="35" t="s">
        <v>70</v>
      </c>
      <c r="X52" s="318">
        <v>0</v>
      </c>
      <c r="Y52" s="319">
        <f t="shared" si="0"/>
        <v>0</v>
      </c>
      <c r="Z52" s="36">
        <f t="shared" si="1"/>
        <v>0</v>
      </c>
      <c r="AA52" s="56"/>
      <c r="AB52" s="57"/>
      <c r="AC52" s="106" t="s">
        <v>119</v>
      </c>
      <c r="AG52" s="67"/>
      <c r="AJ52" s="71" t="s">
        <v>90</v>
      </c>
      <c r="AK52" s="71">
        <v>12</v>
      </c>
      <c r="BB52" s="107" t="s">
        <v>1</v>
      </c>
      <c r="BM52" s="67">
        <f t="shared" si="2"/>
        <v>0</v>
      </c>
      <c r="BN52" s="67">
        <f t="shared" si="3"/>
        <v>0</v>
      </c>
      <c r="BO52" s="67">
        <f t="shared" si="4"/>
        <v>0</v>
      </c>
      <c r="BP52" s="67">
        <f t="shared" si="5"/>
        <v>0</v>
      </c>
    </row>
    <row r="53" spans="1:68" ht="27" hidden="1" customHeight="1" x14ac:dyDescent="0.25">
      <c r="A53" s="54" t="s">
        <v>130</v>
      </c>
      <c r="B53" s="54" t="s">
        <v>131</v>
      </c>
      <c r="C53" s="31">
        <v>4301071047</v>
      </c>
      <c r="D53" s="329">
        <v>4607111039330</v>
      </c>
      <c r="E53" s="330"/>
      <c r="F53" s="317">
        <v>0.7</v>
      </c>
      <c r="G53" s="32">
        <v>10</v>
      </c>
      <c r="H53" s="317">
        <v>7</v>
      </c>
      <c r="I53" s="317">
        <v>7.3</v>
      </c>
      <c r="J53" s="32">
        <v>84</v>
      </c>
      <c r="K53" s="32" t="s">
        <v>67</v>
      </c>
      <c r="L53" s="32" t="s">
        <v>68</v>
      </c>
      <c r="M53" s="33" t="s">
        <v>69</v>
      </c>
      <c r="N53" s="33"/>
      <c r="O53" s="32">
        <v>180</v>
      </c>
      <c r="P53" s="428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53" s="332"/>
      <c r="R53" s="332"/>
      <c r="S53" s="332"/>
      <c r="T53" s="333"/>
      <c r="U53" s="34"/>
      <c r="V53" s="34"/>
      <c r="W53" s="35" t="s">
        <v>70</v>
      </c>
      <c r="X53" s="318">
        <v>0</v>
      </c>
      <c r="Y53" s="319">
        <f t="shared" si="0"/>
        <v>0</v>
      </c>
      <c r="Z53" s="36">
        <f t="shared" si="1"/>
        <v>0</v>
      </c>
      <c r="AA53" s="56"/>
      <c r="AB53" s="57"/>
      <c r="AC53" s="108" t="s">
        <v>119</v>
      </c>
      <c r="AG53" s="67"/>
      <c r="AJ53" s="71" t="s">
        <v>72</v>
      </c>
      <c r="AK53" s="71">
        <v>1</v>
      </c>
      <c r="BB53" s="109" t="s">
        <v>1</v>
      </c>
      <c r="BM53" s="67">
        <f t="shared" si="2"/>
        <v>0</v>
      </c>
      <c r="BN53" s="67">
        <f t="shared" si="3"/>
        <v>0</v>
      </c>
      <c r="BO53" s="67">
        <f t="shared" si="4"/>
        <v>0</v>
      </c>
      <c r="BP53" s="67">
        <f t="shared" si="5"/>
        <v>0</v>
      </c>
    </row>
    <row r="54" spans="1:68" hidden="1" x14ac:dyDescent="0.2">
      <c r="A54" s="358"/>
      <c r="B54" s="323"/>
      <c r="C54" s="323"/>
      <c r="D54" s="323"/>
      <c r="E54" s="323"/>
      <c r="F54" s="323"/>
      <c r="G54" s="323"/>
      <c r="H54" s="323"/>
      <c r="I54" s="323"/>
      <c r="J54" s="323"/>
      <c r="K54" s="323"/>
      <c r="L54" s="323"/>
      <c r="M54" s="323"/>
      <c r="N54" s="323"/>
      <c r="O54" s="359"/>
      <c r="P54" s="324" t="s">
        <v>73</v>
      </c>
      <c r="Q54" s="325"/>
      <c r="R54" s="325"/>
      <c r="S54" s="325"/>
      <c r="T54" s="325"/>
      <c r="U54" s="325"/>
      <c r="V54" s="326"/>
      <c r="W54" s="37" t="s">
        <v>70</v>
      </c>
      <c r="X54" s="320">
        <f>IFERROR(SUM(X44:X53),"0")</f>
        <v>0</v>
      </c>
      <c r="Y54" s="320">
        <f>IFERROR(SUM(Y44:Y53),"0")</f>
        <v>0</v>
      </c>
      <c r="Z54" s="320">
        <f>IFERROR(IF(Z44="",0,Z44),"0")+IFERROR(IF(Z45="",0,Z45),"0")+IFERROR(IF(Z46="",0,Z46),"0")+IFERROR(IF(Z47="",0,Z47),"0")+IFERROR(IF(Z48="",0,Z48),"0")+IFERROR(IF(Z49="",0,Z49),"0")+IFERROR(IF(Z50="",0,Z50),"0")+IFERROR(IF(Z51="",0,Z51),"0")+IFERROR(IF(Z52="",0,Z52),"0")+IFERROR(IF(Z53="",0,Z53),"0")</f>
        <v>0</v>
      </c>
      <c r="AA54" s="321"/>
      <c r="AB54" s="321"/>
      <c r="AC54" s="321"/>
    </row>
    <row r="55" spans="1:68" hidden="1" x14ac:dyDescent="0.2">
      <c r="A55" s="323"/>
      <c r="B55" s="323"/>
      <c r="C55" s="323"/>
      <c r="D55" s="323"/>
      <c r="E55" s="323"/>
      <c r="F55" s="323"/>
      <c r="G55" s="323"/>
      <c r="H55" s="323"/>
      <c r="I55" s="323"/>
      <c r="J55" s="323"/>
      <c r="K55" s="323"/>
      <c r="L55" s="323"/>
      <c r="M55" s="323"/>
      <c r="N55" s="323"/>
      <c r="O55" s="359"/>
      <c r="P55" s="324" t="s">
        <v>73</v>
      </c>
      <c r="Q55" s="325"/>
      <c r="R55" s="325"/>
      <c r="S55" s="325"/>
      <c r="T55" s="325"/>
      <c r="U55" s="325"/>
      <c r="V55" s="326"/>
      <c r="W55" s="37" t="s">
        <v>74</v>
      </c>
      <c r="X55" s="320">
        <f>IFERROR(SUMPRODUCT(X44:X53*H44:H53),"0")</f>
        <v>0</v>
      </c>
      <c r="Y55" s="320">
        <f>IFERROR(SUMPRODUCT(Y44:Y53*H44:H53),"0")</f>
        <v>0</v>
      </c>
      <c r="Z55" s="37"/>
      <c r="AA55" s="321"/>
      <c r="AB55" s="321"/>
      <c r="AC55" s="321"/>
    </row>
    <row r="56" spans="1:68" ht="16.5" hidden="1" customHeight="1" x14ac:dyDescent="0.25">
      <c r="A56" s="322" t="s">
        <v>132</v>
      </c>
      <c r="B56" s="323"/>
      <c r="C56" s="323"/>
      <c r="D56" s="323"/>
      <c r="E56" s="323"/>
      <c r="F56" s="323"/>
      <c r="G56" s="323"/>
      <c r="H56" s="323"/>
      <c r="I56" s="323"/>
      <c r="J56" s="323"/>
      <c r="K56" s="323"/>
      <c r="L56" s="323"/>
      <c r="M56" s="323"/>
      <c r="N56" s="323"/>
      <c r="O56" s="323"/>
      <c r="P56" s="323"/>
      <c r="Q56" s="323"/>
      <c r="R56" s="323"/>
      <c r="S56" s="323"/>
      <c r="T56" s="323"/>
      <c r="U56" s="323"/>
      <c r="V56" s="323"/>
      <c r="W56" s="323"/>
      <c r="X56" s="323"/>
      <c r="Y56" s="323"/>
      <c r="Z56" s="323"/>
      <c r="AA56" s="313"/>
      <c r="AB56" s="313"/>
      <c r="AC56" s="313"/>
    </row>
    <row r="57" spans="1:68" ht="14.25" hidden="1" customHeight="1" x14ac:dyDescent="0.25">
      <c r="A57" s="349" t="s">
        <v>64</v>
      </c>
      <c r="B57" s="323"/>
      <c r="C57" s="323"/>
      <c r="D57" s="323"/>
      <c r="E57" s="323"/>
      <c r="F57" s="323"/>
      <c r="G57" s="323"/>
      <c r="H57" s="323"/>
      <c r="I57" s="323"/>
      <c r="J57" s="323"/>
      <c r="K57" s="323"/>
      <c r="L57" s="323"/>
      <c r="M57" s="323"/>
      <c r="N57" s="323"/>
      <c r="O57" s="323"/>
      <c r="P57" s="323"/>
      <c r="Q57" s="323"/>
      <c r="R57" s="323"/>
      <c r="S57" s="323"/>
      <c r="T57" s="323"/>
      <c r="U57" s="323"/>
      <c r="V57" s="323"/>
      <c r="W57" s="323"/>
      <c r="X57" s="323"/>
      <c r="Y57" s="323"/>
      <c r="Z57" s="323"/>
      <c r="AA57" s="314"/>
      <c r="AB57" s="314"/>
      <c r="AC57" s="314"/>
    </row>
    <row r="58" spans="1:68" ht="27" hidden="1" customHeight="1" x14ac:dyDescent="0.25">
      <c r="A58" s="54" t="s">
        <v>133</v>
      </c>
      <c r="B58" s="54" t="s">
        <v>134</v>
      </c>
      <c r="C58" s="31">
        <v>4301070977</v>
      </c>
      <c r="D58" s="329">
        <v>4607111037411</v>
      </c>
      <c r="E58" s="330"/>
      <c r="F58" s="317">
        <v>2.7</v>
      </c>
      <c r="G58" s="32">
        <v>1</v>
      </c>
      <c r="H58" s="317">
        <v>2.7</v>
      </c>
      <c r="I58" s="317">
        <v>2.8132000000000001</v>
      </c>
      <c r="J58" s="32">
        <v>234</v>
      </c>
      <c r="K58" s="32" t="s">
        <v>135</v>
      </c>
      <c r="L58" s="32" t="s">
        <v>68</v>
      </c>
      <c r="M58" s="33" t="s">
        <v>69</v>
      </c>
      <c r="N58" s="33"/>
      <c r="O58" s="32">
        <v>180</v>
      </c>
      <c r="P58" s="532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58" s="332"/>
      <c r="R58" s="332"/>
      <c r="S58" s="332"/>
      <c r="T58" s="333"/>
      <c r="U58" s="34"/>
      <c r="V58" s="34"/>
      <c r="W58" s="35" t="s">
        <v>70</v>
      </c>
      <c r="X58" s="318">
        <v>0</v>
      </c>
      <c r="Y58" s="319">
        <f>IFERROR(IF(X58="","",X58),"")</f>
        <v>0</v>
      </c>
      <c r="Z58" s="36">
        <f>IFERROR(IF(X58="","",X58*0.00502),"")</f>
        <v>0</v>
      </c>
      <c r="AA58" s="56"/>
      <c r="AB58" s="57"/>
      <c r="AC58" s="110" t="s">
        <v>136</v>
      </c>
      <c r="AG58" s="67"/>
      <c r="AJ58" s="71" t="s">
        <v>72</v>
      </c>
      <c r="AK58" s="71">
        <v>1</v>
      </c>
      <c r="BB58" s="111" t="s">
        <v>1</v>
      </c>
      <c r="BM58" s="67">
        <f>IFERROR(X58*I58,"0")</f>
        <v>0</v>
      </c>
      <c r="BN58" s="67">
        <f>IFERROR(Y58*I58,"0")</f>
        <v>0</v>
      </c>
      <c r="BO58" s="67">
        <f>IFERROR(X58/J58,"0")</f>
        <v>0</v>
      </c>
      <c r="BP58" s="67">
        <f>IFERROR(Y58/J58,"0")</f>
        <v>0</v>
      </c>
    </row>
    <row r="59" spans="1:68" ht="27" hidden="1" customHeight="1" x14ac:dyDescent="0.25">
      <c r="A59" s="54" t="s">
        <v>137</v>
      </c>
      <c r="B59" s="54" t="s">
        <v>138</v>
      </c>
      <c r="C59" s="31">
        <v>4301070981</v>
      </c>
      <c r="D59" s="329">
        <v>4607111036728</v>
      </c>
      <c r="E59" s="330"/>
      <c r="F59" s="317">
        <v>5</v>
      </c>
      <c r="G59" s="32">
        <v>1</v>
      </c>
      <c r="H59" s="317">
        <v>5</v>
      </c>
      <c r="I59" s="317">
        <v>5.2131999999999996</v>
      </c>
      <c r="J59" s="32">
        <v>144</v>
      </c>
      <c r="K59" s="32" t="s">
        <v>67</v>
      </c>
      <c r="L59" s="32" t="s">
        <v>139</v>
      </c>
      <c r="M59" s="33" t="s">
        <v>69</v>
      </c>
      <c r="N59" s="33"/>
      <c r="O59" s="32">
        <v>180</v>
      </c>
      <c r="P59" s="478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59" s="332"/>
      <c r="R59" s="332"/>
      <c r="S59" s="332"/>
      <c r="T59" s="333"/>
      <c r="U59" s="34"/>
      <c r="V59" s="34"/>
      <c r="W59" s="35" t="s">
        <v>70</v>
      </c>
      <c r="X59" s="318">
        <v>0</v>
      </c>
      <c r="Y59" s="319">
        <f>IFERROR(IF(X59="","",X59),"")</f>
        <v>0</v>
      </c>
      <c r="Z59" s="36">
        <f>IFERROR(IF(X59="","",X59*0.00866),"")</f>
        <v>0</v>
      </c>
      <c r="AA59" s="56"/>
      <c r="AB59" s="57"/>
      <c r="AC59" s="112" t="s">
        <v>136</v>
      </c>
      <c r="AG59" s="67"/>
      <c r="AJ59" s="71" t="s">
        <v>140</v>
      </c>
      <c r="AK59" s="71">
        <v>144</v>
      </c>
      <c r="BB59" s="113" t="s">
        <v>1</v>
      </c>
      <c r="BM59" s="67">
        <f>IFERROR(X59*I59,"0")</f>
        <v>0</v>
      </c>
      <c r="BN59" s="67">
        <f>IFERROR(Y59*I59,"0")</f>
        <v>0</v>
      </c>
      <c r="BO59" s="67">
        <f>IFERROR(X59/J59,"0")</f>
        <v>0</v>
      </c>
      <c r="BP59" s="67">
        <f>IFERROR(Y59/J59,"0")</f>
        <v>0</v>
      </c>
    </row>
    <row r="60" spans="1:68" hidden="1" x14ac:dyDescent="0.2">
      <c r="A60" s="358"/>
      <c r="B60" s="323"/>
      <c r="C60" s="323"/>
      <c r="D60" s="323"/>
      <c r="E60" s="323"/>
      <c r="F60" s="323"/>
      <c r="G60" s="323"/>
      <c r="H60" s="323"/>
      <c r="I60" s="323"/>
      <c r="J60" s="323"/>
      <c r="K60" s="323"/>
      <c r="L60" s="323"/>
      <c r="M60" s="323"/>
      <c r="N60" s="323"/>
      <c r="O60" s="359"/>
      <c r="P60" s="324" t="s">
        <v>73</v>
      </c>
      <c r="Q60" s="325"/>
      <c r="R60" s="325"/>
      <c r="S60" s="325"/>
      <c r="T60" s="325"/>
      <c r="U60" s="325"/>
      <c r="V60" s="326"/>
      <c r="W60" s="37" t="s">
        <v>70</v>
      </c>
      <c r="X60" s="320">
        <f>IFERROR(SUM(X58:X59),"0")</f>
        <v>0</v>
      </c>
      <c r="Y60" s="320">
        <f>IFERROR(SUM(Y58:Y59),"0")</f>
        <v>0</v>
      </c>
      <c r="Z60" s="320">
        <f>IFERROR(IF(Z58="",0,Z58),"0")+IFERROR(IF(Z59="",0,Z59),"0")</f>
        <v>0</v>
      </c>
      <c r="AA60" s="321"/>
      <c r="AB60" s="321"/>
      <c r="AC60" s="321"/>
    </row>
    <row r="61" spans="1:68" hidden="1" x14ac:dyDescent="0.2">
      <c r="A61" s="323"/>
      <c r="B61" s="323"/>
      <c r="C61" s="323"/>
      <c r="D61" s="323"/>
      <c r="E61" s="323"/>
      <c r="F61" s="323"/>
      <c r="G61" s="323"/>
      <c r="H61" s="323"/>
      <c r="I61" s="323"/>
      <c r="J61" s="323"/>
      <c r="K61" s="323"/>
      <c r="L61" s="323"/>
      <c r="M61" s="323"/>
      <c r="N61" s="323"/>
      <c r="O61" s="359"/>
      <c r="P61" s="324" t="s">
        <v>73</v>
      </c>
      <c r="Q61" s="325"/>
      <c r="R61" s="325"/>
      <c r="S61" s="325"/>
      <c r="T61" s="325"/>
      <c r="U61" s="325"/>
      <c r="V61" s="326"/>
      <c r="W61" s="37" t="s">
        <v>74</v>
      </c>
      <c r="X61" s="320">
        <f>IFERROR(SUMPRODUCT(X58:X59*H58:H59),"0")</f>
        <v>0</v>
      </c>
      <c r="Y61" s="320">
        <f>IFERROR(SUMPRODUCT(Y58:Y59*H58:H59),"0")</f>
        <v>0</v>
      </c>
      <c r="Z61" s="37"/>
      <c r="AA61" s="321"/>
      <c r="AB61" s="321"/>
      <c r="AC61" s="321"/>
    </row>
    <row r="62" spans="1:68" ht="16.5" hidden="1" customHeight="1" x14ac:dyDescent="0.25">
      <c r="A62" s="322" t="s">
        <v>141</v>
      </c>
      <c r="B62" s="323"/>
      <c r="C62" s="323"/>
      <c r="D62" s="323"/>
      <c r="E62" s="323"/>
      <c r="F62" s="323"/>
      <c r="G62" s="323"/>
      <c r="H62" s="323"/>
      <c r="I62" s="323"/>
      <c r="J62" s="323"/>
      <c r="K62" s="323"/>
      <c r="L62" s="323"/>
      <c r="M62" s="323"/>
      <c r="N62" s="323"/>
      <c r="O62" s="323"/>
      <c r="P62" s="323"/>
      <c r="Q62" s="323"/>
      <c r="R62" s="323"/>
      <c r="S62" s="323"/>
      <c r="T62" s="323"/>
      <c r="U62" s="323"/>
      <c r="V62" s="323"/>
      <c r="W62" s="323"/>
      <c r="X62" s="323"/>
      <c r="Y62" s="323"/>
      <c r="Z62" s="323"/>
      <c r="AA62" s="313"/>
      <c r="AB62" s="313"/>
      <c r="AC62" s="313"/>
    </row>
    <row r="63" spans="1:68" ht="14.25" hidden="1" customHeight="1" x14ac:dyDescent="0.25">
      <c r="A63" s="349" t="s">
        <v>142</v>
      </c>
      <c r="B63" s="323"/>
      <c r="C63" s="323"/>
      <c r="D63" s="323"/>
      <c r="E63" s="323"/>
      <c r="F63" s="323"/>
      <c r="G63" s="323"/>
      <c r="H63" s="323"/>
      <c r="I63" s="323"/>
      <c r="J63" s="323"/>
      <c r="K63" s="323"/>
      <c r="L63" s="323"/>
      <c r="M63" s="323"/>
      <c r="N63" s="323"/>
      <c r="O63" s="323"/>
      <c r="P63" s="323"/>
      <c r="Q63" s="323"/>
      <c r="R63" s="323"/>
      <c r="S63" s="323"/>
      <c r="T63" s="323"/>
      <c r="U63" s="323"/>
      <c r="V63" s="323"/>
      <c r="W63" s="323"/>
      <c r="X63" s="323"/>
      <c r="Y63" s="323"/>
      <c r="Z63" s="323"/>
      <c r="AA63" s="314"/>
      <c r="AB63" s="314"/>
      <c r="AC63" s="314"/>
    </row>
    <row r="64" spans="1:68" ht="27" hidden="1" customHeight="1" x14ac:dyDescent="0.25">
      <c r="A64" s="54" t="s">
        <v>143</v>
      </c>
      <c r="B64" s="54" t="s">
        <v>144</v>
      </c>
      <c r="C64" s="31">
        <v>4301135584</v>
      </c>
      <c r="D64" s="329">
        <v>4607111033659</v>
      </c>
      <c r="E64" s="330"/>
      <c r="F64" s="317">
        <v>0.3</v>
      </c>
      <c r="G64" s="32">
        <v>12</v>
      </c>
      <c r="H64" s="317">
        <v>3.6</v>
      </c>
      <c r="I64" s="317">
        <v>4.3036000000000003</v>
      </c>
      <c r="J64" s="32">
        <v>70</v>
      </c>
      <c r="K64" s="32" t="s">
        <v>80</v>
      </c>
      <c r="L64" s="32" t="s">
        <v>68</v>
      </c>
      <c r="M64" s="33" t="s">
        <v>69</v>
      </c>
      <c r="N64" s="33"/>
      <c r="O64" s="32">
        <v>180</v>
      </c>
      <c r="P64" s="502" t="s">
        <v>145</v>
      </c>
      <c r="Q64" s="332"/>
      <c r="R64" s="332"/>
      <c r="S64" s="332"/>
      <c r="T64" s="333"/>
      <c r="U64" s="34"/>
      <c r="V64" s="34"/>
      <c r="W64" s="35" t="s">
        <v>70</v>
      </c>
      <c r="X64" s="318">
        <v>0</v>
      </c>
      <c r="Y64" s="319">
        <f>IFERROR(IF(X64="","",X64),"")</f>
        <v>0</v>
      </c>
      <c r="Z64" s="36">
        <f>IFERROR(IF(X64="","",X64*0.01788),"")</f>
        <v>0</v>
      </c>
      <c r="AA64" s="56"/>
      <c r="AB64" s="57"/>
      <c r="AC64" s="114" t="s">
        <v>146</v>
      </c>
      <c r="AG64" s="67"/>
      <c r="AJ64" s="71" t="s">
        <v>72</v>
      </c>
      <c r="AK64" s="71">
        <v>1</v>
      </c>
      <c r="BB64" s="115" t="s">
        <v>83</v>
      </c>
      <c r="BM64" s="67">
        <f>IFERROR(X64*I64,"0")</f>
        <v>0</v>
      </c>
      <c r="BN64" s="67">
        <f>IFERROR(Y64*I64,"0")</f>
        <v>0</v>
      </c>
      <c r="BO64" s="67">
        <f>IFERROR(X64/J64,"0")</f>
        <v>0</v>
      </c>
      <c r="BP64" s="67">
        <f>IFERROR(Y64/J64,"0")</f>
        <v>0</v>
      </c>
    </row>
    <row r="65" spans="1:68" hidden="1" x14ac:dyDescent="0.2">
      <c r="A65" s="358"/>
      <c r="B65" s="323"/>
      <c r="C65" s="323"/>
      <c r="D65" s="323"/>
      <c r="E65" s="323"/>
      <c r="F65" s="323"/>
      <c r="G65" s="323"/>
      <c r="H65" s="323"/>
      <c r="I65" s="323"/>
      <c r="J65" s="323"/>
      <c r="K65" s="323"/>
      <c r="L65" s="323"/>
      <c r="M65" s="323"/>
      <c r="N65" s="323"/>
      <c r="O65" s="359"/>
      <c r="P65" s="324" t="s">
        <v>73</v>
      </c>
      <c r="Q65" s="325"/>
      <c r="R65" s="325"/>
      <c r="S65" s="325"/>
      <c r="T65" s="325"/>
      <c r="U65" s="325"/>
      <c r="V65" s="326"/>
      <c r="W65" s="37" t="s">
        <v>70</v>
      </c>
      <c r="X65" s="320">
        <f>IFERROR(SUM(X64:X64),"0")</f>
        <v>0</v>
      </c>
      <c r="Y65" s="320">
        <f>IFERROR(SUM(Y64:Y64),"0")</f>
        <v>0</v>
      </c>
      <c r="Z65" s="320">
        <f>IFERROR(IF(Z64="",0,Z64),"0")</f>
        <v>0</v>
      </c>
      <c r="AA65" s="321"/>
      <c r="AB65" s="321"/>
      <c r="AC65" s="321"/>
    </row>
    <row r="66" spans="1:68" hidden="1" x14ac:dyDescent="0.2">
      <c r="A66" s="323"/>
      <c r="B66" s="323"/>
      <c r="C66" s="323"/>
      <c r="D66" s="323"/>
      <c r="E66" s="323"/>
      <c r="F66" s="323"/>
      <c r="G66" s="323"/>
      <c r="H66" s="323"/>
      <c r="I66" s="323"/>
      <c r="J66" s="323"/>
      <c r="K66" s="323"/>
      <c r="L66" s="323"/>
      <c r="M66" s="323"/>
      <c r="N66" s="323"/>
      <c r="O66" s="359"/>
      <c r="P66" s="324" t="s">
        <v>73</v>
      </c>
      <c r="Q66" s="325"/>
      <c r="R66" s="325"/>
      <c r="S66" s="325"/>
      <c r="T66" s="325"/>
      <c r="U66" s="325"/>
      <c r="V66" s="326"/>
      <c r="W66" s="37" t="s">
        <v>74</v>
      </c>
      <c r="X66" s="320">
        <f>IFERROR(SUMPRODUCT(X64:X64*H64:H64),"0")</f>
        <v>0</v>
      </c>
      <c r="Y66" s="320">
        <f>IFERROR(SUMPRODUCT(Y64:Y64*H64:H64),"0")</f>
        <v>0</v>
      </c>
      <c r="Z66" s="37"/>
      <c r="AA66" s="321"/>
      <c r="AB66" s="321"/>
      <c r="AC66" s="321"/>
    </row>
    <row r="67" spans="1:68" ht="16.5" hidden="1" customHeight="1" x14ac:dyDescent="0.25">
      <c r="A67" s="322" t="s">
        <v>147</v>
      </c>
      <c r="B67" s="323"/>
      <c r="C67" s="323"/>
      <c r="D67" s="323"/>
      <c r="E67" s="323"/>
      <c r="F67" s="323"/>
      <c r="G67" s="323"/>
      <c r="H67" s="323"/>
      <c r="I67" s="323"/>
      <c r="J67" s="323"/>
      <c r="K67" s="323"/>
      <c r="L67" s="323"/>
      <c r="M67" s="323"/>
      <c r="N67" s="323"/>
      <c r="O67" s="323"/>
      <c r="P67" s="323"/>
      <c r="Q67" s="323"/>
      <c r="R67" s="323"/>
      <c r="S67" s="323"/>
      <c r="T67" s="323"/>
      <c r="U67" s="323"/>
      <c r="V67" s="323"/>
      <c r="W67" s="323"/>
      <c r="X67" s="323"/>
      <c r="Y67" s="323"/>
      <c r="Z67" s="323"/>
      <c r="AA67" s="313"/>
      <c r="AB67" s="313"/>
      <c r="AC67" s="313"/>
    </row>
    <row r="68" spans="1:68" ht="14.25" hidden="1" customHeight="1" x14ac:dyDescent="0.25">
      <c r="A68" s="349" t="s">
        <v>148</v>
      </c>
      <c r="B68" s="323"/>
      <c r="C68" s="323"/>
      <c r="D68" s="323"/>
      <c r="E68" s="323"/>
      <c r="F68" s="323"/>
      <c r="G68" s="323"/>
      <c r="H68" s="323"/>
      <c r="I68" s="323"/>
      <c r="J68" s="323"/>
      <c r="K68" s="323"/>
      <c r="L68" s="323"/>
      <c r="M68" s="323"/>
      <c r="N68" s="323"/>
      <c r="O68" s="323"/>
      <c r="P68" s="323"/>
      <c r="Q68" s="323"/>
      <c r="R68" s="323"/>
      <c r="S68" s="323"/>
      <c r="T68" s="323"/>
      <c r="U68" s="323"/>
      <c r="V68" s="323"/>
      <c r="W68" s="323"/>
      <c r="X68" s="323"/>
      <c r="Y68" s="323"/>
      <c r="Z68" s="323"/>
      <c r="AA68" s="314"/>
      <c r="AB68" s="314"/>
      <c r="AC68" s="314"/>
    </row>
    <row r="69" spans="1:68" ht="27" customHeight="1" x14ac:dyDescent="0.25">
      <c r="A69" s="54" t="s">
        <v>149</v>
      </c>
      <c r="B69" s="54" t="s">
        <v>150</v>
      </c>
      <c r="C69" s="31">
        <v>4301131022</v>
      </c>
      <c r="D69" s="329">
        <v>4607111034120</v>
      </c>
      <c r="E69" s="330"/>
      <c r="F69" s="317">
        <v>0.3</v>
      </c>
      <c r="G69" s="32">
        <v>12</v>
      </c>
      <c r="H69" s="317">
        <v>3.6</v>
      </c>
      <c r="I69" s="317">
        <v>4.3036000000000003</v>
      </c>
      <c r="J69" s="32">
        <v>70</v>
      </c>
      <c r="K69" s="32" t="s">
        <v>80</v>
      </c>
      <c r="L69" s="32" t="s">
        <v>89</v>
      </c>
      <c r="M69" s="33" t="s">
        <v>69</v>
      </c>
      <c r="N69" s="33"/>
      <c r="O69" s="32">
        <v>180</v>
      </c>
      <c r="P69" s="440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69" s="332"/>
      <c r="R69" s="332"/>
      <c r="S69" s="332"/>
      <c r="T69" s="333"/>
      <c r="U69" s="34"/>
      <c r="V69" s="34"/>
      <c r="W69" s="35" t="s">
        <v>70</v>
      </c>
      <c r="X69" s="318">
        <v>56</v>
      </c>
      <c r="Y69" s="319">
        <f>IFERROR(IF(X69="","",X69),"")</f>
        <v>56</v>
      </c>
      <c r="Z69" s="36">
        <f>IFERROR(IF(X69="","",X69*0.01788),"")</f>
        <v>1.0012799999999999</v>
      </c>
      <c r="AA69" s="56"/>
      <c r="AB69" s="57"/>
      <c r="AC69" s="116" t="s">
        <v>151</v>
      </c>
      <c r="AG69" s="67"/>
      <c r="AJ69" s="71" t="s">
        <v>90</v>
      </c>
      <c r="AK69" s="71">
        <v>14</v>
      </c>
      <c r="BB69" s="117" t="s">
        <v>83</v>
      </c>
      <c r="BM69" s="67">
        <f>IFERROR(X69*I69,"0")</f>
        <v>241.00160000000002</v>
      </c>
      <c r="BN69" s="67">
        <f>IFERROR(Y69*I69,"0")</f>
        <v>241.00160000000002</v>
      </c>
      <c r="BO69" s="67">
        <f>IFERROR(X69/J69,"0")</f>
        <v>0.8</v>
      </c>
      <c r="BP69" s="67">
        <f>IFERROR(Y69/J69,"0")</f>
        <v>0.8</v>
      </c>
    </row>
    <row r="70" spans="1:68" ht="27" hidden="1" customHeight="1" x14ac:dyDescent="0.25">
      <c r="A70" s="54" t="s">
        <v>152</v>
      </c>
      <c r="B70" s="54" t="s">
        <v>153</v>
      </c>
      <c r="C70" s="31">
        <v>4301131021</v>
      </c>
      <c r="D70" s="329">
        <v>4607111034137</v>
      </c>
      <c r="E70" s="330"/>
      <c r="F70" s="317">
        <v>0.3</v>
      </c>
      <c r="G70" s="32">
        <v>12</v>
      </c>
      <c r="H70" s="317">
        <v>3.6</v>
      </c>
      <c r="I70" s="317">
        <v>4.3036000000000003</v>
      </c>
      <c r="J70" s="32">
        <v>70</v>
      </c>
      <c r="K70" s="32" t="s">
        <v>80</v>
      </c>
      <c r="L70" s="32" t="s">
        <v>89</v>
      </c>
      <c r="M70" s="33" t="s">
        <v>69</v>
      </c>
      <c r="N70" s="33"/>
      <c r="O70" s="32">
        <v>180</v>
      </c>
      <c r="P70" s="494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70" s="332"/>
      <c r="R70" s="332"/>
      <c r="S70" s="332"/>
      <c r="T70" s="333"/>
      <c r="U70" s="34"/>
      <c r="V70" s="34"/>
      <c r="W70" s="35" t="s">
        <v>70</v>
      </c>
      <c r="X70" s="318">
        <v>0</v>
      </c>
      <c r="Y70" s="319">
        <f>IFERROR(IF(X70="","",X70),"")</f>
        <v>0</v>
      </c>
      <c r="Z70" s="36">
        <f>IFERROR(IF(X70="","",X70*0.01788),"")</f>
        <v>0</v>
      </c>
      <c r="AA70" s="56"/>
      <c r="AB70" s="57"/>
      <c r="AC70" s="118" t="s">
        <v>154</v>
      </c>
      <c r="AG70" s="67"/>
      <c r="AJ70" s="71" t="s">
        <v>90</v>
      </c>
      <c r="AK70" s="71">
        <v>14</v>
      </c>
      <c r="BB70" s="119" t="s">
        <v>83</v>
      </c>
      <c r="BM70" s="67">
        <f>IFERROR(X70*I70,"0")</f>
        <v>0</v>
      </c>
      <c r="BN70" s="67">
        <f>IFERROR(Y70*I70,"0")</f>
        <v>0</v>
      </c>
      <c r="BO70" s="67">
        <f>IFERROR(X70/J70,"0")</f>
        <v>0</v>
      </c>
      <c r="BP70" s="67">
        <f>IFERROR(Y70/J70,"0")</f>
        <v>0</v>
      </c>
    </row>
    <row r="71" spans="1:68" x14ac:dyDescent="0.2">
      <c r="A71" s="358"/>
      <c r="B71" s="323"/>
      <c r="C71" s="323"/>
      <c r="D71" s="323"/>
      <c r="E71" s="323"/>
      <c r="F71" s="323"/>
      <c r="G71" s="323"/>
      <c r="H71" s="323"/>
      <c r="I71" s="323"/>
      <c r="J71" s="323"/>
      <c r="K71" s="323"/>
      <c r="L71" s="323"/>
      <c r="M71" s="323"/>
      <c r="N71" s="323"/>
      <c r="O71" s="359"/>
      <c r="P71" s="324" t="s">
        <v>73</v>
      </c>
      <c r="Q71" s="325"/>
      <c r="R71" s="325"/>
      <c r="S71" s="325"/>
      <c r="T71" s="325"/>
      <c r="U71" s="325"/>
      <c r="V71" s="326"/>
      <c r="W71" s="37" t="s">
        <v>70</v>
      </c>
      <c r="X71" s="320">
        <f>IFERROR(SUM(X69:X70),"0")</f>
        <v>56</v>
      </c>
      <c r="Y71" s="320">
        <f>IFERROR(SUM(Y69:Y70),"0")</f>
        <v>56</v>
      </c>
      <c r="Z71" s="320">
        <f>IFERROR(IF(Z69="",0,Z69),"0")+IFERROR(IF(Z70="",0,Z70),"0")</f>
        <v>1.0012799999999999</v>
      </c>
      <c r="AA71" s="321"/>
      <c r="AB71" s="321"/>
      <c r="AC71" s="321"/>
    </row>
    <row r="72" spans="1:68" x14ac:dyDescent="0.2">
      <c r="A72" s="323"/>
      <c r="B72" s="323"/>
      <c r="C72" s="323"/>
      <c r="D72" s="323"/>
      <c r="E72" s="323"/>
      <c r="F72" s="323"/>
      <c r="G72" s="323"/>
      <c r="H72" s="323"/>
      <c r="I72" s="323"/>
      <c r="J72" s="323"/>
      <c r="K72" s="323"/>
      <c r="L72" s="323"/>
      <c r="M72" s="323"/>
      <c r="N72" s="323"/>
      <c r="O72" s="359"/>
      <c r="P72" s="324" t="s">
        <v>73</v>
      </c>
      <c r="Q72" s="325"/>
      <c r="R72" s="325"/>
      <c r="S72" s="325"/>
      <c r="T72" s="325"/>
      <c r="U72" s="325"/>
      <c r="V72" s="326"/>
      <c r="W72" s="37" t="s">
        <v>74</v>
      </c>
      <c r="X72" s="320">
        <f>IFERROR(SUMPRODUCT(X69:X70*H69:H70),"0")</f>
        <v>201.6</v>
      </c>
      <c r="Y72" s="320">
        <f>IFERROR(SUMPRODUCT(Y69:Y70*H69:H70),"0")</f>
        <v>201.6</v>
      </c>
      <c r="Z72" s="37"/>
      <c r="AA72" s="321"/>
      <c r="AB72" s="321"/>
      <c r="AC72" s="321"/>
    </row>
    <row r="73" spans="1:68" ht="16.5" hidden="1" customHeight="1" x14ac:dyDescent="0.25">
      <c r="A73" s="322" t="s">
        <v>155</v>
      </c>
      <c r="B73" s="323"/>
      <c r="C73" s="323"/>
      <c r="D73" s="323"/>
      <c r="E73" s="323"/>
      <c r="F73" s="323"/>
      <c r="G73" s="323"/>
      <c r="H73" s="323"/>
      <c r="I73" s="323"/>
      <c r="J73" s="323"/>
      <c r="K73" s="323"/>
      <c r="L73" s="323"/>
      <c r="M73" s="323"/>
      <c r="N73" s="323"/>
      <c r="O73" s="323"/>
      <c r="P73" s="323"/>
      <c r="Q73" s="323"/>
      <c r="R73" s="323"/>
      <c r="S73" s="323"/>
      <c r="T73" s="323"/>
      <c r="U73" s="323"/>
      <c r="V73" s="323"/>
      <c r="W73" s="323"/>
      <c r="X73" s="323"/>
      <c r="Y73" s="323"/>
      <c r="Z73" s="323"/>
      <c r="AA73" s="313"/>
      <c r="AB73" s="313"/>
      <c r="AC73" s="313"/>
    </row>
    <row r="74" spans="1:68" ht="14.25" hidden="1" customHeight="1" x14ac:dyDescent="0.25">
      <c r="A74" s="349" t="s">
        <v>142</v>
      </c>
      <c r="B74" s="323"/>
      <c r="C74" s="323"/>
      <c r="D74" s="323"/>
      <c r="E74" s="323"/>
      <c r="F74" s="323"/>
      <c r="G74" s="323"/>
      <c r="H74" s="323"/>
      <c r="I74" s="323"/>
      <c r="J74" s="323"/>
      <c r="K74" s="323"/>
      <c r="L74" s="323"/>
      <c r="M74" s="323"/>
      <c r="N74" s="323"/>
      <c r="O74" s="323"/>
      <c r="P74" s="323"/>
      <c r="Q74" s="323"/>
      <c r="R74" s="323"/>
      <c r="S74" s="323"/>
      <c r="T74" s="323"/>
      <c r="U74" s="323"/>
      <c r="V74" s="323"/>
      <c r="W74" s="323"/>
      <c r="X74" s="323"/>
      <c r="Y74" s="323"/>
      <c r="Z74" s="323"/>
      <c r="AA74" s="314"/>
      <c r="AB74" s="314"/>
      <c r="AC74" s="314"/>
    </row>
    <row r="75" spans="1:68" ht="27" hidden="1" customHeight="1" x14ac:dyDescent="0.25">
      <c r="A75" s="54" t="s">
        <v>156</v>
      </c>
      <c r="B75" s="54" t="s">
        <v>157</v>
      </c>
      <c r="C75" s="31">
        <v>4301135569</v>
      </c>
      <c r="D75" s="329">
        <v>4607111033628</v>
      </c>
      <c r="E75" s="330"/>
      <c r="F75" s="317">
        <v>0.3</v>
      </c>
      <c r="G75" s="32">
        <v>12</v>
      </c>
      <c r="H75" s="317">
        <v>3.6</v>
      </c>
      <c r="I75" s="317">
        <v>4.3036000000000003</v>
      </c>
      <c r="J75" s="32">
        <v>70</v>
      </c>
      <c r="K75" s="32" t="s">
        <v>80</v>
      </c>
      <c r="L75" s="32" t="s">
        <v>68</v>
      </c>
      <c r="M75" s="33" t="s">
        <v>69</v>
      </c>
      <c r="N75" s="33"/>
      <c r="O75" s="32">
        <v>180</v>
      </c>
      <c r="P75" s="514" t="s">
        <v>158</v>
      </c>
      <c r="Q75" s="332"/>
      <c r="R75" s="332"/>
      <c r="S75" s="332"/>
      <c r="T75" s="333"/>
      <c r="U75" s="34"/>
      <c r="V75" s="34"/>
      <c r="W75" s="35" t="s">
        <v>70</v>
      </c>
      <c r="X75" s="318">
        <v>0</v>
      </c>
      <c r="Y75" s="319">
        <f t="shared" ref="Y75:Y80" si="6">IFERROR(IF(X75="","",X75),"")</f>
        <v>0</v>
      </c>
      <c r="Z75" s="36">
        <f t="shared" ref="Z75:Z80" si="7">IFERROR(IF(X75="","",X75*0.01788),"")</f>
        <v>0</v>
      </c>
      <c r="AA75" s="56"/>
      <c r="AB75" s="57"/>
      <c r="AC75" s="120" t="s">
        <v>146</v>
      </c>
      <c r="AG75" s="67"/>
      <c r="AJ75" s="71" t="s">
        <v>72</v>
      </c>
      <c r="AK75" s="71">
        <v>1</v>
      </c>
      <c r="BB75" s="121" t="s">
        <v>83</v>
      </c>
      <c r="BM75" s="67">
        <f t="shared" ref="BM75:BM80" si="8">IFERROR(X75*I75,"0")</f>
        <v>0</v>
      </c>
      <c r="BN75" s="67">
        <f t="shared" ref="BN75:BN80" si="9">IFERROR(Y75*I75,"0")</f>
        <v>0</v>
      </c>
      <c r="BO75" s="67">
        <f t="shared" ref="BO75:BO80" si="10">IFERROR(X75/J75,"0")</f>
        <v>0</v>
      </c>
      <c r="BP75" s="67">
        <f t="shared" ref="BP75:BP80" si="11">IFERROR(Y75/J75,"0")</f>
        <v>0</v>
      </c>
    </row>
    <row r="76" spans="1:68" ht="27" hidden="1" customHeight="1" x14ac:dyDescent="0.25">
      <c r="A76" s="54" t="s">
        <v>159</v>
      </c>
      <c r="B76" s="54" t="s">
        <v>160</v>
      </c>
      <c r="C76" s="31">
        <v>4301135565</v>
      </c>
      <c r="D76" s="329">
        <v>4607111033451</v>
      </c>
      <c r="E76" s="330"/>
      <c r="F76" s="317">
        <v>0.3</v>
      </c>
      <c r="G76" s="32">
        <v>12</v>
      </c>
      <c r="H76" s="317">
        <v>3.6</v>
      </c>
      <c r="I76" s="317">
        <v>4.3036000000000003</v>
      </c>
      <c r="J76" s="32">
        <v>70</v>
      </c>
      <c r="K76" s="32" t="s">
        <v>80</v>
      </c>
      <c r="L76" s="32" t="s">
        <v>68</v>
      </c>
      <c r="M76" s="33" t="s">
        <v>69</v>
      </c>
      <c r="N76" s="33"/>
      <c r="O76" s="32">
        <v>180</v>
      </c>
      <c r="P76" s="438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76" s="332"/>
      <c r="R76" s="332"/>
      <c r="S76" s="332"/>
      <c r="T76" s="333"/>
      <c r="U76" s="34"/>
      <c r="V76" s="34"/>
      <c r="W76" s="35" t="s">
        <v>70</v>
      </c>
      <c r="X76" s="318">
        <v>0</v>
      </c>
      <c r="Y76" s="319">
        <f t="shared" si="6"/>
        <v>0</v>
      </c>
      <c r="Z76" s="36">
        <f t="shared" si="7"/>
        <v>0</v>
      </c>
      <c r="AA76" s="56"/>
      <c r="AB76" s="57"/>
      <c r="AC76" s="122" t="s">
        <v>146</v>
      </c>
      <c r="AG76" s="67"/>
      <c r="AJ76" s="71" t="s">
        <v>72</v>
      </c>
      <c r="AK76" s="71">
        <v>1</v>
      </c>
      <c r="BB76" s="123" t="s">
        <v>83</v>
      </c>
      <c r="BM76" s="67">
        <f t="shared" si="8"/>
        <v>0</v>
      </c>
      <c r="BN76" s="67">
        <f t="shared" si="9"/>
        <v>0</v>
      </c>
      <c r="BO76" s="67">
        <f t="shared" si="10"/>
        <v>0</v>
      </c>
      <c r="BP76" s="67">
        <f t="shared" si="11"/>
        <v>0</v>
      </c>
    </row>
    <row r="77" spans="1:68" ht="27" customHeight="1" x14ac:dyDescent="0.25">
      <c r="A77" s="54" t="s">
        <v>161</v>
      </c>
      <c r="B77" s="54" t="s">
        <v>162</v>
      </c>
      <c r="C77" s="31">
        <v>4301135575</v>
      </c>
      <c r="D77" s="329">
        <v>4607111035141</v>
      </c>
      <c r="E77" s="330"/>
      <c r="F77" s="317">
        <v>0.3</v>
      </c>
      <c r="G77" s="32">
        <v>12</v>
      </c>
      <c r="H77" s="317">
        <v>3.6</v>
      </c>
      <c r="I77" s="317">
        <v>4.3036000000000003</v>
      </c>
      <c r="J77" s="32">
        <v>70</v>
      </c>
      <c r="K77" s="32" t="s">
        <v>80</v>
      </c>
      <c r="L77" s="32" t="s">
        <v>68</v>
      </c>
      <c r="M77" s="33" t="s">
        <v>69</v>
      </c>
      <c r="N77" s="33"/>
      <c r="O77" s="32">
        <v>180</v>
      </c>
      <c r="P77" s="447" t="s">
        <v>163</v>
      </c>
      <c r="Q77" s="332"/>
      <c r="R77" s="332"/>
      <c r="S77" s="332"/>
      <c r="T77" s="333"/>
      <c r="U77" s="34"/>
      <c r="V77" s="34"/>
      <c r="W77" s="35" t="s">
        <v>70</v>
      </c>
      <c r="X77" s="318">
        <v>14</v>
      </c>
      <c r="Y77" s="319">
        <f t="shared" si="6"/>
        <v>14</v>
      </c>
      <c r="Z77" s="36">
        <f t="shared" si="7"/>
        <v>0.25031999999999999</v>
      </c>
      <c r="AA77" s="56"/>
      <c r="AB77" s="57"/>
      <c r="AC77" s="124" t="s">
        <v>164</v>
      </c>
      <c r="AG77" s="67"/>
      <c r="AJ77" s="71" t="s">
        <v>72</v>
      </c>
      <c r="AK77" s="71">
        <v>1</v>
      </c>
      <c r="BB77" s="125" t="s">
        <v>83</v>
      </c>
      <c r="BM77" s="67">
        <f t="shared" si="8"/>
        <v>60.250400000000006</v>
      </c>
      <c r="BN77" s="67">
        <f t="shared" si="9"/>
        <v>60.250400000000006</v>
      </c>
      <c r="BO77" s="67">
        <f t="shared" si="10"/>
        <v>0.2</v>
      </c>
      <c r="BP77" s="67">
        <f t="shared" si="11"/>
        <v>0.2</v>
      </c>
    </row>
    <row r="78" spans="1:68" ht="27" hidden="1" customHeight="1" x14ac:dyDescent="0.25">
      <c r="A78" s="54" t="s">
        <v>165</v>
      </c>
      <c r="B78" s="54" t="s">
        <v>166</v>
      </c>
      <c r="C78" s="31">
        <v>4301135578</v>
      </c>
      <c r="D78" s="329">
        <v>4607111033444</v>
      </c>
      <c r="E78" s="330"/>
      <c r="F78" s="317">
        <v>0.3</v>
      </c>
      <c r="G78" s="32">
        <v>12</v>
      </c>
      <c r="H78" s="317">
        <v>3.6</v>
      </c>
      <c r="I78" s="317">
        <v>4.3036000000000003</v>
      </c>
      <c r="J78" s="32">
        <v>70</v>
      </c>
      <c r="K78" s="32" t="s">
        <v>80</v>
      </c>
      <c r="L78" s="32" t="s">
        <v>68</v>
      </c>
      <c r="M78" s="33" t="s">
        <v>69</v>
      </c>
      <c r="N78" s="33"/>
      <c r="O78" s="32">
        <v>180</v>
      </c>
      <c r="P78" s="497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78" s="332"/>
      <c r="R78" s="332"/>
      <c r="S78" s="332"/>
      <c r="T78" s="333"/>
      <c r="U78" s="34"/>
      <c r="V78" s="34"/>
      <c r="W78" s="35" t="s">
        <v>70</v>
      </c>
      <c r="X78" s="318">
        <v>0</v>
      </c>
      <c r="Y78" s="319">
        <f t="shared" si="6"/>
        <v>0</v>
      </c>
      <c r="Z78" s="36">
        <f t="shared" si="7"/>
        <v>0</v>
      </c>
      <c r="AA78" s="56"/>
      <c r="AB78" s="57"/>
      <c r="AC78" s="126" t="s">
        <v>146</v>
      </c>
      <c r="AG78" s="67"/>
      <c r="AJ78" s="71" t="s">
        <v>72</v>
      </c>
      <c r="AK78" s="71">
        <v>1</v>
      </c>
      <c r="BB78" s="127" t="s">
        <v>83</v>
      </c>
      <c r="BM78" s="67">
        <f t="shared" si="8"/>
        <v>0</v>
      </c>
      <c r="BN78" s="67">
        <f t="shared" si="9"/>
        <v>0</v>
      </c>
      <c r="BO78" s="67">
        <f t="shared" si="10"/>
        <v>0</v>
      </c>
      <c r="BP78" s="67">
        <f t="shared" si="11"/>
        <v>0</v>
      </c>
    </row>
    <row r="79" spans="1:68" ht="27" hidden="1" customHeight="1" x14ac:dyDescent="0.25">
      <c r="A79" s="54" t="s">
        <v>167</v>
      </c>
      <c r="B79" s="54" t="s">
        <v>168</v>
      </c>
      <c r="C79" s="31">
        <v>4301135290</v>
      </c>
      <c r="D79" s="329">
        <v>4607111035028</v>
      </c>
      <c r="E79" s="330"/>
      <c r="F79" s="317">
        <v>0.48</v>
      </c>
      <c r="G79" s="32">
        <v>8</v>
      </c>
      <c r="H79" s="317">
        <v>3.84</v>
      </c>
      <c r="I79" s="317">
        <v>4.4488000000000003</v>
      </c>
      <c r="J79" s="32">
        <v>70</v>
      </c>
      <c r="K79" s="32" t="s">
        <v>80</v>
      </c>
      <c r="L79" s="32" t="s">
        <v>89</v>
      </c>
      <c r="M79" s="33" t="s">
        <v>69</v>
      </c>
      <c r="N79" s="33"/>
      <c r="O79" s="32">
        <v>180</v>
      </c>
      <c r="P79" s="350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79" s="332"/>
      <c r="R79" s="332"/>
      <c r="S79" s="332"/>
      <c r="T79" s="333"/>
      <c r="U79" s="34"/>
      <c r="V79" s="34"/>
      <c r="W79" s="35" t="s">
        <v>70</v>
      </c>
      <c r="X79" s="318">
        <v>0</v>
      </c>
      <c r="Y79" s="319">
        <f t="shared" si="6"/>
        <v>0</v>
      </c>
      <c r="Z79" s="36">
        <f t="shared" si="7"/>
        <v>0</v>
      </c>
      <c r="AA79" s="56"/>
      <c r="AB79" s="57"/>
      <c r="AC79" s="128" t="s">
        <v>164</v>
      </c>
      <c r="AG79" s="67"/>
      <c r="AJ79" s="71" t="s">
        <v>90</v>
      </c>
      <c r="AK79" s="71">
        <v>14</v>
      </c>
      <c r="BB79" s="129" t="s">
        <v>83</v>
      </c>
      <c r="BM79" s="67">
        <f t="shared" si="8"/>
        <v>0</v>
      </c>
      <c r="BN79" s="67">
        <f t="shared" si="9"/>
        <v>0</v>
      </c>
      <c r="BO79" s="67">
        <f t="shared" si="10"/>
        <v>0</v>
      </c>
      <c r="BP79" s="67">
        <f t="shared" si="11"/>
        <v>0</v>
      </c>
    </row>
    <row r="80" spans="1:68" ht="27" hidden="1" customHeight="1" x14ac:dyDescent="0.25">
      <c r="A80" s="54" t="s">
        <v>169</v>
      </c>
      <c r="B80" s="54" t="s">
        <v>170</v>
      </c>
      <c r="C80" s="31">
        <v>4301135285</v>
      </c>
      <c r="D80" s="329">
        <v>4607111036407</v>
      </c>
      <c r="E80" s="330"/>
      <c r="F80" s="317">
        <v>0.3</v>
      </c>
      <c r="G80" s="32">
        <v>14</v>
      </c>
      <c r="H80" s="317">
        <v>4.2</v>
      </c>
      <c r="I80" s="317">
        <v>4.5292000000000003</v>
      </c>
      <c r="J80" s="32">
        <v>70</v>
      </c>
      <c r="K80" s="32" t="s">
        <v>80</v>
      </c>
      <c r="L80" s="32" t="s">
        <v>89</v>
      </c>
      <c r="M80" s="33" t="s">
        <v>69</v>
      </c>
      <c r="N80" s="33"/>
      <c r="O80" s="32">
        <v>180</v>
      </c>
      <c r="P80" s="465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80" s="332"/>
      <c r="R80" s="332"/>
      <c r="S80" s="332"/>
      <c r="T80" s="333"/>
      <c r="U80" s="34"/>
      <c r="V80" s="34"/>
      <c r="W80" s="35" t="s">
        <v>70</v>
      </c>
      <c r="X80" s="318">
        <v>0</v>
      </c>
      <c r="Y80" s="319">
        <f t="shared" si="6"/>
        <v>0</v>
      </c>
      <c r="Z80" s="36">
        <f t="shared" si="7"/>
        <v>0</v>
      </c>
      <c r="AA80" s="56"/>
      <c r="AB80" s="57"/>
      <c r="AC80" s="130" t="s">
        <v>171</v>
      </c>
      <c r="AG80" s="67"/>
      <c r="AJ80" s="71" t="s">
        <v>90</v>
      </c>
      <c r="AK80" s="71">
        <v>14</v>
      </c>
      <c r="BB80" s="131" t="s">
        <v>83</v>
      </c>
      <c r="BM80" s="67">
        <f t="shared" si="8"/>
        <v>0</v>
      </c>
      <c r="BN80" s="67">
        <f t="shared" si="9"/>
        <v>0</v>
      </c>
      <c r="BO80" s="67">
        <f t="shared" si="10"/>
        <v>0</v>
      </c>
      <c r="BP80" s="67">
        <f t="shared" si="11"/>
        <v>0</v>
      </c>
    </row>
    <row r="81" spans="1:68" x14ac:dyDescent="0.2">
      <c r="A81" s="358"/>
      <c r="B81" s="323"/>
      <c r="C81" s="323"/>
      <c r="D81" s="323"/>
      <c r="E81" s="323"/>
      <c r="F81" s="323"/>
      <c r="G81" s="323"/>
      <c r="H81" s="323"/>
      <c r="I81" s="323"/>
      <c r="J81" s="323"/>
      <c r="K81" s="323"/>
      <c r="L81" s="323"/>
      <c r="M81" s="323"/>
      <c r="N81" s="323"/>
      <c r="O81" s="359"/>
      <c r="P81" s="324" t="s">
        <v>73</v>
      </c>
      <c r="Q81" s="325"/>
      <c r="R81" s="325"/>
      <c r="S81" s="325"/>
      <c r="T81" s="325"/>
      <c r="U81" s="325"/>
      <c r="V81" s="326"/>
      <c r="W81" s="37" t="s">
        <v>70</v>
      </c>
      <c r="X81" s="320">
        <f>IFERROR(SUM(X75:X80),"0")</f>
        <v>14</v>
      </c>
      <c r="Y81" s="320">
        <f>IFERROR(SUM(Y75:Y80),"0")</f>
        <v>14</v>
      </c>
      <c r="Z81" s="320">
        <f>IFERROR(IF(Z75="",0,Z75),"0")+IFERROR(IF(Z76="",0,Z76),"0")+IFERROR(IF(Z77="",0,Z77),"0")+IFERROR(IF(Z78="",0,Z78),"0")+IFERROR(IF(Z79="",0,Z79),"0")+IFERROR(IF(Z80="",0,Z80),"0")</f>
        <v>0.25031999999999999</v>
      </c>
      <c r="AA81" s="321"/>
      <c r="AB81" s="321"/>
      <c r="AC81" s="321"/>
    </row>
    <row r="82" spans="1:68" x14ac:dyDescent="0.2">
      <c r="A82" s="323"/>
      <c r="B82" s="323"/>
      <c r="C82" s="323"/>
      <c r="D82" s="323"/>
      <c r="E82" s="323"/>
      <c r="F82" s="323"/>
      <c r="G82" s="323"/>
      <c r="H82" s="323"/>
      <c r="I82" s="323"/>
      <c r="J82" s="323"/>
      <c r="K82" s="323"/>
      <c r="L82" s="323"/>
      <c r="M82" s="323"/>
      <c r="N82" s="323"/>
      <c r="O82" s="359"/>
      <c r="P82" s="324" t="s">
        <v>73</v>
      </c>
      <c r="Q82" s="325"/>
      <c r="R82" s="325"/>
      <c r="S82" s="325"/>
      <c r="T82" s="325"/>
      <c r="U82" s="325"/>
      <c r="V82" s="326"/>
      <c r="W82" s="37" t="s">
        <v>74</v>
      </c>
      <c r="X82" s="320">
        <f>IFERROR(SUMPRODUCT(X75:X80*H75:H80),"0")</f>
        <v>50.4</v>
      </c>
      <c r="Y82" s="320">
        <f>IFERROR(SUMPRODUCT(Y75:Y80*H75:H80),"0")</f>
        <v>50.4</v>
      </c>
      <c r="Z82" s="37"/>
      <c r="AA82" s="321"/>
      <c r="AB82" s="321"/>
      <c r="AC82" s="321"/>
    </row>
    <row r="83" spans="1:68" ht="16.5" hidden="1" customHeight="1" x14ac:dyDescent="0.25">
      <c r="A83" s="322" t="s">
        <v>172</v>
      </c>
      <c r="B83" s="323"/>
      <c r="C83" s="323"/>
      <c r="D83" s="323"/>
      <c r="E83" s="323"/>
      <c r="F83" s="323"/>
      <c r="G83" s="323"/>
      <c r="H83" s="323"/>
      <c r="I83" s="323"/>
      <c r="J83" s="323"/>
      <c r="K83" s="323"/>
      <c r="L83" s="323"/>
      <c r="M83" s="323"/>
      <c r="N83" s="323"/>
      <c r="O83" s="323"/>
      <c r="P83" s="323"/>
      <c r="Q83" s="323"/>
      <c r="R83" s="323"/>
      <c r="S83" s="323"/>
      <c r="T83" s="323"/>
      <c r="U83" s="323"/>
      <c r="V83" s="323"/>
      <c r="W83" s="323"/>
      <c r="X83" s="323"/>
      <c r="Y83" s="323"/>
      <c r="Z83" s="323"/>
      <c r="AA83" s="313"/>
      <c r="AB83" s="313"/>
      <c r="AC83" s="313"/>
    </row>
    <row r="84" spans="1:68" ht="14.25" hidden="1" customHeight="1" x14ac:dyDescent="0.25">
      <c r="A84" s="349" t="s">
        <v>173</v>
      </c>
      <c r="B84" s="323"/>
      <c r="C84" s="323"/>
      <c r="D84" s="323"/>
      <c r="E84" s="323"/>
      <c r="F84" s="323"/>
      <c r="G84" s="323"/>
      <c r="H84" s="323"/>
      <c r="I84" s="323"/>
      <c r="J84" s="323"/>
      <c r="K84" s="323"/>
      <c r="L84" s="323"/>
      <c r="M84" s="323"/>
      <c r="N84" s="323"/>
      <c r="O84" s="323"/>
      <c r="P84" s="323"/>
      <c r="Q84" s="323"/>
      <c r="R84" s="323"/>
      <c r="S84" s="323"/>
      <c r="T84" s="323"/>
      <c r="U84" s="323"/>
      <c r="V84" s="323"/>
      <c r="W84" s="323"/>
      <c r="X84" s="323"/>
      <c r="Y84" s="323"/>
      <c r="Z84" s="323"/>
      <c r="AA84" s="314"/>
      <c r="AB84" s="314"/>
      <c r="AC84" s="314"/>
    </row>
    <row r="85" spans="1:68" ht="27" customHeight="1" x14ac:dyDescent="0.25">
      <c r="A85" s="54" t="s">
        <v>174</v>
      </c>
      <c r="B85" s="54" t="s">
        <v>175</v>
      </c>
      <c r="C85" s="31">
        <v>4301190068</v>
      </c>
      <c r="D85" s="329">
        <v>4620207490365</v>
      </c>
      <c r="E85" s="330"/>
      <c r="F85" s="317">
        <v>7.0000000000000007E-2</v>
      </c>
      <c r="G85" s="32">
        <v>30</v>
      </c>
      <c r="H85" s="317">
        <v>2.1</v>
      </c>
      <c r="I85" s="317">
        <v>2.25</v>
      </c>
      <c r="J85" s="32">
        <v>100</v>
      </c>
      <c r="K85" s="32" t="s">
        <v>176</v>
      </c>
      <c r="L85" s="32" t="s">
        <v>68</v>
      </c>
      <c r="M85" s="33" t="s">
        <v>69</v>
      </c>
      <c r="N85" s="33"/>
      <c r="O85" s="32">
        <v>180</v>
      </c>
      <c r="P85" s="526" t="s">
        <v>177</v>
      </c>
      <c r="Q85" s="332"/>
      <c r="R85" s="332"/>
      <c r="S85" s="332"/>
      <c r="T85" s="333"/>
      <c r="U85" s="34"/>
      <c r="V85" s="34"/>
      <c r="W85" s="35" t="s">
        <v>70</v>
      </c>
      <c r="X85" s="318">
        <v>10</v>
      </c>
      <c r="Y85" s="319">
        <f>IFERROR(IF(X85="","",X85),"")</f>
        <v>10</v>
      </c>
      <c r="Z85" s="36">
        <f>IFERROR(IF(X85="","",X85*0.0095),"")</f>
        <v>9.5000000000000001E-2</v>
      </c>
      <c r="AA85" s="56"/>
      <c r="AB85" s="57"/>
      <c r="AC85" s="132" t="s">
        <v>178</v>
      </c>
      <c r="AG85" s="67"/>
      <c r="AJ85" s="71" t="s">
        <v>72</v>
      </c>
      <c r="AK85" s="71">
        <v>1</v>
      </c>
      <c r="BB85" s="133" t="s">
        <v>83</v>
      </c>
      <c r="BM85" s="67">
        <f>IFERROR(X85*I85,"0")</f>
        <v>22.5</v>
      </c>
      <c r="BN85" s="67">
        <f>IFERROR(Y85*I85,"0")</f>
        <v>22.5</v>
      </c>
      <c r="BO85" s="67">
        <f>IFERROR(X85/J85,"0")</f>
        <v>0.1</v>
      </c>
      <c r="BP85" s="67">
        <f>IFERROR(Y85/J85,"0")</f>
        <v>0.1</v>
      </c>
    </row>
    <row r="86" spans="1:68" x14ac:dyDescent="0.2">
      <c r="A86" s="358"/>
      <c r="B86" s="323"/>
      <c r="C86" s="323"/>
      <c r="D86" s="323"/>
      <c r="E86" s="323"/>
      <c r="F86" s="323"/>
      <c r="G86" s="323"/>
      <c r="H86" s="323"/>
      <c r="I86" s="323"/>
      <c r="J86" s="323"/>
      <c r="K86" s="323"/>
      <c r="L86" s="323"/>
      <c r="M86" s="323"/>
      <c r="N86" s="323"/>
      <c r="O86" s="359"/>
      <c r="P86" s="324" t="s">
        <v>73</v>
      </c>
      <c r="Q86" s="325"/>
      <c r="R86" s="325"/>
      <c r="S86" s="325"/>
      <c r="T86" s="325"/>
      <c r="U86" s="325"/>
      <c r="V86" s="326"/>
      <c r="W86" s="37" t="s">
        <v>70</v>
      </c>
      <c r="X86" s="320">
        <f>IFERROR(SUM(X85:X85),"0")</f>
        <v>10</v>
      </c>
      <c r="Y86" s="320">
        <f>IFERROR(SUM(Y85:Y85),"0")</f>
        <v>10</v>
      </c>
      <c r="Z86" s="320">
        <f>IFERROR(IF(Z85="",0,Z85),"0")</f>
        <v>9.5000000000000001E-2</v>
      </c>
      <c r="AA86" s="321"/>
      <c r="AB86" s="321"/>
      <c r="AC86" s="321"/>
    </row>
    <row r="87" spans="1:68" x14ac:dyDescent="0.2">
      <c r="A87" s="323"/>
      <c r="B87" s="323"/>
      <c r="C87" s="323"/>
      <c r="D87" s="323"/>
      <c r="E87" s="323"/>
      <c r="F87" s="323"/>
      <c r="G87" s="323"/>
      <c r="H87" s="323"/>
      <c r="I87" s="323"/>
      <c r="J87" s="323"/>
      <c r="K87" s="323"/>
      <c r="L87" s="323"/>
      <c r="M87" s="323"/>
      <c r="N87" s="323"/>
      <c r="O87" s="359"/>
      <c r="P87" s="324" t="s">
        <v>73</v>
      </c>
      <c r="Q87" s="325"/>
      <c r="R87" s="325"/>
      <c r="S87" s="325"/>
      <c r="T87" s="325"/>
      <c r="U87" s="325"/>
      <c r="V87" s="326"/>
      <c r="W87" s="37" t="s">
        <v>74</v>
      </c>
      <c r="X87" s="320">
        <f>IFERROR(SUMPRODUCT(X85:X85*H85:H85),"0")</f>
        <v>21</v>
      </c>
      <c r="Y87" s="320">
        <f>IFERROR(SUMPRODUCT(Y85:Y85*H85:H85),"0")</f>
        <v>21</v>
      </c>
      <c r="Z87" s="37"/>
      <c r="AA87" s="321"/>
      <c r="AB87" s="321"/>
      <c r="AC87" s="321"/>
    </row>
    <row r="88" spans="1:68" ht="16.5" hidden="1" customHeight="1" x14ac:dyDescent="0.25">
      <c r="A88" s="322" t="s">
        <v>179</v>
      </c>
      <c r="B88" s="323"/>
      <c r="C88" s="323"/>
      <c r="D88" s="323"/>
      <c r="E88" s="323"/>
      <c r="F88" s="323"/>
      <c r="G88" s="323"/>
      <c r="H88" s="323"/>
      <c r="I88" s="323"/>
      <c r="J88" s="323"/>
      <c r="K88" s="323"/>
      <c r="L88" s="323"/>
      <c r="M88" s="323"/>
      <c r="N88" s="323"/>
      <c r="O88" s="323"/>
      <c r="P88" s="323"/>
      <c r="Q88" s="323"/>
      <c r="R88" s="323"/>
      <c r="S88" s="323"/>
      <c r="T88" s="323"/>
      <c r="U88" s="323"/>
      <c r="V88" s="323"/>
      <c r="W88" s="323"/>
      <c r="X88" s="323"/>
      <c r="Y88" s="323"/>
      <c r="Z88" s="323"/>
      <c r="AA88" s="313"/>
      <c r="AB88" s="313"/>
      <c r="AC88" s="313"/>
    </row>
    <row r="89" spans="1:68" ht="14.25" hidden="1" customHeight="1" x14ac:dyDescent="0.25">
      <c r="A89" s="349" t="s">
        <v>180</v>
      </c>
      <c r="B89" s="323"/>
      <c r="C89" s="323"/>
      <c r="D89" s="323"/>
      <c r="E89" s="323"/>
      <c r="F89" s="323"/>
      <c r="G89" s="323"/>
      <c r="H89" s="323"/>
      <c r="I89" s="323"/>
      <c r="J89" s="323"/>
      <c r="K89" s="323"/>
      <c r="L89" s="323"/>
      <c r="M89" s="323"/>
      <c r="N89" s="323"/>
      <c r="O89" s="323"/>
      <c r="P89" s="323"/>
      <c r="Q89" s="323"/>
      <c r="R89" s="323"/>
      <c r="S89" s="323"/>
      <c r="T89" s="323"/>
      <c r="U89" s="323"/>
      <c r="V89" s="323"/>
      <c r="W89" s="323"/>
      <c r="X89" s="323"/>
      <c r="Y89" s="323"/>
      <c r="Z89" s="323"/>
      <c r="AA89" s="314"/>
      <c r="AB89" s="314"/>
      <c r="AC89" s="314"/>
    </row>
    <row r="90" spans="1:68" ht="27" hidden="1" customHeight="1" x14ac:dyDescent="0.25">
      <c r="A90" s="54" t="s">
        <v>181</v>
      </c>
      <c r="B90" s="54" t="s">
        <v>182</v>
      </c>
      <c r="C90" s="31">
        <v>4301136040</v>
      </c>
      <c r="D90" s="329">
        <v>4607025784319</v>
      </c>
      <c r="E90" s="330"/>
      <c r="F90" s="317">
        <v>0.36</v>
      </c>
      <c r="G90" s="32">
        <v>10</v>
      </c>
      <c r="H90" s="317">
        <v>3.6</v>
      </c>
      <c r="I90" s="317">
        <v>4.2439999999999998</v>
      </c>
      <c r="J90" s="32">
        <v>70</v>
      </c>
      <c r="K90" s="32" t="s">
        <v>80</v>
      </c>
      <c r="L90" s="32" t="s">
        <v>89</v>
      </c>
      <c r="M90" s="33" t="s">
        <v>69</v>
      </c>
      <c r="N90" s="33"/>
      <c r="O90" s="32">
        <v>180</v>
      </c>
      <c r="P90" s="456" t="str">
        <f>HYPERLINK("https://abi.ru/products/Замороженные/Горячая штучка/Чебуреки ГШ/Чебуреки/P004127/","Чебуреки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0" s="332"/>
      <c r="R90" s="332"/>
      <c r="S90" s="332"/>
      <c r="T90" s="333"/>
      <c r="U90" s="34"/>
      <c r="V90" s="34"/>
      <c r="W90" s="35" t="s">
        <v>70</v>
      </c>
      <c r="X90" s="318">
        <v>0</v>
      </c>
      <c r="Y90" s="319">
        <f>IFERROR(IF(X90="","",X90),"")</f>
        <v>0</v>
      </c>
      <c r="Z90" s="36">
        <f>IFERROR(IF(X90="","",X90*0.01788),"")</f>
        <v>0</v>
      </c>
      <c r="AA90" s="56"/>
      <c r="AB90" s="57"/>
      <c r="AC90" s="134" t="s">
        <v>183</v>
      </c>
      <c r="AG90" s="67"/>
      <c r="AJ90" s="71" t="s">
        <v>90</v>
      </c>
      <c r="AK90" s="71">
        <v>14</v>
      </c>
      <c r="BB90" s="135" t="s">
        <v>83</v>
      </c>
      <c r="BM90" s="67">
        <f>IFERROR(X90*I90,"0")</f>
        <v>0</v>
      </c>
      <c r="BN90" s="67">
        <f>IFERROR(Y90*I90,"0")</f>
        <v>0</v>
      </c>
      <c r="BO90" s="67">
        <f>IFERROR(X90/J90,"0")</f>
        <v>0</v>
      </c>
      <c r="BP90" s="67">
        <f>IFERROR(Y90/J90,"0")</f>
        <v>0</v>
      </c>
    </row>
    <row r="91" spans="1:68" ht="27" hidden="1" customHeight="1" x14ac:dyDescent="0.25">
      <c r="A91" s="54" t="s">
        <v>184</v>
      </c>
      <c r="B91" s="54" t="s">
        <v>185</v>
      </c>
      <c r="C91" s="31">
        <v>4301136042</v>
      </c>
      <c r="D91" s="329">
        <v>4607025784012</v>
      </c>
      <c r="E91" s="330"/>
      <c r="F91" s="317">
        <v>0.09</v>
      </c>
      <c r="G91" s="32">
        <v>24</v>
      </c>
      <c r="H91" s="317">
        <v>2.16</v>
      </c>
      <c r="I91" s="317">
        <v>2.4912000000000001</v>
      </c>
      <c r="J91" s="32">
        <v>126</v>
      </c>
      <c r="K91" s="32" t="s">
        <v>80</v>
      </c>
      <c r="L91" s="32" t="s">
        <v>89</v>
      </c>
      <c r="M91" s="33" t="s">
        <v>69</v>
      </c>
      <c r="N91" s="33"/>
      <c r="O91" s="32">
        <v>180</v>
      </c>
      <c r="P91" s="449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1" s="332"/>
      <c r="R91" s="332"/>
      <c r="S91" s="332"/>
      <c r="T91" s="333"/>
      <c r="U91" s="34"/>
      <c r="V91" s="34"/>
      <c r="W91" s="35" t="s">
        <v>70</v>
      </c>
      <c r="X91" s="318">
        <v>0</v>
      </c>
      <c r="Y91" s="319">
        <f>IFERROR(IF(X91="","",X91),"")</f>
        <v>0</v>
      </c>
      <c r="Z91" s="36">
        <f>IFERROR(IF(X91="","",X91*0.00936),"")</f>
        <v>0</v>
      </c>
      <c r="AA91" s="56"/>
      <c r="AB91" s="57"/>
      <c r="AC91" s="136" t="s">
        <v>186</v>
      </c>
      <c r="AG91" s="67"/>
      <c r="AJ91" s="71" t="s">
        <v>90</v>
      </c>
      <c r="AK91" s="71">
        <v>14</v>
      </c>
      <c r="BB91" s="137" t="s">
        <v>83</v>
      </c>
      <c r="BM91" s="67">
        <f>IFERROR(X91*I91,"0")</f>
        <v>0</v>
      </c>
      <c r="BN91" s="67">
        <f>IFERROR(Y91*I91,"0")</f>
        <v>0</v>
      </c>
      <c r="BO91" s="67">
        <f>IFERROR(X91/J91,"0")</f>
        <v>0</v>
      </c>
      <c r="BP91" s="67">
        <f>IFERROR(Y91/J91,"0")</f>
        <v>0</v>
      </c>
    </row>
    <row r="92" spans="1:68" ht="16.5" customHeight="1" x14ac:dyDescent="0.25">
      <c r="A92" s="54" t="s">
        <v>187</v>
      </c>
      <c r="B92" s="54" t="s">
        <v>188</v>
      </c>
      <c r="C92" s="31">
        <v>4301136039</v>
      </c>
      <c r="D92" s="329">
        <v>4607111035370</v>
      </c>
      <c r="E92" s="330"/>
      <c r="F92" s="317">
        <v>0.14000000000000001</v>
      </c>
      <c r="G92" s="32">
        <v>22</v>
      </c>
      <c r="H92" s="317">
        <v>3.08</v>
      </c>
      <c r="I92" s="317">
        <v>3.464</v>
      </c>
      <c r="J92" s="32">
        <v>84</v>
      </c>
      <c r="K92" s="32" t="s">
        <v>67</v>
      </c>
      <c r="L92" s="32" t="s">
        <v>89</v>
      </c>
      <c r="M92" s="33" t="s">
        <v>69</v>
      </c>
      <c r="N92" s="33"/>
      <c r="O92" s="32">
        <v>180</v>
      </c>
      <c r="P92" s="387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92" s="332"/>
      <c r="R92" s="332"/>
      <c r="S92" s="332"/>
      <c r="T92" s="333"/>
      <c r="U92" s="34"/>
      <c r="V92" s="34"/>
      <c r="W92" s="35" t="s">
        <v>70</v>
      </c>
      <c r="X92" s="318">
        <v>24</v>
      </c>
      <c r="Y92" s="319">
        <f>IFERROR(IF(X92="","",X92),"")</f>
        <v>24</v>
      </c>
      <c r="Z92" s="36">
        <f>IFERROR(IF(X92="","",X92*0.0155),"")</f>
        <v>0.372</v>
      </c>
      <c r="AA92" s="56"/>
      <c r="AB92" s="57"/>
      <c r="AC92" s="138" t="s">
        <v>189</v>
      </c>
      <c r="AG92" s="67"/>
      <c r="AJ92" s="71" t="s">
        <v>90</v>
      </c>
      <c r="AK92" s="71">
        <v>12</v>
      </c>
      <c r="BB92" s="139" t="s">
        <v>83</v>
      </c>
      <c r="BM92" s="67">
        <f>IFERROR(X92*I92,"0")</f>
        <v>83.135999999999996</v>
      </c>
      <c r="BN92" s="67">
        <f>IFERROR(Y92*I92,"0")</f>
        <v>83.135999999999996</v>
      </c>
      <c r="BO92" s="67">
        <f>IFERROR(X92/J92,"0")</f>
        <v>0.2857142857142857</v>
      </c>
      <c r="BP92" s="67">
        <f>IFERROR(Y92/J92,"0")</f>
        <v>0.2857142857142857</v>
      </c>
    </row>
    <row r="93" spans="1:68" x14ac:dyDescent="0.2">
      <c r="A93" s="358"/>
      <c r="B93" s="323"/>
      <c r="C93" s="323"/>
      <c r="D93" s="323"/>
      <c r="E93" s="323"/>
      <c r="F93" s="323"/>
      <c r="G93" s="323"/>
      <c r="H93" s="323"/>
      <c r="I93" s="323"/>
      <c r="J93" s="323"/>
      <c r="K93" s="323"/>
      <c r="L93" s="323"/>
      <c r="M93" s="323"/>
      <c r="N93" s="323"/>
      <c r="O93" s="359"/>
      <c r="P93" s="324" t="s">
        <v>73</v>
      </c>
      <c r="Q93" s="325"/>
      <c r="R93" s="325"/>
      <c r="S93" s="325"/>
      <c r="T93" s="325"/>
      <c r="U93" s="325"/>
      <c r="V93" s="326"/>
      <c r="W93" s="37" t="s">
        <v>70</v>
      </c>
      <c r="X93" s="320">
        <f>IFERROR(SUM(X90:X92),"0")</f>
        <v>24</v>
      </c>
      <c r="Y93" s="320">
        <f>IFERROR(SUM(Y90:Y92),"0")</f>
        <v>24</v>
      </c>
      <c r="Z93" s="320">
        <f>IFERROR(IF(Z90="",0,Z90),"0")+IFERROR(IF(Z91="",0,Z91),"0")+IFERROR(IF(Z92="",0,Z92),"0")</f>
        <v>0.372</v>
      </c>
      <c r="AA93" s="321"/>
      <c r="AB93" s="321"/>
      <c r="AC93" s="321"/>
    </row>
    <row r="94" spans="1:68" x14ac:dyDescent="0.2">
      <c r="A94" s="323"/>
      <c r="B94" s="323"/>
      <c r="C94" s="323"/>
      <c r="D94" s="323"/>
      <c r="E94" s="323"/>
      <c r="F94" s="323"/>
      <c r="G94" s="323"/>
      <c r="H94" s="323"/>
      <c r="I94" s="323"/>
      <c r="J94" s="323"/>
      <c r="K94" s="323"/>
      <c r="L94" s="323"/>
      <c r="M94" s="323"/>
      <c r="N94" s="323"/>
      <c r="O94" s="359"/>
      <c r="P94" s="324" t="s">
        <v>73</v>
      </c>
      <c r="Q94" s="325"/>
      <c r="R94" s="325"/>
      <c r="S94" s="325"/>
      <c r="T94" s="325"/>
      <c r="U94" s="325"/>
      <c r="V94" s="326"/>
      <c r="W94" s="37" t="s">
        <v>74</v>
      </c>
      <c r="X94" s="320">
        <f>IFERROR(SUMPRODUCT(X90:X92*H90:H92),"0")</f>
        <v>73.92</v>
      </c>
      <c r="Y94" s="320">
        <f>IFERROR(SUMPRODUCT(Y90:Y92*H90:H92),"0")</f>
        <v>73.92</v>
      </c>
      <c r="Z94" s="37"/>
      <c r="AA94" s="321"/>
      <c r="AB94" s="321"/>
      <c r="AC94" s="321"/>
    </row>
    <row r="95" spans="1:68" ht="16.5" hidden="1" customHeight="1" x14ac:dyDescent="0.25">
      <c r="A95" s="322" t="s">
        <v>190</v>
      </c>
      <c r="B95" s="323"/>
      <c r="C95" s="323"/>
      <c r="D95" s="323"/>
      <c r="E95" s="323"/>
      <c r="F95" s="323"/>
      <c r="G95" s="323"/>
      <c r="H95" s="323"/>
      <c r="I95" s="323"/>
      <c r="J95" s="323"/>
      <c r="K95" s="323"/>
      <c r="L95" s="323"/>
      <c r="M95" s="323"/>
      <c r="N95" s="323"/>
      <c r="O95" s="323"/>
      <c r="P95" s="323"/>
      <c r="Q95" s="323"/>
      <c r="R95" s="323"/>
      <c r="S95" s="323"/>
      <c r="T95" s="323"/>
      <c r="U95" s="323"/>
      <c r="V95" s="323"/>
      <c r="W95" s="323"/>
      <c r="X95" s="323"/>
      <c r="Y95" s="323"/>
      <c r="Z95" s="323"/>
      <c r="AA95" s="313"/>
      <c r="AB95" s="313"/>
      <c r="AC95" s="313"/>
    </row>
    <row r="96" spans="1:68" ht="14.25" hidden="1" customHeight="1" x14ac:dyDescent="0.25">
      <c r="A96" s="349" t="s">
        <v>64</v>
      </c>
      <c r="B96" s="323"/>
      <c r="C96" s="323"/>
      <c r="D96" s="323"/>
      <c r="E96" s="323"/>
      <c r="F96" s="323"/>
      <c r="G96" s="323"/>
      <c r="H96" s="323"/>
      <c r="I96" s="323"/>
      <c r="J96" s="323"/>
      <c r="K96" s="323"/>
      <c r="L96" s="323"/>
      <c r="M96" s="323"/>
      <c r="N96" s="323"/>
      <c r="O96" s="323"/>
      <c r="P96" s="323"/>
      <c r="Q96" s="323"/>
      <c r="R96" s="323"/>
      <c r="S96" s="323"/>
      <c r="T96" s="323"/>
      <c r="U96" s="323"/>
      <c r="V96" s="323"/>
      <c r="W96" s="323"/>
      <c r="X96" s="323"/>
      <c r="Y96" s="323"/>
      <c r="Z96" s="323"/>
      <c r="AA96" s="314"/>
      <c r="AB96" s="314"/>
      <c r="AC96" s="314"/>
    </row>
    <row r="97" spans="1:68" ht="27" hidden="1" customHeight="1" x14ac:dyDescent="0.25">
      <c r="A97" s="54" t="s">
        <v>191</v>
      </c>
      <c r="B97" s="54" t="s">
        <v>192</v>
      </c>
      <c r="C97" s="31">
        <v>4301071051</v>
      </c>
      <c r="D97" s="329">
        <v>4607111039262</v>
      </c>
      <c r="E97" s="330"/>
      <c r="F97" s="317">
        <v>0.4</v>
      </c>
      <c r="G97" s="32">
        <v>16</v>
      </c>
      <c r="H97" s="317">
        <v>6.4</v>
      </c>
      <c r="I97" s="317">
        <v>6.7195999999999998</v>
      </c>
      <c r="J97" s="32">
        <v>84</v>
      </c>
      <c r="K97" s="32" t="s">
        <v>67</v>
      </c>
      <c r="L97" s="32" t="s">
        <v>89</v>
      </c>
      <c r="M97" s="33" t="s">
        <v>69</v>
      </c>
      <c r="N97" s="33"/>
      <c r="O97" s="32">
        <v>180</v>
      </c>
      <c r="P97" s="407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97" s="332"/>
      <c r="R97" s="332"/>
      <c r="S97" s="332"/>
      <c r="T97" s="333"/>
      <c r="U97" s="34"/>
      <c r="V97" s="34"/>
      <c r="W97" s="35" t="s">
        <v>70</v>
      </c>
      <c r="X97" s="318">
        <v>0</v>
      </c>
      <c r="Y97" s="319">
        <f>IFERROR(IF(X97="","",X97),"")</f>
        <v>0</v>
      </c>
      <c r="Z97" s="36">
        <f>IFERROR(IF(X97="","",X97*0.0155),"")</f>
        <v>0</v>
      </c>
      <c r="AA97" s="56"/>
      <c r="AB97" s="57"/>
      <c r="AC97" s="140" t="s">
        <v>136</v>
      </c>
      <c r="AG97" s="67"/>
      <c r="AJ97" s="71" t="s">
        <v>90</v>
      </c>
      <c r="AK97" s="71">
        <v>12</v>
      </c>
      <c r="BB97" s="141" t="s">
        <v>1</v>
      </c>
      <c r="BM97" s="67">
        <f>IFERROR(X97*I97,"0")</f>
        <v>0</v>
      </c>
      <c r="BN97" s="67">
        <f>IFERROR(Y97*I97,"0")</f>
        <v>0</v>
      </c>
      <c r="BO97" s="67">
        <f>IFERROR(X97/J97,"0")</f>
        <v>0</v>
      </c>
      <c r="BP97" s="67">
        <f>IFERROR(Y97/J97,"0")</f>
        <v>0</v>
      </c>
    </row>
    <row r="98" spans="1:68" ht="27" hidden="1" customHeight="1" x14ac:dyDescent="0.25">
      <c r="A98" s="54" t="s">
        <v>193</v>
      </c>
      <c r="B98" s="54" t="s">
        <v>194</v>
      </c>
      <c r="C98" s="31">
        <v>4301070976</v>
      </c>
      <c r="D98" s="329">
        <v>4607111034144</v>
      </c>
      <c r="E98" s="330"/>
      <c r="F98" s="317">
        <v>0.9</v>
      </c>
      <c r="G98" s="32">
        <v>8</v>
      </c>
      <c r="H98" s="317">
        <v>7.2</v>
      </c>
      <c r="I98" s="317">
        <v>7.4859999999999998</v>
      </c>
      <c r="J98" s="32">
        <v>84</v>
      </c>
      <c r="K98" s="32" t="s">
        <v>67</v>
      </c>
      <c r="L98" s="32" t="s">
        <v>139</v>
      </c>
      <c r="M98" s="33" t="s">
        <v>69</v>
      </c>
      <c r="N98" s="33"/>
      <c r="O98" s="32">
        <v>180</v>
      </c>
      <c r="P98" s="473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98" s="332"/>
      <c r="R98" s="332"/>
      <c r="S98" s="332"/>
      <c r="T98" s="333"/>
      <c r="U98" s="34"/>
      <c r="V98" s="34"/>
      <c r="W98" s="35" t="s">
        <v>70</v>
      </c>
      <c r="X98" s="318">
        <v>0</v>
      </c>
      <c r="Y98" s="319">
        <f>IFERROR(IF(X98="","",X98),"")</f>
        <v>0</v>
      </c>
      <c r="Z98" s="36">
        <f>IFERROR(IF(X98="","",X98*0.0155),"")</f>
        <v>0</v>
      </c>
      <c r="AA98" s="56"/>
      <c r="AB98" s="57"/>
      <c r="AC98" s="142" t="s">
        <v>136</v>
      </c>
      <c r="AG98" s="67"/>
      <c r="AJ98" s="71" t="s">
        <v>140</v>
      </c>
      <c r="AK98" s="71">
        <v>84</v>
      </c>
      <c r="BB98" s="143" t="s">
        <v>1</v>
      </c>
      <c r="BM98" s="67">
        <f>IFERROR(X98*I98,"0")</f>
        <v>0</v>
      </c>
      <c r="BN98" s="67">
        <f>IFERROR(Y98*I98,"0")</f>
        <v>0</v>
      </c>
      <c r="BO98" s="67">
        <f>IFERROR(X98/J98,"0")</f>
        <v>0</v>
      </c>
      <c r="BP98" s="67">
        <f>IFERROR(Y98/J98,"0")</f>
        <v>0</v>
      </c>
    </row>
    <row r="99" spans="1:68" ht="27" hidden="1" customHeight="1" x14ac:dyDescent="0.25">
      <c r="A99" s="54" t="s">
        <v>195</v>
      </c>
      <c r="B99" s="54" t="s">
        <v>196</v>
      </c>
      <c r="C99" s="31">
        <v>4301071038</v>
      </c>
      <c r="D99" s="329">
        <v>4607111039248</v>
      </c>
      <c r="E99" s="330"/>
      <c r="F99" s="317">
        <v>0.7</v>
      </c>
      <c r="G99" s="32">
        <v>10</v>
      </c>
      <c r="H99" s="317">
        <v>7</v>
      </c>
      <c r="I99" s="317">
        <v>7.3</v>
      </c>
      <c r="J99" s="32">
        <v>84</v>
      </c>
      <c r="K99" s="32" t="s">
        <v>67</v>
      </c>
      <c r="L99" s="32" t="s">
        <v>139</v>
      </c>
      <c r="M99" s="33" t="s">
        <v>69</v>
      </c>
      <c r="N99" s="33"/>
      <c r="O99" s="32">
        <v>180</v>
      </c>
      <c r="P99" s="391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99" s="332"/>
      <c r="R99" s="332"/>
      <c r="S99" s="332"/>
      <c r="T99" s="333"/>
      <c r="U99" s="34"/>
      <c r="V99" s="34"/>
      <c r="W99" s="35" t="s">
        <v>70</v>
      </c>
      <c r="X99" s="318">
        <v>0</v>
      </c>
      <c r="Y99" s="319">
        <f>IFERROR(IF(X99="","",X99),"")</f>
        <v>0</v>
      </c>
      <c r="Z99" s="36">
        <f>IFERROR(IF(X99="","",X99*0.0155),"")</f>
        <v>0</v>
      </c>
      <c r="AA99" s="56"/>
      <c r="AB99" s="57"/>
      <c r="AC99" s="144" t="s">
        <v>136</v>
      </c>
      <c r="AG99" s="67"/>
      <c r="AJ99" s="71" t="s">
        <v>140</v>
      </c>
      <c r="AK99" s="71">
        <v>84</v>
      </c>
      <c r="BB99" s="145" t="s">
        <v>1</v>
      </c>
      <c r="BM99" s="67">
        <f>IFERROR(X99*I99,"0")</f>
        <v>0</v>
      </c>
      <c r="BN99" s="67">
        <f>IFERROR(Y99*I99,"0")</f>
        <v>0</v>
      </c>
      <c r="BO99" s="67">
        <f>IFERROR(X99/J99,"0")</f>
        <v>0</v>
      </c>
      <c r="BP99" s="67">
        <f>IFERROR(Y99/J99,"0")</f>
        <v>0</v>
      </c>
    </row>
    <row r="100" spans="1:68" ht="27" customHeight="1" x14ac:dyDescent="0.25">
      <c r="A100" s="54" t="s">
        <v>197</v>
      </c>
      <c r="B100" s="54" t="s">
        <v>198</v>
      </c>
      <c r="C100" s="31">
        <v>4301071049</v>
      </c>
      <c r="D100" s="329">
        <v>4607111039293</v>
      </c>
      <c r="E100" s="330"/>
      <c r="F100" s="317">
        <v>0.4</v>
      </c>
      <c r="G100" s="32">
        <v>16</v>
      </c>
      <c r="H100" s="317">
        <v>6.4</v>
      </c>
      <c r="I100" s="317">
        <v>6.7195999999999998</v>
      </c>
      <c r="J100" s="32">
        <v>84</v>
      </c>
      <c r="K100" s="32" t="s">
        <v>67</v>
      </c>
      <c r="L100" s="32" t="s">
        <v>139</v>
      </c>
      <c r="M100" s="33" t="s">
        <v>69</v>
      </c>
      <c r="N100" s="33"/>
      <c r="O100" s="32">
        <v>180</v>
      </c>
      <c r="P100" s="389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0" s="332"/>
      <c r="R100" s="332"/>
      <c r="S100" s="332"/>
      <c r="T100" s="333"/>
      <c r="U100" s="34"/>
      <c r="V100" s="34"/>
      <c r="W100" s="35" t="s">
        <v>70</v>
      </c>
      <c r="X100" s="318">
        <v>12</v>
      </c>
      <c r="Y100" s="319">
        <f>IFERROR(IF(X100="","",X100),"")</f>
        <v>12</v>
      </c>
      <c r="Z100" s="36">
        <f>IFERROR(IF(X100="","",X100*0.0155),"")</f>
        <v>0.186</v>
      </c>
      <c r="AA100" s="56"/>
      <c r="AB100" s="57"/>
      <c r="AC100" s="146" t="s">
        <v>136</v>
      </c>
      <c r="AG100" s="67"/>
      <c r="AJ100" s="71" t="s">
        <v>140</v>
      </c>
      <c r="AK100" s="71">
        <v>84</v>
      </c>
      <c r="BB100" s="147" t="s">
        <v>1</v>
      </c>
      <c r="BM100" s="67">
        <f>IFERROR(X100*I100,"0")</f>
        <v>80.635199999999998</v>
      </c>
      <c r="BN100" s="67">
        <f>IFERROR(Y100*I100,"0")</f>
        <v>80.635199999999998</v>
      </c>
      <c r="BO100" s="67">
        <f>IFERROR(X100/J100,"0")</f>
        <v>0.14285714285714285</v>
      </c>
      <c r="BP100" s="67">
        <f>IFERROR(Y100/J100,"0")</f>
        <v>0.14285714285714285</v>
      </c>
    </row>
    <row r="101" spans="1:68" ht="27" hidden="1" customHeight="1" x14ac:dyDescent="0.25">
      <c r="A101" s="54" t="s">
        <v>199</v>
      </c>
      <c r="B101" s="54" t="s">
        <v>200</v>
      </c>
      <c r="C101" s="31">
        <v>4301071039</v>
      </c>
      <c r="D101" s="329">
        <v>4607111039279</v>
      </c>
      <c r="E101" s="330"/>
      <c r="F101" s="317">
        <v>0.7</v>
      </c>
      <c r="G101" s="32">
        <v>10</v>
      </c>
      <c r="H101" s="317">
        <v>7</v>
      </c>
      <c r="I101" s="317">
        <v>7.3</v>
      </c>
      <c r="J101" s="32">
        <v>84</v>
      </c>
      <c r="K101" s="32" t="s">
        <v>67</v>
      </c>
      <c r="L101" s="32" t="s">
        <v>139</v>
      </c>
      <c r="M101" s="33" t="s">
        <v>69</v>
      </c>
      <c r="N101" s="33"/>
      <c r="O101" s="32">
        <v>180</v>
      </c>
      <c r="P101" s="491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01" s="332"/>
      <c r="R101" s="332"/>
      <c r="S101" s="332"/>
      <c r="T101" s="333"/>
      <c r="U101" s="34"/>
      <c r="V101" s="34"/>
      <c r="W101" s="35" t="s">
        <v>70</v>
      </c>
      <c r="X101" s="318">
        <v>0</v>
      </c>
      <c r="Y101" s="319">
        <f>IFERROR(IF(X101="","",X101),"")</f>
        <v>0</v>
      </c>
      <c r="Z101" s="36">
        <f>IFERROR(IF(X101="","",X101*0.0155),"")</f>
        <v>0</v>
      </c>
      <c r="AA101" s="56"/>
      <c r="AB101" s="57"/>
      <c r="AC101" s="148" t="s">
        <v>136</v>
      </c>
      <c r="AG101" s="67"/>
      <c r="AJ101" s="71" t="s">
        <v>140</v>
      </c>
      <c r="AK101" s="71">
        <v>84</v>
      </c>
      <c r="BB101" s="149" t="s">
        <v>1</v>
      </c>
      <c r="BM101" s="67">
        <f>IFERROR(X101*I101,"0")</f>
        <v>0</v>
      </c>
      <c r="BN101" s="67">
        <f>IFERROR(Y101*I101,"0")</f>
        <v>0</v>
      </c>
      <c r="BO101" s="67">
        <f>IFERROR(X101/J101,"0")</f>
        <v>0</v>
      </c>
      <c r="BP101" s="67">
        <f>IFERROR(Y101/J101,"0")</f>
        <v>0</v>
      </c>
    </row>
    <row r="102" spans="1:68" x14ac:dyDescent="0.2">
      <c r="A102" s="358"/>
      <c r="B102" s="323"/>
      <c r="C102" s="323"/>
      <c r="D102" s="323"/>
      <c r="E102" s="323"/>
      <c r="F102" s="323"/>
      <c r="G102" s="323"/>
      <c r="H102" s="323"/>
      <c r="I102" s="323"/>
      <c r="J102" s="323"/>
      <c r="K102" s="323"/>
      <c r="L102" s="323"/>
      <c r="M102" s="323"/>
      <c r="N102" s="323"/>
      <c r="O102" s="359"/>
      <c r="P102" s="324" t="s">
        <v>73</v>
      </c>
      <c r="Q102" s="325"/>
      <c r="R102" s="325"/>
      <c r="S102" s="325"/>
      <c r="T102" s="325"/>
      <c r="U102" s="325"/>
      <c r="V102" s="326"/>
      <c r="W102" s="37" t="s">
        <v>70</v>
      </c>
      <c r="X102" s="320">
        <f>IFERROR(SUM(X97:X101),"0")</f>
        <v>12</v>
      </c>
      <c r="Y102" s="320">
        <f>IFERROR(SUM(Y97:Y101),"0")</f>
        <v>12</v>
      </c>
      <c r="Z102" s="320">
        <f>IFERROR(IF(Z97="",0,Z97),"0")+IFERROR(IF(Z98="",0,Z98),"0")+IFERROR(IF(Z99="",0,Z99),"0")+IFERROR(IF(Z100="",0,Z100),"0")+IFERROR(IF(Z101="",0,Z101),"0")</f>
        <v>0.186</v>
      </c>
      <c r="AA102" s="321"/>
      <c r="AB102" s="321"/>
      <c r="AC102" s="321"/>
    </row>
    <row r="103" spans="1:68" x14ac:dyDescent="0.2">
      <c r="A103" s="323"/>
      <c r="B103" s="323"/>
      <c r="C103" s="323"/>
      <c r="D103" s="323"/>
      <c r="E103" s="323"/>
      <c r="F103" s="323"/>
      <c r="G103" s="323"/>
      <c r="H103" s="323"/>
      <c r="I103" s="323"/>
      <c r="J103" s="323"/>
      <c r="K103" s="323"/>
      <c r="L103" s="323"/>
      <c r="M103" s="323"/>
      <c r="N103" s="323"/>
      <c r="O103" s="359"/>
      <c r="P103" s="324" t="s">
        <v>73</v>
      </c>
      <c r="Q103" s="325"/>
      <c r="R103" s="325"/>
      <c r="S103" s="325"/>
      <c r="T103" s="325"/>
      <c r="U103" s="325"/>
      <c r="V103" s="326"/>
      <c r="W103" s="37" t="s">
        <v>74</v>
      </c>
      <c r="X103" s="320">
        <f>IFERROR(SUMPRODUCT(X97:X101*H97:H101),"0")</f>
        <v>76.800000000000011</v>
      </c>
      <c r="Y103" s="320">
        <f>IFERROR(SUMPRODUCT(Y97:Y101*H97:H101),"0")</f>
        <v>76.800000000000011</v>
      </c>
      <c r="Z103" s="37"/>
      <c r="AA103" s="321"/>
      <c r="AB103" s="321"/>
      <c r="AC103" s="321"/>
    </row>
    <row r="104" spans="1:68" ht="16.5" hidden="1" customHeight="1" x14ac:dyDescent="0.25">
      <c r="A104" s="322" t="s">
        <v>201</v>
      </c>
      <c r="B104" s="323"/>
      <c r="C104" s="323"/>
      <c r="D104" s="323"/>
      <c r="E104" s="323"/>
      <c r="F104" s="323"/>
      <c r="G104" s="323"/>
      <c r="H104" s="323"/>
      <c r="I104" s="323"/>
      <c r="J104" s="323"/>
      <c r="K104" s="323"/>
      <c r="L104" s="323"/>
      <c r="M104" s="323"/>
      <c r="N104" s="323"/>
      <c r="O104" s="323"/>
      <c r="P104" s="323"/>
      <c r="Q104" s="323"/>
      <c r="R104" s="323"/>
      <c r="S104" s="323"/>
      <c r="T104" s="323"/>
      <c r="U104" s="323"/>
      <c r="V104" s="323"/>
      <c r="W104" s="323"/>
      <c r="X104" s="323"/>
      <c r="Y104" s="323"/>
      <c r="Z104" s="323"/>
      <c r="AA104" s="313"/>
      <c r="AB104" s="313"/>
      <c r="AC104" s="313"/>
    </row>
    <row r="105" spans="1:68" ht="14.25" hidden="1" customHeight="1" x14ac:dyDescent="0.25">
      <c r="A105" s="349" t="s">
        <v>142</v>
      </c>
      <c r="B105" s="323"/>
      <c r="C105" s="323"/>
      <c r="D105" s="323"/>
      <c r="E105" s="323"/>
      <c r="F105" s="323"/>
      <c r="G105" s="323"/>
      <c r="H105" s="323"/>
      <c r="I105" s="323"/>
      <c r="J105" s="323"/>
      <c r="K105" s="323"/>
      <c r="L105" s="323"/>
      <c r="M105" s="323"/>
      <c r="N105" s="323"/>
      <c r="O105" s="323"/>
      <c r="P105" s="323"/>
      <c r="Q105" s="323"/>
      <c r="R105" s="323"/>
      <c r="S105" s="323"/>
      <c r="T105" s="323"/>
      <c r="U105" s="323"/>
      <c r="V105" s="323"/>
      <c r="W105" s="323"/>
      <c r="X105" s="323"/>
      <c r="Y105" s="323"/>
      <c r="Z105" s="323"/>
      <c r="AA105" s="314"/>
      <c r="AB105" s="314"/>
      <c r="AC105" s="314"/>
    </row>
    <row r="106" spans="1:68" ht="27" customHeight="1" x14ac:dyDescent="0.25">
      <c r="A106" s="54" t="s">
        <v>202</v>
      </c>
      <c r="B106" s="54" t="s">
        <v>203</v>
      </c>
      <c r="C106" s="31">
        <v>4301135533</v>
      </c>
      <c r="D106" s="329">
        <v>4607111034014</v>
      </c>
      <c r="E106" s="330"/>
      <c r="F106" s="317">
        <v>0.25</v>
      </c>
      <c r="G106" s="32">
        <v>12</v>
      </c>
      <c r="H106" s="317">
        <v>3</v>
      </c>
      <c r="I106" s="317">
        <v>3.7035999999999998</v>
      </c>
      <c r="J106" s="32">
        <v>70</v>
      </c>
      <c r="K106" s="32" t="s">
        <v>80</v>
      </c>
      <c r="L106" s="32" t="s">
        <v>68</v>
      </c>
      <c r="M106" s="33" t="s">
        <v>69</v>
      </c>
      <c r="N106" s="33"/>
      <c r="O106" s="32">
        <v>180</v>
      </c>
      <c r="P106" s="477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06" s="332"/>
      <c r="R106" s="332"/>
      <c r="S106" s="332"/>
      <c r="T106" s="333"/>
      <c r="U106" s="34"/>
      <c r="V106" s="34"/>
      <c r="W106" s="35" t="s">
        <v>70</v>
      </c>
      <c r="X106" s="318">
        <v>70</v>
      </c>
      <c r="Y106" s="319">
        <f>IFERROR(IF(X106="","",X106),"")</f>
        <v>70</v>
      </c>
      <c r="Z106" s="36">
        <f>IFERROR(IF(X106="","",X106*0.01788),"")</f>
        <v>1.2516</v>
      </c>
      <c r="AA106" s="56"/>
      <c r="AB106" s="57"/>
      <c r="AC106" s="150" t="s">
        <v>204</v>
      </c>
      <c r="AG106" s="67"/>
      <c r="AJ106" s="71" t="s">
        <v>72</v>
      </c>
      <c r="AK106" s="71">
        <v>1</v>
      </c>
      <c r="BB106" s="151" t="s">
        <v>83</v>
      </c>
      <c r="BM106" s="67">
        <f>IFERROR(X106*I106,"0")</f>
        <v>259.25200000000001</v>
      </c>
      <c r="BN106" s="67">
        <f>IFERROR(Y106*I106,"0")</f>
        <v>259.25200000000001</v>
      </c>
      <c r="BO106" s="67">
        <f>IFERROR(X106/J106,"0")</f>
        <v>1</v>
      </c>
      <c r="BP106" s="67">
        <f>IFERROR(Y106/J106,"0")</f>
        <v>1</v>
      </c>
    </row>
    <row r="107" spans="1:68" ht="27" hidden="1" customHeight="1" x14ac:dyDescent="0.25">
      <c r="A107" s="54" t="s">
        <v>205</v>
      </c>
      <c r="B107" s="54" t="s">
        <v>206</v>
      </c>
      <c r="C107" s="31">
        <v>4301135532</v>
      </c>
      <c r="D107" s="329">
        <v>4607111033994</v>
      </c>
      <c r="E107" s="330"/>
      <c r="F107" s="317">
        <v>0.25</v>
      </c>
      <c r="G107" s="32">
        <v>12</v>
      </c>
      <c r="H107" s="317">
        <v>3</v>
      </c>
      <c r="I107" s="317">
        <v>3.7035999999999998</v>
      </c>
      <c r="J107" s="32">
        <v>70</v>
      </c>
      <c r="K107" s="32" t="s">
        <v>80</v>
      </c>
      <c r="L107" s="32" t="s">
        <v>68</v>
      </c>
      <c r="M107" s="33" t="s">
        <v>69</v>
      </c>
      <c r="N107" s="33"/>
      <c r="O107" s="32">
        <v>180</v>
      </c>
      <c r="P107" s="490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07" s="332"/>
      <c r="R107" s="332"/>
      <c r="S107" s="332"/>
      <c r="T107" s="333"/>
      <c r="U107" s="34"/>
      <c r="V107" s="34"/>
      <c r="W107" s="35" t="s">
        <v>70</v>
      </c>
      <c r="X107" s="318">
        <v>0</v>
      </c>
      <c r="Y107" s="319">
        <f>IFERROR(IF(X107="","",X107),"")</f>
        <v>0</v>
      </c>
      <c r="Z107" s="36">
        <f>IFERROR(IF(X107="","",X107*0.01788),"")</f>
        <v>0</v>
      </c>
      <c r="AA107" s="56"/>
      <c r="AB107" s="57"/>
      <c r="AC107" s="152" t="s">
        <v>146</v>
      </c>
      <c r="AG107" s="67"/>
      <c r="AJ107" s="71" t="s">
        <v>72</v>
      </c>
      <c r="AK107" s="71">
        <v>1</v>
      </c>
      <c r="BB107" s="153" t="s">
        <v>83</v>
      </c>
      <c r="BM107" s="67">
        <f>IFERROR(X107*I107,"0")</f>
        <v>0</v>
      </c>
      <c r="BN107" s="67">
        <f>IFERROR(Y107*I107,"0")</f>
        <v>0</v>
      </c>
      <c r="BO107" s="67">
        <f>IFERROR(X107/J107,"0")</f>
        <v>0</v>
      </c>
      <c r="BP107" s="67">
        <f>IFERROR(Y107/J107,"0")</f>
        <v>0</v>
      </c>
    </row>
    <row r="108" spans="1:68" x14ac:dyDescent="0.2">
      <c r="A108" s="358"/>
      <c r="B108" s="323"/>
      <c r="C108" s="323"/>
      <c r="D108" s="323"/>
      <c r="E108" s="323"/>
      <c r="F108" s="323"/>
      <c r="G108" s="323"/>
      <c r="H108" s="323"/>
      <c r="I108" s="323"/>
      <c r="J108" s="323"/>
      <c r="K108" s="323"/>
      <c r="L108" s="323"/>
      <c r="M108" s="323"/>
      <c r="N108" s="323"/>
      <c r="O108" s="359"/>
      <c r="P108" s="324" t="s">
        <v>73</v>
      </c>
      <c r="Q108" s="325"/>
      <c r="R108" s="325"/>
      <c r="S108" s="325"/>
      <c r="T108" s="325"/>
      <c r="U108" s="325"/>
      <c r="V108" s="326"/>
      <c r="W108" s="37" t="s">
        <v>70</v>
      </c>
      <c r="X108" s="320">
        <f>IFERROR(SUM(X106:X107),"0")</f>
        <v>70</v>
      </c>
      <c r="Y108" s="320">
        <f>IFERROR(SUM(Y106:Y107),"0")</f>
        <v>70</v>
      </c>
      <c r="Z108" s="320">
        <f>IFERROR(IF(Z106="",0,Z106),"0")+IFERROR(IF(Z107="",0,Z107),"0")</f>
        <v>1.2516</v>
      </c>
      <c r="AA108" s="321"/>
      <c r="AB108" s="321"/>
      <c r="AC108" s="321"/>
    </row>
    <row r="109" spans="1:68" x14ac:dyDescent="0.2">
      <c r="A109" s="323"/>
      <c r="B109" s="323"/>
      <c r="C109" s="323"/>
      <c r="D109" s="323"/>
      <c r="E109" s="323"/>
      <c r="F109" s="323"/>
      <c r="G109" s="323"/>
      <c r="H109" s="323"/>
      <c r="I109" s="323"/>
      <c r="J109" s="323"/>
      <c r="K109" s="323"/>
      <c r="L109" s="323"/>
      <c r="M109" s="323"/>
      <c r="N109" s="323"/>
      <c r="O109" s="359"/>
      <c r="P109" s="324" t="s">
        <v>73</v>
      </c>
      <c r="Q109" s="325"/>
      <c r="R109" s="325"/>
      <c r="S109" s="325"/>
      <c r="T109" s="325"/>
      <c r="U109" s="325"/>
      <c r="V109" s="326"/>
      <c r="W109" s="37" t="s">
        <v>74</v>
      </c>
      <c r="X109" s="320">
        <f>IFERROR(SUMPRODUCT(X106:X107*H106:H107),"0")</f>
        <v>210</v>
      </c>
      <c r="Y109" s="320">
        <f>IFERROR(SUMPRODUCT(Y106:Y107*H106:H107),"0")</f>
        <v>210</v>
      </c>
      <c r="Z109" s="37"/>
      <c r="AA109" s="321"/>
      <c r="AB109" s="321"/>
      <c r="AC109" s="321"/>
    </row>
    <row r="110" spans="1:68" ht="16.5" hidden="1" customHeight="1" x14ac:dyDescent="0.25">
      <c r="A110" s="322" t="s">
        <v>207</v>
      </c>
      <c r="B110" s="323"/>
      <c r="C110" s="323"/>
      <c r="D110" s="323"/>
      <c r="E110" s="323"/>
      <c r="F110" s="323"/>
      <c r="G110" s="323"/>
      <c r="H110" s="323"/>
      <c r="I110" s="323"/>
      <c r="J110" s="323"/>
      <c r="K110" s="323"/>
      <c r="L110" s="323"/>
      <c r="M110" s="323"/>
      <c r="N110" s="323"/>
      <c r="O110" s="323"/>
      <c r="P110" s="323"/>
      <c r="Q110" s="323"/>
      <c r="R110" s="323"/>
      <c r="S110" s="323"/>
      <c r="T110" s="323"/>
      <c r="U110" s="323"/>
      <c r="V110" s="323"/>
      <c r="W110" s="323"/>
      <c r="X110" s="323"/>
      <c r="Y110" s="323"/>
      <c r="Z110" s="323"/>
      <c r="AA110" s="313"/>
      <c r="AB110" s="313"/>
      <c r="AC110" s="313"/>
    </row>
    <row r="111" spans="1:68" ht="14.25" hidden="1" customHeight="1" x14ac:dyDescent="0.25">
      <c r="A111" s="349" t="s">
        <v>142</v>
      </c>
      <c r="B111" s="323"/>
      <c r="C111" s="323"/>
      <c r="D111" s="323"/>
      <c r="E111" s="323"/>
      <c r="F111" s="323"/>
      <c r="G111" s="323"/>
      <c r="H111" s="323"/>
      <c r="I111" s="323"/>
      <c r="J111" s="323"/>
      <c r="K111" s="323"/>
      <c r="L111" s="323"/>
      <c r="M111" s="323"/>
      <c r="N111" s="323"/>
      <c r="O111" s="323"/>
      <c r="P111" s="323"/>
      <c r="Q111" s="323"/>
      <c r="R111" s="323"/>
      <c r="S111" s="323"/>
      <c r="T111" s="323"/>
      <c r="U111" s="323"/>
      <c r="V111" s="323"/>
      <c r="W111" s="323"/>
      <c r="X111" s="323"/>
      <c r="Y111" s="323"/>
      <c r="Z111" s="323"/>
      <c r="AA111" s="314"/>
      <c r="AB111" s="314"/>
      <c r="AC111" s="314"/>
    </row>
    <row r="112" spans="1:68" ht="27" customHeight="1" x14ac:dyDescent="0.25">
      <c r="A112" s="54" t="s">
        <v>208</v>
      </c>
      <c r="B112" s="54" t="s">
        <v>209</v>
      </c>
      <c r="C112" s="31">
        <v>4301135311</v>
      </c>
      <c r="D112" s="329">
        <v>4607111039095</v>
      </c>
      <c r="E112" s="330"/>
      <c r="F112" s="317">
        <v>0.25</v>
      </c>
      <c r="G112" s="32">
        <v>12</v>
      </c>
      <c r="H112" s="317">
        <v>3</v>
      </c>
      <c r="I112" s="317">
        <v>3.7480000000000002</v>
      </c>
      <c r="J112" s="32">
        <v>70</v>
      </c>
      <c r="K112" s="32" t="s">
        <v>80</v>
      </c>
      <c r="L112" s="32" t="s">
        <v>89</v>
      </c>
      <c r="M112" s="33" t="s">
        <v>69</v>
      </c>
      <c r="N112" s="33"/>
      <c r="O112" s="32">
        <v>180</v>
      </c>
      <c r="P112" s="464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12" s="332"/>
      <c r="R112" s="332"/>
      <c r="S112" s="332"/>
      <c r="T112" s="333"/>
      <c r="U112" s="34"/>
      <c r="V112" s="34"/>
      <c r="W112" s="35" t="s">
        <v>70</v>
      </c>
      <c r="X112" s="318">
        <v>14</v>
      </c>
      <c r="Y112" s="319">
        <f>IFERROR(IF(X112="","",X112),"")</f>
        <v>14</v>
      </c>
      <c r="Z112" s="36">
        <f>IFERROR(IF(X112="","",X112*0.01788),"")</f>
        <v>0.25031999999999999</v>
      </c>
      <c r="AA112" s="56"/>
      <c r="AB112" s="57"/>
      <c r="AC112" s="154" t="s">
        <v>210</v>
      </c>
      <c r="AG112" s="67"/>
      <c r="AJ112" s="71" t="s">
        <v>90</v>
      </c>
      <c r="AK112" s="71">
        <v>14</v>
      </c>
      <c r="BB112" s="155" t="s">
        <v>83</v>
      </c>
      <c r="BM112" s="67">
        <f>IFERROR(X112*I112,"0")</f>
        <v>52.472000000000001</v>
      </c>
      <c r="BN112" s="67">
        <f>IFERROR(Y112*I112,"0")</f>
        <v>52.472000000000001</v>
      </c>
      <c r="BO112" s="67">
        <f>IFERROR(X112/J112,"0")</f>
        <v>0.2</v>
      </c>
      <c r="BP112" s="67">
        <f>IFERROR(Y112/J112,"0")</f>
        <v>0.2</v>
      </c>
    </row>
    <row r="113" spans="1:68" ht="16.5" hidden="1" customHeight="1" x14ac:dyDescent="0.25">
      <c r="A113" s="54" t="s">
        <v>211</v>
      </c>
      <c r="B113" s="54" t="s">
        <v>212</v>
      </c>
      <c r="C113" s="31">
        <v>4301135534</v>
      </c>
      <c r="D113" s="329">
        <v>4607111034199</v>
      </c>
      <c r="E113" s="330"/>
      <c r="F113" s="317">
        <v>0.25</v>
      </c>
      <c r="G113" s="32">
        <v>12</v>
      </c>
      <c r="H113" s="317">
        <v>3</v>
      </c>
      <c r="I113" s="317">
        <v>3.7035999999999998</v>
      </c>
      <c r="J113" s="32">
        <v>70</v>
      </c>
      <c r="K113" s="32" t="s">
        <v>80</v>
      </c>
      <c r="L113" s="32" t="s">
        <v>68</v>
      </c>
      <c r="M113" s="33" t="s">
        <v>69</v>
      </c>
      <c r="N113" s="33"/>
      <c r="O113" s="32">
        <v>180</v>
      </c>
      <c r="P113" s="398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13" s="332"/>
      <c r="R113" s="332"/>
      <c r="S113" s="332"/>
      <c r="T113" s="333"/>
      <c r="U113" s="34"/>
      <c r="V113" s="34"/>
      <c r="W113" s="35" t="s">
        <v>70</v>
      </c>
      <c r="X113" s="318">
        <v>0</v>
      </c>
      <c r="Y113" s="319">
        <f>IFERROR(IF(X113="","",X113),"")</f>
        <v>0</v>
      </c>
      <c r="Z113" s="36">
        <f>IFERROR(IF(X113="","",X113*0.01788),"")</f>
        <v>0</v>
      </c>
      <c r="AA113" s="56"/>
      <c r="AB113" s="57"/>
      <c r="AC113" s="156" t="s">
        <v>213</v>
      </c>
      <c r="AG113" s="67"/>
      <c r="AJ113" s="71" t="s">
        <v>72</v>
      </c>
      <c r="AK113" s="71">
        <v>1</v>
      </c>
      <c r="BB113" s="157" t="s">
        <v>83</v>
      </c>
      <c r="BM113" s="67">
        <f>IFERROR(X113*I113,"0")</f>
        <v>0</v>
      </c>
      <c r="BN113" s="67">
        <f>IFERROR(Y113*I113,"0")</f>
        <v>0</v>
      </c>
      <c r="BO113" s="67">
        <f>IFERROR(X113/J113,"0")</f>
        <v>0</v>
      </c>
      <c r="BP113" s="67">
        <f>IFERROR(Y113/J113,"0")</f>
        <v>0</v>
      </c>
    </row>
    <row r="114" spans="1:68" x14ac:dyDescent="0.2">
      <c r="A114" s="358"/>
      <c r="B114" s="323"/>
      <c r="C114" s="323"/>
      <c r="D114" s="323"/>
      <c r="E114" s="323"/>
      <c r="F114" s="323"/>
      <c r="G114" s="323"/>
      <c r="H114" s="323"/>
      <c r="I114" s="323"/>
      <c r="J114" s="323"/>
      <c r="K114" s="323"/>
      <c r="L114" s="323"/>
      <c r="M114" s="323"/>
      <c r="N114" s="323"/>
      <c r="O114" s="359"/>
      <c r="P114" s="324" t="s">
        <v>73</v>
      </c>
      <c r="Q114" s="325"/>
      <c r="R114" s="325"/>
      <c r="S114" s="325"/>
      <c r="T114" s="325"/>
      <c r="U114" s="325"/>
      <c r="V114" s="326"/>
      <c r="W114" s="37" t="s">
        <v>70</v>
      </c>
      <c r="X114" s="320">
        <f>IFERROR(SUM(X112:X113),"0")</f>
        <v>14</v>
      </c>
      <c r="Y114" s="320">
        <f>IFERROR(SUM(Y112:Y113),"0")</f>
        <v>14</v>
      </c>
      <c r="Z114" s="320">
        <f>IFERROR(IF(Z112="",0,Z112),"0")+IFERROR(IF(Z113="",0,Z113),"0")</f>
        <v>0.25031999999999999</v>
      </c>
      <c r="AA114" s="321"/>
      <c r="AB114" s="321"/>
      <c r="AC114" s="321"/>
    </row>
    <row r="115" spans="1:68" x14ac:dyDescent="0.2">
      <c r="A115" s="323"/>
      <c r="B115" s="323"/>
      <c r="C115" s="323"/>
      <c r="D115" s="323"/>
      <c r="E115" s="323"/>
      <c r="F115" s="323"/>
      <c r="G115" s="323"/>
      <c r="H115" s="323"/>
      <c r="I115" s="323"/>
      <c r="J115" s="323"/>
      <c r="K115" s="323"/>
      <c r="L115" s="323"/>
      <c r="M115" s="323"/>
      <c r="N115" s="323"/>
      <c r="O115" s="359"/>
      <c r="P115" s="324" t="s">
        <v>73</v>
      </c>
      <c r="Q115" s="325"/>
      <c r="R115" s="325"/>
      <c r="S115" s="325"/>
      <c r="T115" s="325"/>
      <c r="U115" s="325"/>
      <c r="V115" s="326"/>
      <c r="W115" s="37" t="s">
        <v>74</v>
      </c>
      <c r="X115" s="320">
        <f>IFERROR(SUMPRODUCT(X112:X113*H112:H113),"0")</f>
        <v>42</v>
      </c>
      <c r="Y115" s="320">
        <f>IFERROR(SUMPRODUCT(Y112:Y113*H112:H113),"0")</f>
        <v>42</v>
      </c>
      <c r="Z115" s="37"/>
      <c r="AA115" s="321"/>
      <c r="AB115" s="321"/>
      <c r="AC115" s="321"/>
    </row>
    <row r="116" spans="1:68" ht="16.5" hidden="1" customHeight="1" x14ac:dyDescent="0.25">
      <c r="A116" s="322" t="s">
        <v>214</v>
      </c>
      <c r="B116" s="323"/>
      <c r="C116" s="323"/>
      <c r="D116" s="323"/>
      <c r="E116" s="323"/>
      <c r="F116" s="323"/>
      <c r="G116" s="323"/>
      <c r="H116" s="323"/>
      <c r="I116" s="323"/>
      <c r="J116" s="323"/>
      <c r="K116" s="323"/>
      <c r="L116" s="323"/>
      <c r="M116" s="323"/>
      <c r="N116" s="323"/>
      <c r="O116" s="323"/>
      <c r="P116" s="323"/>
      <c r="Q116" s="323"/>
      <c r="R116" s="323"/>
      <c r="S116" s="323"/>
      <c r="T116" s="323"/>
      <c r="U116" s="323"/>
      <c r="V116" s="323"/>
      <c r="W116" s="323"/>
      <c r="X116" s="323"/>
      <c r="Y116" s="323"/>
      <c r="Z116" s="323"/>
      <c r="AA116" s="313"/>
      <c r="AB116" s="313"/>
      <c r="AC116" s="313"/>
    </row>
    <row r="117" spans="1:68" ht="14.25" hidden="1" customHeight="1" x14ac:dyDescent="0.25">
      <c r="A117" s="349" t="s">
        <v>142</v>
      </c>
      <c r="B117" s="323"/>
      <c r="C117" s="323"/>
      <c r="D117" s="323"/>
      <c r="E117" s="323"/>
      <c r="F117" s="323"/>
      <c r="G117" s="323"/>
      <c r="H117" s="323"/>
      <c r="I117" s="323"/>
      <c r="J117" s="323"/>
      <c r="K117" s="323"/>
      <c r="L117" s="323"/>
      <c r="M117" s="323"/>
      <c r="N117" s="323"/>
      <c r="O117" s="323"/>
      <c r="P117" s="323"/>
      <c r="Q117" s="323"/>
      <c r="R117" s="323"/>
      <c r="S117" s="323"/>
      <c r="T117" s="323"/>
      <c r="U117" s="323"/>
      <c r="V117" s="323"/>
      <c r="W117" s="323"/>
      <c r="X117" s="323"/>
      <c r="Y117" s="323"/>
      <c r="Z117" s="323"/>
      <c r="AA117" s="314"/>
      <c r="AB117" s="314"/>
      <c r="AC117" s="314"/>
    </row>
    <row r="118" spans="1:68" ht="27" customHeight="1" x14ac:dyDescent="0.25">
      <c r="A118" s="54" t="s">
        <v>215</v>
      </c>
      <c r="B118" s="54" t="s">
        <v>216</v>
      </c>
      <c r="C118" s="31">
        <v>4301135275</v>
      </c>
      <c r="D118" s="329">
        <v>4607111034380</v>
      </c>
      <c r="E118" s="330"/>
      <c r="F118" s="317">
        <v>0.25</v>
      </c>
      <c r="G118" s="32">
        <v>12</v>
      </c>
      <c r="H118" s="317">
        <v>3</v>
      </c>
      <c r="I118" s="317">
        <v>3.28</v>
      </c>
      <c r="J118" s="32">
        <v>70</v>
      </c>
      <c r="K118" s="32" t="s">
        <v>80</v>
      </c>
      <c r="L118" s="32" t="s">
        <v>89</v>
      </c>
      <c r="M118" s="33" t="s">
        <v>69</v>
      </c>
      <c r="N118" s="33"/>
      <c r="O118" s="32">
        <v>180</v>
      </c>
      <c r="P118" s="419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18" s="332"/>
      <c r="R118" s="332"/>
      <c r="S118" s="332"/>
      <c r="T118" s="333"/>
      <c r="U118" s="34"/>
      <c r="V118" s="34"/>
      <c r="W118" s="35" t="s">
        <v>70</v>
      </c>
      <c r="X118" s="318">
        <v>14</v>
      </c>
      <c r="Y118" s="319">
        <f>IFERROR(IF(X118="","",X118),"")</f>
        <v>14</v>
      </c>
      <c r="Z118" s="36">
        <f>IFERROR(IF(X118="","",X118*0.01788),"")</f>
        <v>0.25031999999999999</v>
      </c>
      <c r="AA118" s="56"/>
      <c r="AB118" s="57"/>
      <c r="AC118" s="158" t="s">
        <v>217</v>
      </c>
      <c r="AG118" s="67"/>
      <c r="AJ118" s="71" t="s">
        <v>90</v>
      </c>
      <c r="AK118" s="71">
        <v>14</v>
      </c>
      <c r="BB118" s="159" t="s">
        <v>83</v>
      </c>
      <c r="BM118" s="67">
        <f>IFERROR(X118*I118,"0")</f>
        <v>45.919999999999995</v>
      </c>
      <c r="BN118" s="67">
        <f>IFERROR(Y118*I118,"0")</f>
        <v>45.919999999999995</v>
      </c>
      <c r="BO118" s="67">
        <f>IFERROR(X118/J118,"0")</f>
        <v>0.2</v>
      </c>
      <c r="BP118" s="67">
        <f>IFERROR(Y118/J118,"0")</f>
        <v>0.2</v>
      </c>
    </row>
    <row r="119" spans="1:68" ht="27" hidden="1" customHeight="1" x14ac:dyDescent="0.25">
      <c r="A119" s="54" t="s">
        <v>218</v>
      </c>
      <c r="B119" s="54" t="s">
        <v>219</v>
      </c>
      <c r="C119" s="31">
        <v>4301135277</v>
      </c>
      <c r="D119" s="329">
        <v>4607111034397</v>
      </c>
      <c r="E119" s="330"/>
      <c r="F119" s="317">
        <v>0.25</v>
      </c>
      <c r="G119" s="32">
        <v>12</v>
      </c>
      <c r="H119" s="317">
        <v>3</v>
      </c>
      <c r="I119" s="317">
        <v>3.28</v>
      </c>
      <c r="J119" s="32">
        <v>70</v>
      </c>
      <c r="K119" s="32" t="s">
        <v>80</v>
      </c>
      <c r="L119" s="32" t="s">
        <v>89</v>
      </c>
      <c r="M119" s="33" t="s">
        <v>69</v>
      </c>
      <c r="N119" s="33"/>
      <c r="O119" s="32">
        <v>180</v>
      </c>
      <c r="P119" s="423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19" s="332"/>
      <c r="R119" s="332"/>
      <c r="S119" s="332"/>
      <c r="T119" s="333"/>
      <c r="U119" s="34"/>
      <c r="V119" s="34"/>
      <c r="W119" s="35" t="s">
        <v>70</v>
      </c>
      <c r="X119" s="318">
        <v>0</v>
      </c>
      <c r="Y119" s="319">
        <f>IFERROR(IF(X119="","",X119),"")</f>
        <v>0</v>
      </c>
      <c r="Z119" s="36">
        <f>IFERROR(IF(X119="","",X119*0.01788),"")</f>
        <v>0</v>
      </c>
      <c r="AA119" s="56"/>
      <c r="AB119" s="57"/>
      <c r="AC119" s="160" t="s">
        <v>204</v>
      </c>
      <c r="AG119" s="67"/>
      <c r="AJ119" s="71" t="s">
        <v>90</v>
      </c>
      <c r="AK119" s="71">
        <v>14</v>
      </c>
      <c r="BB119" s="161" t="s">
        <v>83</v>
      </c>
      <c r="BM119" s="67">
        <f>IFERROR(X119*I119,"0")</f>
        <v>0</v>
      </c>
      <c r="BN119" s="67">
        <f>IFERROR(Y119*I119,"0")</f>
        <v>0</v>
      </c>
      <c r="BO119" s="67">
        <f>IFERROR(X119/J119,"0")</f>
        <v>0</v>
      </c>
      <c r="BP119" s="67">
        <f>IFERROR(Y119/J119,"0")</f>
        <v>0</v>
      </c>
    </row>
    <row r="120" spans="1:68" x14ac:dyDescent="0.2">
      <c r="A120" s="358"/>
      <c r="B120" s="323"/>
      <c r="C120" s="323"/>
      <c r="D120" s="323"/>
      <c r="E120" s="323"/>
      <c r="F120" s="323"/>
      <c r="G120" s="323"/>
      <c r="H120" s="323"/>
      <c r="I120" s="323"/>
      <c r="J120" s="323"/>
      <c r="K120" s="323"/>
      <c r="L120" s="323"/>
      <c r="M120" s="323"/>
      <c r="N120" s="323"/>
      <c r="O120" s="359"/>
      <c r="P120" s="324" t="s">
        <v>73</v>
      </c>
      <c r="Q120" s="325"/>
      <c r="R120" s="325"/>
      <c r="S120" s="325"/>
      <c r="T120" s="325"/>
      <c r="U120" s="325"/>
      <c r="V120" s="326"/>
      <c r="W120" s="37" t="s">
        <v>70</v>
      </c>
      <c r="X120" s="320">
        <f>IFERROR(SUM(X118:X119),"0")</f>
        <v>14</v>
      </c>
      <c r="Y120" s="320">
        <f>IFERROR(SUM(Y118:Y119),"0")</f>
        <v>14</v>
      </c>
      <c r="Z120" s="320">
        <f>IFERROR(IF(Z118="",0,Z118),"0")+IFERROR(IF(Z119="",0,Z119),"0")</f>
        <v>0.25031999999999999</v>
      </c>
      <c r="AA120" s="321"/>
      <c r="AB120" s="321"/>
      <c r="AC120" s="321"/>
    </row>
    <row r="121" spans="1:68" x14ac:dyDescent="0.2">
      <c r="A121" s="323"/>
      <c r="B121" s="323"/>
      <c r="C121" s="323"/>
      <c r="D121" s="323"/>
      <c r="E121" s="323"/>
      <c r="F121" s="323"/>
      <c r="G121" s="323"/>
      <c r="H121" s="323"/>
      <c r="I121" s="323"/>
      <c r="J121" s="323"/>
      <c r="K121" s="323"/>
      <c r="L121" s="323"/>
      <c r="M121" s="323"/>
      <c r="N121" s="323"/>
      <c r="O121" s="359"/>
      <c r="P121" s="324" t="s">
        <v>73</v>
      </c>
      <c r="Q121" s="325"/>
      <c r="R121" s="325"/>
      <c r="S121" s="325"/>
      <c r="T121" s="325"/>
      <c r="U121" s="325"/>
      <c r="V121" s="326"/>
      <c r="W121" s="37" t="s">
        <v>74</v>
      </c>
      <c r="X121" s="320">
        <f>IFERROR(SUMPRODUCT(X118:X119*H118:H119),"0")</f>
        <v>42</v>
      </c>
      <c r="Y121" s="320">
        <f>IFERROR(SUMPRODUCT(Y118:Y119*H118:H119),"0")</f>
        <v>42</v>
      </c>
      <c r="Z121" s="37"/>
      <c r="AA121" s="321"/>
      <c r="AB121" s="321"/>
      <c r="AC121" s="321"/>
    </row>
    <row r="122" spans="1:68" ht="16.5" hidden="1" customHeight="1" x14ac:dyDescent="0.25">
      <c r="A122" s="322" t="s">
        <v>220</v>
      </c>
      <c r="B122" s="323"/>
      <c r="C122" s="323"/>
      <c r="D122" s="323"/>
      <c r="E122" s="323"/>
      <c r="F122" s="323"/>
      <c r="G122" s="323"/>
      <c r="H122" s="323"/>
      <c r="I122" s="323"/>
      <c r="J122" s="323"/>
      <c r="K122" s="323"/>
      <c r="L122" s="323"/>
      <c r="M122" s="323"/>
      <c r="N122" s="323"/>
      <c r="O122" s="323"/>
      <c r="P122" s="323"/>
      <c r="Q122" s="323"/>
      <c r="R122" s="323"/>
      <c r="S122" s="323"/>
      <c r="T122" s="323"/>
      <c r="U122" s="323"/>
      <c r="V122" s="323"/>
      <c r="W122" s="323"/>
      <c r="X122" s="323"/>
      <c r="Y122" s="323"/>
      <c r="Z122" s="323"/>
      <c r="AA122" s="313"/>
      <c r="AB122" s="313"/>
      <c r="AC122" s="313"/>
    </row>
    <row r="123" spans="1:68" ht="14.25" hidden="1" customHeight="1" x14ac:dyDescent="0.25">
      <c r="A123" s="349" t="s">
        <v>142</v>
      </c>
      <c r="B123" s="323"/>
      <c r="C123" s="323"/>
      <c r="D123" s="323"/>
      <c r="E123" s="323"/>
      <c r="F123" s="323"/>
      <c r="G123" s="323"/>
      <c r="H123" s="323"/>
      <c r="I123" s="323"/>
      <c r="J123" s="323"/>
      <c r="K123" s="323"/>
      <c r="L123" s="323"/>
      <c r="M123" s="323"/>
      <c r="N123" s="323"/>
      <c r="O123" s="323"/>
      <c r="P123" s="323"/>
      <c r="Q123" s="323"/>
      <c r="R123" s="323"/>
      <c r="S123" s="323"/>
      <c r="T123" s="323"/>
      <c r="U123" s="323"/>
      <c r="V123" s="323"/>
      <c r="W123" s="323"/>
      <c r="X123" s="323"/>
      <c r="Y123" s="323"/>
      <c r="Z123" s="323"/>
      <c r="AA123" s="314"/>
      <c r="AB123" s="314"/>
      <c r="AC123" s="314"/>
    </row>
    <row r="124" spans="1:68" ht="27" hidden="1" customHeight="1" x14ac:dyDescent="0.25">
      <c r="A124" s="54" t="s">
        <v>221</v>
      </c>
      <c r="B124" s="54" t="s">
        <v>222</v>
      </c>
      <c r="C124" s="31">
        <v>4301135570</v>
      </c>
      <c r="D124" s="329">
        <v>4607111035806</v>
      </c>
      <c r="E124" s="330"/>
      <c r="F124" s="317">
        <v>0.25</v>
      </c>
      <c r="G124" s="32">
        <v>12</v>
      </c>
      <c r="H124" s="317">
        <v>3</v>
      </c>
      <c r="I124" s="317">
        <v>3.7035999999999998</v>
      </c>
      <c r="J124" s="32">
        <v>70</v>
      </c>
      <c r="K124" s="32" t="s">
        <v>80</v>
      </c>
      <c r="L124" s="32" t="s">
        <v>68</v>
      </c>
      <c r="M124" s="33" t="s">
        <v>69</v>
      </c>
      <c r="N124" s="33"/>
      <c r="O124" s="32">
        <v>180</v>
      </c>
      <c r="P124" s="527" t="s">
        <v>223</v>
      </c>
      <c r="Q124" s="332"/>
      <c r="R124" s="332"/>
      <c r="S124" s="332"/>
      <c r="T124" s="333"/>
      <c r="U124" s="34"/>
      <c r="V124" s="34"/>
      <c r="W124" s="35" t="s">
        <v>70</v>
      </c>
      <c r="X124" s="318">
        <v>0</v>
      </c>
      <c r="Y124" s="319">
        <f>IFERROR(IF(X124="","",X124),"")</f>
        <v>0</v>
      </c>
      <c r="Z124" s="36">
        <f>IFERROR(IF(X124="","",X124*0.01788),"")</f>
        <v>0</v>
      </c>
      <c r="AA124" s="56"/>
      <c r="AB124" s="57"/>
      <c r="AC124" s="162" t="s">
        <v>224</v>
      </c>
      <c r="AG124" s="67"/>
      <c r="AJ124" s="71" t="s">
        <v>72</v>
      </c>
      <c r="AK124" s="71">
        <v>1</v>
      </c>
      <c r="BB124" s="163" t="s">
        <v>83</v>
      </c>
      <c r="BM124" s="67">
        <f>IFERROR(X124*I124,"0")</f>
        <v>0</v>
      </c>
      <c r="BN124" s="67">
        <f>IFERROR(Y124*I124,"0")</f>
        <v>0</v>
      </c>
      <c r="BO124" s="67">
        <f>IFERROR(X124/J124,"0")</f>
        <v>0</v>
      </c>
      <c r="BP124" s="67">
        <f>IFERROR(Y124/J124,"0")</f>
        <v>0</v>
      </c>
    </row>
    <row r="125" spans="1:68" hidden="1" x14ac:dyDescent="0.2">
      <c r="A125" s="358"/>
      <c r="B125" s="323"/>
      <c r="C125" s="323"/>
      <c r="D125" s="323"/>
      <c r="E125" s="323"/>
      <c r="F125" s="323"/>
      <c r="G125" s="323"/>
      <c r="H125" s="323"/>
      <c r="I125" s="323"/>
      <c r="J125" s="323"/>
      <c r="K125" s="323"/>
      <c r="L125" s="323"/>
      <c r="M125" s="323"/>
      <c r="N125" s="323"/>
      <c r="O125" s="359"/>
      <c r="P125" s="324" t="s">
        <v>73</v>
      </c>
      <c r="Q125" s="325"/>
      <c r="R125" s="325"/>
      <c r="S125" s="325"/>
      <c r="T125" s="325"/>
      <c r="U125" s="325"/>
      <c r="V125" s="326"/>
      <c r="W125" s="37" t="s">
        <v>70</v>
      </c>
      <c r="X125" s="320">
        <f>IFERROR(SUM(X124:X124),"0")</f>
        <v>0</v>
      </c>
      <c r="Y125" s="320">
        <f>IFERROR(SUM(Y124:Y124),"0")</f>
        <v>0</v>
      </c>
      <c r="Z125" s="320">
        <f>IFERROR(IF(Z124="",0,Z124),"0")</f>
        <v>0</v>
      </c>
      <c r="AA125" s="321"/>
      <c r="AB125" s="321"/>
      <c r="AC125" s="321"/>
    </row>
    <row r="126" spans="1:68" hidden="1" x14ac:dyDescent="0.2">
      <c r="A126" s="323"/>
      <c r="B126" s="323"/>
      <c r="C126" s="323"/>
      <c r="D126" s="323"/>
      <c r="E126" s="323"/>
      <c r="F126" s="323"/>
      <c r="G126" s="323"/>
      <c r="H126" s="323"/>
      <c r="I126" s="323"/>
      <c r="J126" s="323"/>
      <c r="K126" s="323"/>
      <c r="L126" s="323"/>
      <c r="M126" s="323"/>
      <c r="N126" s="323"/>
      <c r="O126" s="359"/>
      <c r="P126" s="324" t="s">
        <v>73</v>
      </c>
      <c r="Q126" s="325"/>
      <c r="R126" s="325"/>
      <c r="S126" s="325"/>
      <c r="T126" s="325"/>
      <c r="U126" s="325"/>
      <c r="V126" s="326"/>
      <c r="W126" s="37" t="s">
        <v>74</v>
      </c>
      <c r="X126" s="320">
        <f>IFERROR(SUMPRODUCT(X124:X124*H124:H124),"0")</f>
        <v>0</v>
      </c>
      <c r="Y126" s="320">
        <f>IFERROR(SUMPRODUCT(Y124:Y124*H124:H124),"0")</f>
        <v>0</v>
      </c>
      <c r="Z126" s="37"/>
      <c r="AA126" s="321"/>
      <c r="AB126" s="321"/>
      <c r="AC126" s="321"/>
    </row>
    <row r="127" spans="1:68" ht="16.5" hidden="1" customHeight="1" x14ac:dyDescent="0.25">
      <c r="A127" s="322" t="s">
        <v>225</v>
      </c>
      <c r="B127" s="323"/>
      <c r="C127" s="323"/>
      <c r="D127" s="323"/>
      <c r="E127" s="323"/>
      <c r="F127" s="323"/>
      <c r="G127" s="323"/>
      <c r="H127" s="323"/>
      <c r="I127" s="323"/>
      <c r="J127" s="323"/>
      <c r="K127" s="323"/>
      <c r="L127" s="323"/>
      <c r="M127" s="323"/>
      <c r="N127" s="323"/>
      <c r="O127" s="323"/>
      <c r="P127" s="323"/>
      <c r="Q127" s="323"/>
      <c r="R127" s="323"/>
      <c r="S127" s="323"/>
      <c r="T127" s="323"/>
      <c r="U127" s="323"/>
      <c r="V127" s="323"/>
      <c r="W127" s="323"/>
      <c r="X127" s="323"/>
      <c r="Y127" s="323"/>
      <c r="Z127" s="323"/>
      <c r="AA127" s="313"/>
      <c r="AB127" s="313"/>
      <c r="AC127" s="313"/>
    </row>
    <row r="128" spans="1:68" ht="14.25" hidden="1" customHeight="1" x14ac:dyDescent="0.25">
      <c r="A128" s="349" t="s">
        <v>142</v>
      </c>
      <c r="B128" s="323"/>
      <c r="C128" s="323"/>
      <c r="D128" s="323"/>
      <c r="E128" s="323"/>
      <c r="F128" s="323"/>
      <c r="G128" s="323"/>
      <c r="H128" s="323"/>
      <c r="I128" s="323"/>
      <c r="J128" s="323"/>
      <c r="K128" s="323"/>
      <c r="L128" s="323"/>
      <c r="M128" s="323"/>
      <c r="N128" s="323"/>
      <c r="O128" s="323"/>
      <c r="P128" s="323"/>
      <c r="Q128" s="323"/>
      <c r="R128" s="323"/>
      <c r="S128" s="323"/>
      <c r="T128" s="323"/>
      <c r="U128" s="323"/>
      <c r="V128" s="323"/>
      <c r="W128" s="323"/>
      <c r="X128" s="323"/>
      <c r="Y128" s="323"/>
      <c r="Z128" s="323"/>
      <c r="AA128" s="314"/>
      <c r="AB128" s="314"/>
      <c r="AC128" s="314"/>
    </row>
    <row r="129" spans="1:68" ht="16.5" customHeight="1" x14ac:dyDescent="0.25">
      <c r="A129" s="54" t="s">
        <v>226</v>
      </c>
      <c r="B129" s="54" t="s">
        <v>227</v>
      </c>
      <c r="C129" s="31">
        <v>4301135596</v>
      </c>
      <c r="D129" s="329">
        <v>4607111039613</v>
      </c>
      <c r="E129" s="330"/>
      <c r="F129" s="317">
        <v>0.09</v>
      </c>
      <c r="G129" s="32">
        <v>30</v>
      </c>
      <c r="H129" s="317">
        <v>2.7</v>
      </c>
      <c r="I129" s="317">
        <v>3.09</v>
      </c>
      <c r="J129" s="32">
        <v>126</v>
      </c>
      <c r="K129" s="32" t="s">
        <v>80</v>
      </c>
      <c r="L129" s="32" t="s">
        <v>68</v>
      </c>
      <c r="M129" s="33" t="s">
        <v>69</v>
      </c>
      <c r="N129" s="33"/>
      <c r="O129" s="32">
        <v>180</v>
      </c>
      <c r="P129" s="401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29" s="332"/>
      <c r="R129" s="332"/>
      <c r="S129" s="332"/>
      <c r="T129" s="333"/>
      <c r="U129" s="34"/>
      <c r="V129" s="34"/>
      <c r="W129" s="35" t="s">
        <v>70</v>
      </c>
      <c r="X129" s="318">
        <v>42</v>
      </c>
      <c r="Y129" s="319">
        <f>IFERROR(IF(X129="","",X129),"")</f>
        <v>42</v>
      </c>
      <c r="Z129" s="36">
        <f>IFERROR(IF(X129="","",X129*0.00936),"")</f>
        <v>0.39312000000000002</v>
      </c>
      <c r="AA129" s="56"/>
      <c r="AB129" s="57"/>
      <c r="AC129" s="164" t="s">
        <v>210</v>
      </c>
      <c r="AG129" s="67"/>
      <c r="AJ129" s="71" t="s">
        <v>72</v>
      </c>
      <c r="AK129" s="71">
        <v>1</v>
      </c>
      <c r="BB129" s="165" t="s">
        <v>83</v>
      </c>
      <c r="BM129" s="67">
        <f>IFERROR(X129*I129,"0")</f>
        <v>129.78</v>
      </c>
      <c r="BN129" s="67">
        <f>IFERROR(Y129*I129,"0")</f>
        <v>129.78</v>
      </c>
      <c r="BO129" s="67">
        <f>IFERROR(X129/J129,"0")</f>
        <v>0.33333333333333331</v>
      </c>
      <c r="BP129" s="67">
        <f>IFERROR(Y129/J129,"0")</f>
        <v>0.33333333333333331</v>
      </c>
    </row>
    <row r="130" spans="1:68" x14ac:dyDescent="0.2">
      <c r="A130" s="358"/>
      <c r="B130" s="323"/>
      <c r="C130" s="323"/>
      <c r="D130" s="323"/>
      <c r="E130" s="323"/>
      <c r="F130" s="323"/>
      <c r="G130" s="323"/>
      <c r="H130" s="323"/>
      <c r="I130" s="323"/>
      <c r="J130" s="323"/>
      <c r="K130" s="323"/>
      <c r="L130" s="323"/>
      <c r="M130" s="323"/>
      <c r="N130" s="323"/>
      <c r="O130" s="359"/>
      <c r="P130" s="324" t="s">
        <v>73</v>
      </c>
      <c r="Q130" s="325"/>
      <c r="R130" s="325"/>
      <c r="S130" s="325"/>
      <c r="T130" s="325"/>
      <c r="U130" s="325"/>
      <c r="V130" s="326"/>
      <c r="W130" s="37" t="s">
        <v>70</v>
      </c>
      <c r="X130" s="320">
        <f>IFERROR(SUM(X129:X129),"0")</f>
        <v>42</v>
      </c>
      <c r="Y130" s="320">
        <f>IFERROR(SUM(Y129:Y129),"0")</f>
        <v>42</v>
      </c>
      <c r="Z130" s="320">
        <f>IFERROR(IF(Z129="",0,Z129),"0")</f>
        <v>0.39312000000000002</v>
      </c>
      <c r="AA130" s="321"/>
      <c r="AB130" s="321"/>
      <c r="AC130" s="321"/>
    </row>
    <row r="131" spans="1:68" x14ac:dyDescent="0.2">
      <c r="A131" s="323"/>
      <c r="B131" s="323"/>
      <c r="C131" s="323"/>
      <c r="D131" s="323"/>
      <c r="E131" s="323"/>
      <c r="F131" s="323"/>
      <c r="G131" s="323"/>
      <c r="H131" s="323"/>
      <c r="I131" s="323"/>
      <c r="J131" s="323"/>
      <c r="K131" s="323"/>
      <c r="L131" s="323"/>
      <c r="M131" s="323"/>
      <c r="N131" s="323"/>
      <c r="O131" s="359"/>
      <c r="P131" s="324" t="s">
        <v>73</v>
      </c>
      <c r="Q131" s="325"/>
      <c r="R131" s="325"/>
      <c r="S131" s="325"/>
      <c r="T131" s="325"/>
      <c r="U131" s="325"/>
      <c r="V131" s="326"/>
      <c r="W131" s="37" t="s">
        <v>74</v>
      </c>
      <c r="X131" s="320">
        <f>IFERROR(SUMPRODUCT(X129:X129*H129:H129),"0")</f>
        <v>113.4</v>
      </c>
      <c r="Y131" s="320">
        <f>IFERROR(SUMPRODUCT(Y129:Y129*H129:H129),"0")</f>
        <v>113.4</v>
      </c>
      <c r="Z131" s="37"/>
      <c r="AA131" s="321"/>
      <c r="AB131" s="321"/>
      <c r="AC131" s="321"/>
    </row>
    <row r="132" spans="1:68" ht="16.5" hidden="1" customHeight="1" x14ac:dyDescent="0.25">
      <c r="A132" s="322" t="s">
        <v>228</v>
      </c>
      <c r="B132" s="323"/>
      <c r="C132" s="323"/>
      <c r="D132" s="323"/>
      <c r="E132" s="323"/>
      <c r="F132" s="323"/>
      <c r="G132" s="323"/>
      <c r="H132" s="323"/>
      <c r="I132" s="323"/>
      <c r="J132" s="323"/>
      <c r="K132" s="323"/>
      <c r="L132" s="323"/>
      <c r="M132" s="323"/>
      <c r="N132" s="323"/>
      <c r="O132" s="323"/>
      <c r="P132" s="323"/>
      <c r="Q132" s="323"/>
      <c r="R132" s="323"/>
      <c r="S132" s="323"/>
      <c r="T132" s="323"/>
      <c r="U132" s="323"/>
      <c r="V132" s="323"/>
      <c r="W132" s="323"/>
      <c r="X132" s="323"/>
      <c r="Y132" s="323"/>
      <c r="Z132" s="323"/>
      <c r="AA132" s="313"/>
      <c r="AB132" s="313"/>
      <c r="AC132" s="313"/>
    </row>
    <row r="133" spans="1:68" ht="14.25" hidden="1" customHeight="1" x14ac:dyDescent="0.25">
      <c r="A133" s="349" t="s">
        <v>229</v>
      </c>
      <c r="B133" s="323"/>
      <c r="C133" s="323"/>
      <c r="D133" s="323"/>
      <c r="E133" s="323"/>
      <c r="F133" s="323"/>
      <c r="G133" s="323"/>
      <c r="H133" s="323"/>
      <c r="I133" s="323"/>
      <c r="J133" s="323"/>
      <c r="K133" s="323"/>
      <c r="L133" s="323"/>
      <c r="M133" s="323"/>
      <c r="N133" s="323"/>
      <c r="O133" s="323"/>
      <c r="P133" s="323"/>
      <c r="Q133" s="323"/>
      <c r="R133" s="323"/>
      <c r="S133" s="323"/>
      <c r="T133" s="323"/>
      <c r="U133" s="323"/>
      <c r="V133" s="323"/>
      <c r="W133" s="323"/>
      <c r="X133" s="323"/>
      <c r="Y133" s="323"/>
      <c r="Z133" s="323"/>
      <c r="AA133" s="314"/>
      <c r="AB133" s="314"/>
      <c r="AC133" s="314"/>
    </row>
    <row r="134" spans="1:68" ht="27" hidden="1" customHeight="1" x14ac:dyDescent="0.25">
      <c r="A134" s="54" t="s">
        <v>230</v>
      </c>
      <c r="B134" s="54" t="s">
        <v>231</v>
      </c>
      <c r="C134" s="31">
        <v>4301071054</v>
      </c>
      <c r="D134" s="329">
        <v>4607111035639</v>
      </c>
      <c r="E134" s="330"/>
      <c r="F134" s="317">
        <v>0.2</v>
      </c>
      <c r="G134" s="32">
        <v>8</v>
      </c>
      <c r="H134" s="317">
        <v>1.6</v>
      </c>
      <c r="I134" s="317">
        <v>2.12</v>
      </c>
      <c r="J134" s="32">
        <v>72</v>
      </c>
      <c r="K134" s="32" t="s">
        <v>232</v>
      </c>
      <c r="L134" s="32" t="s">
        <v>89</v>
      </c>
      <c r="M134" s="33" t="s">
        <v>69</v>
      </c>
      <c r="N134" s="33"/>
      <c r="O134" s="32">
        <v>180</v>
      </c>
      <c r="P134" s="519" t="str">
        <f>HYPERLINK("https://abi.ru/products/Замороженные/Горячая штучка/Супермени/Пельмени ПГП/P004522/","Пельмени ПГП «Супермени с мясом» 0,2 Сфера ТМ «Горячая штучка»")</f>
        <v>Пельмени ПГП «Супермени с мясом» 0,2 Сфера ТМ «Горячая штучка»</v>
      </c>
      <c r="Q134" s="332"/>
      <c r="R134" s="332"/>
      <c r="S134" s="332"/>
      <c r="T134" s="333"/>
      <c r="U134" s="34"/>
      <c r="V134" s="34"/>
      <c r="W134" s="35" t="s">
        <v>70</v>
      </c>
      <c r="X134" s="318">
        <v>0</v>
      </c>
      <c r="Y134" s="319">
        <f>IFERROR(IF(X134="","",X134),"")</f>
        <v>0</v>
      </c>
      <c r="Z134" s="36">
        <f>IFERROR(IF(X134="","",X134*0.01157),"")</f>
        <v>0</v>
      </c>
      <c r="AA134" s="56"/>
      <c r="AB134" s="57"/>
      <c r="AC134" s="166" t="s">
        <v>233</v>
      </c>
      <c r="AG134" s="67"/>
      <c r="AJ134" s="71" t="s">
        <v>90</v>
      </c>
      <c r="AK134" s="71">
        <v>6</v>
      </c>
      <c r="BB134" s="167" t="s">
        <v>83</v>
      </c>
      <c r="BM134" s="67">
        <f>IFERROR(X134*I134,"0")</f>
        <v>0</v>
      </c>
      <c r="BN134" s="67">
        <f>IFERROR(Y134*I134,"0")</f>
        <v>0</v>
      </c>
      <c r="BO134" s="67">
        <f>IFERROR(X134/J134,"0")</f>
        <v>0</v>
      </c>
      <c r="BP134" s="67">
        <f>IFERROR(Y134/J134,"0")</f>
        <v>0</v>
      </c>
    </row>
    <row r="135" spans="1:68" ht="27" hidden="1" customHeight="1" x14ac:dyDescent="0.25">
      <c r="A135" s="54" t="s">
        <v>234</v>
      </c>
      <c r="B135" s="54" t="s">
        <v>235</v>
      </c>
      <c r="C135" s="31">
        <v>4301135540</v>
      </c>
      <c r="D135" s="329">
        <v>4607111035646</v>
      </c>
      <c r="E135" s="330"/>
      <c r="F135" s="317">
        <v>0.2</v>
      </c>
      <c r="G135" s="32">
        <v>8</v>
      </c>
      <c r="H135" s="317">
        <v>1.6</v>
      </c>
      <c r="I135" s="317">
        <v>2.12</v>
      </c>
      <c r="J135" s="32">
        <v>72</v>
      </c>
      <c r="K135" s="32" t="s">
        <v>232</v>
      </c>
      <c r="L135" s="32" t="s">
        <v>89</v>
      </c>
      <c r="M135" s="33" t="s">
        <v>69</v>
      </c>
      <c r="N135" s="33"/>
      <c r="O135" s="32">
        <v>180</v>
      </c>
      <c r="P135" s="503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35" s="332"/>
      <c r="R135" s="332"/>
      <c r="S135" s="332"/>
      <c r="T135" s="333"/>
      <c r="U135" s="34"/>
      <c r="V135" s="34"/>
      <c r="W135" s="35" t="s">
        <v>70</v>
      </c>
      <c r="X135" s="318">
        <v>0</v>
      </c>
      <c r="Y135" s="319">
        <f>IFERROR(IF(X135="","",X135),"")</f>
        <v>0</v>
      </c>
      <c r="Z135" s="36">
        <f>IFERROR(IF(X135="","",X135*0.01157),"")</f>
        <v>0</v>
      </c>
      <c r="AA135" s="56"/>
      <c r="AB135" s="57"/>
      <c r="AC135" s="168" t="s">
        <v>233</v>
      </c>
      <c r="AG135" s="67"/>
      <c r="AJ135" s="71" t="s">
        <v>90</v>
      </c>
      <c r="AK135" s="71">
        <v>6</v>
      </c>
      <c r="BB135" s="169" t="s">
        <v>83</v>
      </c>
      <c r="BM135" s="67">
        <f>IFERROR(X135*I135,"0")</f>
        <v>0</v>
      </c>
      <c r="BN135" s="67">
        <f>IFERROR(Y135*I135,"0")</f>
        <v>0</v>
      </c>
      <c r="BO135" s="67">
        <f>IFERROR(X135/J135,"0")</f>
        <v>0</v>
      </c>
      <c r="BP135" s="67">
        <f>IFERROR(Y135/J135,"0")</f>
        <v>0</v>
      </c>
    </row>
    <row r="136" spans="1:68" hidden="1" x14ac:dyDescent="0.2">
      <c r="A136" s="358"/>
      <c r="B136" s="323"/>
      <c r="C136" s="323"/>
      <c r="D136" s="323"/>
      <c r="E136" s="323"/>
      <c r="F136" s="323"/>
      <c r="G136" s="323"/>
      <c r="H136" s="323"/>
      <c r="I136" s="323"/>
      <c r="J136" s="323"/>
      <c r="K136" s="323"/>
      <c r="L136" s="323"/>
      <c r="M136" s="323"/>
      <c r="N136" s="323"/>
      <c r="O136" s="359"/>
      <c r="P136" s="324" t="s">
        <v>73</v>
      </c>
      <c r="Q136" s="325"/>
      <c r="R136" s="325"/>
      <c r="S136" s="325"/>
      <c r="T136" s="325"/>
      <c r="U136" s="325"/>
      <c r="V136" s="326"/>
      <c r="W136" s="37" t="s">
        <v>70</v>
      </c>
      <c r="X136" s="320">
        <f>IFERROR(SUM(X134:X135),"0")</f>
        <v>0</v>
      </c>
      <c r="Y136" s="320">
        <f>IFERROR(SUM(Y134:Y135),"0")</f>
        <v>0</v>
      </c>
      <c r="Z136" s="320">
        <f>IFERROR(IF(Z134="",0,Z134),"0")+IFERROR(IF(Z135="",0,Z135),"0")</f>
        <v>0</v>
      </c>
      <c r="AA136" s="321"/>
      <c r="AB136" s="321"/>
      <c r="AC136" s="321"/>
    </row>
    <row r="137" spans="1:68" hidden="1" x14ac:dyDescent="0.2">
      <c r="A137" s="323"/>
      <c r="B137" s="323"/>
      <c r="C137" s="323"/>
      <c r="D137" s="323"/>
      <c r="E137" s="323"/>
      <c r="F137" s="323"/>
      <c r="G137" s="323"/>
      <c r="H137" s="323"/>
      <c r="I137" s="323"/>
      <c r="J137" s="323"/>
      <c r="K137" s="323"/>
      <c r="L137" s="323"/>
      <c r="M137" s="323"/>
      <c r="N137" s="323"/>
      <c r="O137" s="359"/>
      <c r="P137" s="324" t="s">
        <v>73</v>
      </c>
      <c r="Q137" s="325"/>
      <c r="R137" s="325"/>
      <c r="S137" s="325"/>
      <c r="T137" s="325"/>
      <c r="U137" s="325"/>
      <c r="V137" s="326"/>
      <c r="W137" s="37" t="s">
        <v>74</v>
      </c>
      <c r="X137" s="320">
        <f>IFERROR(SUMPRODUCT(X134:X135*H134:H135),"0")</f>
        <v>0</v>
      </c>
      <c r="Y137" s="320">
        <f>IFERROR(SUMPRODUCT(Y134:Y135*H134:H135),"0")</f>
        <v>0</v>
      </c>
      <c r="Z137" s="37"/>
      <c r="AA137" s="321"/>
      <c r="AB137" s="321"/>
      <c r="AC137" s="321"/>
    </row>
    <row r="138" spans="1:68" ht="16.5" hidden="1" customHeight="1" x14ac:dyDescent="0.25">
      <c r="A138" s="322" t="s">
        <v>236</v>
      </c>
      <c r="B138" s="323"/>
      <c r="C138" s="323"/>
      <c r="D138" s="323"/>
      <c r="E138" s="323"/>
      <c r="F138" s="323"/>
      <c r="G138" s="323"/>
      <c r="H138" s="323"/>
      <c r="I138" s="323"/>
      <c r="J138" s="323"/>
      <c r="K138" s="323"/>
      <c r="L138" s="323"/>
      <c r="M138" s="323"/>
      <c r="N138" s="323"/>
      <c r="O138" s="323"/>
      <c r="P138" s="323"/>
      <c r="Q138" s="323"/>
      <c r="R138" s="323"/>
      <c r="S138" s="323"/>
      <c r="T138" s="323"/>
      <c r="U138" s="323"/>
      <c r="V138" s="323"/>
      <c r="W138" s="323"/>
      <c r="X138" s="323"/>
      <c r="Y138" s="323"/>
      <c r="Z138" s="323"/>
      <c r="AA138" s="313"/>
      <c r="AB138" s="313"/>
      <c r="AC138" s="313"/>
    </row>
    <row r="139" spans="1:68" ht="14.25" hidden="1" customHeight="1" x14ac:dyDescent="0.25">
      <c r="A139" s="349" t="s">
        <v>142</v>
      </c>
      <c r="B139" s="323"/>
      <c r="C139" s="323"/>
      <c r="D139" s="323"/>
      <c r="E139" s="323"/>
      <c r="F139" s="323"/>
      <c r="G139" s="323"/>
      <c r="H139" s="323"/>
      <c r="I139" s="323"/>
      <c r="J139" s="323"/>
      <c r="K139" s="323"/>
      <c r="L139" s="323"/>
      <c r="M139" s="323"/>
      <c r="N139" s="323"/>
      <c r="O139" s="323"/>
      <c r="P139" s="323"/>
      <c r="Q139" s="323"/>
      <c r="R139" s="323"/>
      <c r="S139" s="323"/>
      <c r="T139" s="323"/>
      <c r="U139" s="323"/>
      <c r="V139" s="323"/>
      <c r="W139" s="323"/>
      <c r="X139" s="323"/>
      <c r="Y139" s="323"/>
      <c r="Z139" s="323"/>
      <c r="AA139" s="314"/>
      <c r="AB139" s="314"/>
      <c r="AC139" s="314"/>
    </row>
    <row r="140" spans="1:68" ht="27" hidden="1" customHeight="1" x14ac:dyDescent="0.25">
      <c r="A140" s="54" t="s">
        <v>237</v>
      </c>
      <c r="B140" s="54" t="s">
        <v>238</v>
      </c>
      <c r="C140" s="31">
        <v>4301135281</v>
      </c>
      <c r="D140" s="329">
        <v>4607111036568</v>
      </c>
      <c r="E140" s="330"/>
      <c r="F140" s="317">
        <v>0.28000000000000003</v>
      </c>
      <c r="G140" s="32">
        <v>6</v>
      </c>
      <c r="H140" s="317">
        <v>1.68</v>
      </c>
      <c r="I140" s="317">
        <v>2.1017999999999999</v>
      </c>
      <c r="J140" s="32">
        <v>140</v>
      </c>
      <c r="K140" s="32" t="s">
        <v>80</v>
      </c>
      <c r="L140" s="32" t="s">
        <v>68</v>
      </c>
      <c r="M140" s="33" t="s">
        <v>69</v>
      </c>
      <c r="N140" s="33"/>
      <c r="O140" s="32">
        <v>180</v>
      </c>
      <c r="P140" s="441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40" s="332"/>
      <c r="R140" s="332"/>
      <c r="S140" s="332"/>
      <c r="T140" s="333"/>
      <c r="U140" s="34"/>
      <c r="V140" s="34"/>
      <c r="W140" s="35" t="s">
        <v>70</v>
      </c>
      <c r="X140" s="318">
        <v>0</v>
      </c>
      <c r="Y140" s="319">
        <f>IFERROR(IF(X140="","",X140),"")</f>
        <v>0</v>
      </c>
      <c r="Z140" s="36">
        <f>IFERROR(IF(X140="","",X140*0.00941),"")</f>
        <v>0</v>
      </c>
      <c r="AA140" s="56"/>
      <c r="AB140" s="57"/>
      <c r="AC140" s="170" t="s">
        <v>239</v>
      </c>
      <c r="AG140" s="67"/>
      <c r="AJ140" s="71" t="s">
        <v>72</v>
      </c>
      <c r="AK140" s="71">
        <v>1</v>
      </c>
      <c r="BB140" s="171" t="s">
        <v>83</v>
      </c>
      <c r="BM140" s="67">
        <f>IFERROR(X140*I140,"0")</f>
        <v>0</v>
      </c>
      <c r="BN140" s="67">
        <f>IFERROR(Y140*I140,"0")</f>
        <v>0</v>
      </c>
      <c r="BO140" s="67">
        <f>IFERROR(X140/J140,"0")</f>
        <v>0</v>
      </c>
      <c r="BP140" s="67">
        <f>IFERROR(Y140/J140,"0")</f>
        <v>0</v>
      </c>
    </row>
    <row r="141" spans="1:68" hidden="1" x14ac:dyDescent="0.2">
      <c r="A141" s="358"/>
      <c r="B141" s="323"/>
      <c r="C141" s="323"/>
      <c r="D141" s="323"/>
      <c r="E141" s="323"/>
      <c r="F141" s="323"/>
      <c r="G141" s="323"/>
      <c r="H141" s="323"/>
      <c r="I141" s="323"/>
      <c r="J141" s="323"/>
      <c r="K141" s="323"/>
      <c r="L141" s="323"/>
      <c r="M141" s="323"/>
      <c r="N141" s="323"/>
      <c r="O141" s="359"/>
      <c r="P141" s="324" t="s">
        <v>73</v>
      </c>
      <c r="Q141" s="325"/>
      <c r="R141" s="325"/>
      <c r="S141" s="325"/>
      <c r="T141" s="325"/>
      <c r="U141" s="325"/>
      <c r="V141" s="326"/>
      <c r="W141" s="37" t="s">
        <v>70</v>
      </c>
      <c r="X141" s="320">
        <f>IFERROR(SUM(X140:X140),"0")</f>
        <v>0</v>
      </c>
      <c r="Y141" s="320">
        <f>IFERROR(SUM(Y140:Y140),"0")</f>
        <v>0</v>
      </c>
      <c r="Z141" s="320">
        <f>IFERROR(IF(Z140="",0,Z140),"0")</f>
        <v>0</v>
      </c>
      <c r="AA141" s="321"/>
      <c r="AB141" s="321"/>
      <c r="AC141" s="321"/>
    </row>
    <row r="142" spans="1:68" hidden="1" x14ac:dyDescent="0.2">
      <c r="A142" s="323"/>
      <c r="B142" s="323"/>
      <c r="C142" s="323"/>
      <c r="D142" s="323"/>
      <c r="E142" s="323"/>
      <c r="F142" s="323"/>
      <c r="G142" s="323"/>
      <c r="H142" s="323"/>
      <c r="I142" s="323"/>
      <c r="J142" s="323"/>
      <c r="K142" s="323"/>
      <c r="L142" s="323"/>
      <c r="M142" s="323"/>
      <c r="N142" s="323"/>
      <c r="O142" s="359"/>
      <c r="P142" s="324" t="s">
        <v>73</v>
      </c>
      <c r="Q142" s="325"/>
      <c r="R142" s="325"/>
      <c r="S142" s="325"/>
      <c r="T142" s="325"/>
      <c r="U142" s="325"/>
      <c r="V142" s="326"/>
      <c r="W142" s="37" t="s">
        <v>74</v>
      </c>
      <c r="X142" s="320">
        <f>IFERROR(SUMPRODUCT(X140:X140*H140:H140),"0")</f>
        <v>0</v>
      </c>
      <c r="Y142" s="320">
        <f>IFERROR(SUMPRODUCT(Y140:Y140*H140:H140),"0")</f>
        <v>0</v>
      </c>
      <c r="Z142" s="37"/>
      <c r="AA142" s="321"/>
      <c r="AB142" s="321"/>
      <c r="AC142" s="321"/>
    </row>
    <row r="143" spans="1:68" ht="27.75" hidden="1" customHeight="1" x14ac:dyDescent="0.2">
      <c r="A143" s="399" t="s">
        <v>240</v>
      </c>
      <c r="B143" s="400"/>
      <c r="C143" s="400"/>
      <c r="D143" s="400"/>
      <c r="E143" s="400"/>
      <c r="F143" s="400"/>
      <c r="G143" s="400"/>
      <c r="H143" s="400"/>
      <c r="I143" s="400"/>
      <c r="J143" s="400"/>
      <c r="K143" s="400"/>
      <c r="L143" s="400"/>
      <c r="M143" s="400"/>
      <c r="N143" s="400"/>
      <c r="O143" s="400"/>
      <c r="P143" s="400"/>
      <c r="Q143" s="400"/>
      <c r="R143" s="400"/>
      <c r="S143" s="400"/>
      <c r="T143" s="400"/>
      <c r="U143" s="400"/>
      <c r="V143" s="400"/>
      <c r="W143" s="400"/>
      <c r="X143" s="400"/>
      <c r="Y143" s="400"/>
      <c r="Z143" s="400"/>
      <c r="AA143" s="48"/>
      <c r="AB143" s="48"/>
      <c r="AC143" s="48"/>
    </row>
    <row r="144" spans="1:68" ht="16.5" hidden="1" customHeight="1" x14ac:dyDescent="0.25">
      <c r="A144" s="322" t="s">
        <v>241</v>
      </c>
      <c r="B144" s="323"/>
      <c r="C144" s="323"/>
      <c r="D144" s="323"/>
      <c r="E144" s="323"/>
      <c r="F144" s="323"/>
      <c r="G144" s="323"/>
      <c r="H144" s="323"/>
      <c r="I144" s="323"/>
      <c r="J144" s="323"/>
      <c r="K144" s="323"/>
      <c r="L144" s="323"/>
      <c r="M144" s="323"/>
      <c r="N144" s="323"/>
      <c r="O144" s="323"/>
      <c r="P144" s="323"/>
      <c r="Q144" s="323"/>
      <c r="R144" s="323"/>
      <c r="S144" s="323"/>
      <c r="T144" s="323"/>
      <c r="U144" s="323"/>
      <c r="V144" s="323"/>
      <c r="W144" s="323"/>
      <c r="X144" s="323"/>
      <c r="Y144" s="323"/>
      <c r="Z144" s="323"/>
      <c r="AA144" s="313"/>
      <c r="AB144" s="313"/>
      <c r="AC144" s="313"/>
    </row>
    <row r="145" spans="1:68" ht="14.25" hidden="1" customHeight="1" x14ac:dyDescent="0.25">
      <c r="A145" s="349" t="s">
        <v>142</v>
      </c>
      <c r="B145" s="323"/>
      <c r="C145" s="323"/>
      <c r="D145" s="323"/>
      <c r="E145" s="323"/>
      <c r="F145" s="323"/>
      <c r="G145" s="323"/>
      <c r="H145" s="323"/>
      <c r="I145" s="323"/>
      <c r="J145" s="323"/>
      <c r="K145" s="323"/>
      <c r="L145" s="323"/>
      <c r="M145" s="323"/>
      <c r="N145" s="323"/>
      <c r="O145" s="323"/>
      <c r="P145" s="323"/>
      <c r="Q145" s="323"/>
      <c r="R145" s="323"/>
      <c r="S145" s="323"/>
      <c r="T145" s="323"/>
      <c r="U145" s="323"/>
      <c r="V145" s="323"/>
      <c r="W145" s="323"/>
      <c r="X145" s="323"/>
      <c r="Y145" s="323"/>
      <c r="Z145" s="323"/>
      <c r="AA145" s="314"/>
      <c r="AB145" s="314"/>
      <c r="AC145" s="314"/>
    </row>
    <row r="146" spans="1:68" ht="27" hidden="1" customHeight="1" x14ac:dyDescent="0.25">
      <c r="A146" s="54" t="s">
        <v>242</v>
      </c>
      <c r="B146" s="54" t="s">
        <v>243</v>
      </c>
      <c r="C146" s="31">
        <v>4301135317</v>
      </c>
      <c r="D146" s="329">
        <v>4607111039057</v>
      </c>
      <c r="E146" s="330"/>
      <c r="F146" s="317">
        <v>1.8</v>
      </c>
      <c r="G146" s="32">
        <v>1</v>
      </c>
      <c r="H146" s="317">
        <v>1.8</v>
      </c>
      <c r="I146" s="317">
        <v>1.9</v>
      </c>
      <c r="J146" s="32">
        <v>234</v>
      </c>
      <c r="K146" s="32" t="s">
        <v>135</v>
      </c>
      <c r="L146" s="32" t="s">
        <v>68</v>
      </c>
      <c r="M146" s="33" t="s">
        <v>69</v>
      </c>
      <c r="N146" s="33"/>
      <c r="O146" s="32">
        <v>180</v>
      </c>
      <c r="P146" s="515" t="s">
        <v>244</v>
      </c>
      <c r="Q146" s="332"/>
      <c r="R146" s="332"/>
      <c r="S146" s="332"/>
      <c r="T146" s="333"/>
      <c r="U146" s="34"/>
      <c r="V146" s="34"/>
      <c r="W146" s="35" t="s">
        <v>70</v>
      </c>
      <c r="X146" s="318">
        <v>0</v>
      </c>
      <c r="Y146" s="319">
        <f>IFERROR(IF(X146="","",X146),"")</f>
        <v>0</v>
      </c>
      <c r="Z146" s="36">
        <f>IFERROR(IF(X146="","",X146*0.00502),"")</f>
        <v>0</v>
      </c>
      <c r="AA146" s="56"/>
      <c r="AB146" s="57"/>
      <c r="AC146" s="172" t="s">
        <v>210</v>
      </c>
      <c r="AG146" s="67"/>
      <c r="AJ146" s="71" t="s">
        <v>72</v>
      </c>
      <c r="AK146" s="71">
        <v>1</v>
      </c>
      <c r="BB146" s="173" t="s">
        <v>83</v>
      </c>
      <c r="BM146" s="67">
        <f>IFERROR(X146*I146,"0")</f>
        <v>0</v>
      </c>
      <c r="BN146" s="67">
        <f>IFERROR(Y146*I146,"0")</f>
        <v>0</v>
      </c>
      <c r="BO146" s="67">
        <f>IFERROR(X146/J146,"0")</f>
        <v>0</v>
      </c>
      <c r="BP146" s="67">
        <f>IFERROR(Y146/J146,"0")</f>
        <v>0</v>
      </c>
    </row>
    <row r="147" spans="1:68" hidden="1" x14ac:dyDescent="0.2">
      <c r="A147" s="358"/>
      <c r="B147" s="323"/>
      <c r="C147" s="323"/>
      <c r="D147" s="323"/>
      <c r="E147" s="323"/>
      <c r="F147" s="323"/>
      <c r="G147" s="323"/>
      <c r="H147" s="323"/>
      <c r="I147" s="323"/>
      <c r="J147" s="323"/>
      <c r="K147" s="323"/>
      <c r="L147" s="323"/>
      <c r="M147" s="323"/>
      <c r="N147" s="323"/>
      <c r="O147" s="359"/>
      <c r="P147" s="324" t="s">
        <v>73</v>
      </c>
      <c r="Q147" s="325"/>
      <c r="R147" s="325"/>
      <c r="S147" s="325"/>
      <c r="T147" s="325"/>
      <c r="U147" s="325"/>
      <c r="V147" s="326"/>
      <c r="W147" s="37" t="s">
        <v>70</v>
      </c>
      <c r="X147" s="320">
        <f>IFERROR(SUM(X146:X146),"0")</f>
        <v>0</v>
      </c>
      <c r="Y147" s="320">
        <f>IFERROR(SUM(Y146:Y146),"0")</f>
        <v>0</v>
      </c>
      <c r="Z147" s="320">
        <f>IFERROR(IF(Z146="",0,Z146),"0")</f>
        <v>0</v>
      </c>
      <c r="AA147" s="321"/>
      <c r="AB147" s="321"/>
      <c r="AC147" s="321"/>
    </row>
    <row r="148" spans="1:68" hidden="1" x14ac:dyDescent="0.2">
      <c r="A148" s="323"/>
      <c r="B148" s="323"/>
      <c r="C148" s="323"/>
      <c r="D148" s="323"/>
      <c r="E148" s="323"/>
      <c r="F148" s="323"/>
      <c r="G148" s="323"/>
      <c r="H148" s="323"/>
      <c r="I148" s="323"/>
      <c r="J148" s="323"/>
      <c r="K148" s="323"/>
      <c r="L148" s="323"/>
      <c r="M148" s="323"/>
      <c r="N148" s="323"/>
      <c r="O148" s="359"/>
      <c r="P148" s="324" t="s">
        <v>73</v>
      </c>
      <c r="Q148" s="325"/>
      <c r="R148" s="325"/>
      <c r="S148" s="325"/>
      <c r="T148" s="325"/>
      <c r="U148" s="325"/>
      <c r="V148" s="326"/>
      <c r="W148" s="37" t="s">
        <v>74</v>
      </c>
      <c r="X148" s="320">
        <f>IFERROR(SUMPRODUCT(X146:X146*H146:H146),"0")</f>
        <v>0</v>
      </c>
      <c r="Y148" s="320">
        <f>IFERROR(SUMPRODUCT(Y146:Y146*H146:H146),"0")</f>
        <v>0</v>
      </c>
      <c r="Z148" s="37"/>
      <c r="AA148" s="321"/>
      <c r="AB148" s="321"/>
      <c r="AC148" s="321"/>
    </row>
    <row r="149" spans="1:68" ht="16.5" hidden="1" customHeight="1" x14ac:dyDescent="0.25">
      <c r="A149" s="322" t="s">
        <v>245</v>
      </c>
      <c r="B149" s="323"/>
      <c r="C149" s="323"/>
      <c r="D149" s="323"/>
      <c r="E149" s="323"/>
      <c r="F149" s="323"/>
      <c r="G149" s="323"/>
      <c r="H149" s="323"/>
      <c r="I149" s="323"/>
      <c r="J149" s="323"/>
      <c r="K149" s="323"/>
      <c r="L149" s="323"/>
      <c r="M149" s="323"/>
      <c r="N149" s="323"/>
      <c r="O149" s="323"/>
      <c r="P149" s="323"/>
      <c r="Q149" s="323"/>
      <c r="R149" s="323"/>
      <c r="S149" s="323"/>
      <c r="T149" s="323"/>
      <c r="U149" s="323"/>
      <c r="V149" s="323"/>
      <c r="W149" s="323"/>
      <c r="X149" s="323"/>
      <c r="Y149" s="323"/>
      <c r="Z149" s="323"/>
      <c r="AA149" s="313"/>
      <c r="AB149" s="313"/>
      <c r="AC149" s="313"/>
    </row>
    <row r="150" spans="1:68" ht="14.25" hidden="1" customHeight="1" x14ac:dyDescent="0.25">
      <c r="A150" s="349" t="s">
        <v>64</v>
      </c>
      <c r="B150" s="323"/>
      <c r="C150" s="323"/>
      <c r="D150" s="323"/>
      <c r="E150" s="323"/>
      <c r="F150" s="323"/>
      <c r="G150" s="323"/>
      <c r="H150" s="323"/>
      <c r="I150" s="323"/>
      <c r="J150" s="323"/>
      <c r="K150" s="323"/>
      <c r="L150" s="323"/>
      <c r="M150" s="323"/>
      <c r="N150" s="323"/>
      <c r="O150" s="323"/>
      <c r="P150" s="323"/>
      <c r="Q150" s="323"/>
      <c r="R150" s="323"/>
      <c r="S150" s="323"/>
      <c r="T150" s="323"/>
      <c r="U150" s="323"/>
      <c r="V150" s="323"/>
      <c r="W150" s="323"/>
      <c r="X150" s="323"/>
      <c r="Y150" s="323"/>
      <c r="Z150" s="323"/>
      <c r="AA150" s="314"/>
      <c r="AB150" s="314"/>
      <c r="AC150" s="314"/>
    </row>
    <row r="151" spans="1:68" ht="16.5" hidden="1" customHeight="1" x14ac:dyDescent="0.25">
      <c r="A151" s="54" t="s">
        <v>246</v>
      </c>
      <c r="B151" s="54" t="s">
        <v>247</v>
      </c>
      <c r="C151" s="31">
        <v>4301071062</v>
      </c>
      <c r="D151" s="329">
        <v>4607111036384</v>
      </c>
      <c r="E151" s="330"/>
      <c r="F151" s="317">
        <v>5</v>
      </c>
      <c r="G151" s="32">
        <v>1</v>
      </c>
      <c r="H151" s="317">
        <v>5</v>
      </c>
      <c r="I151" s="317">
        <v>5.2106000000000003</v>
      </c>
      <c r="J151" s="32">
        <v>144</v>
      </c>
      <c r="K151" s="32" t="s">
        <v>67</v>
      </c>
      <c r="L151" s="32" t="s">
        <v>68</v>
      </c>
      <c r="M151" s="33" t="s">
        <v>69</v>
      </c>
      <c r="N151" s="33"/>
      <c r="O151" s="32">
        <v>180</v>
      </c>
      <c r="P151" s="528" t="s">
        <v>248</v>
      </c>
      <c r="Q151" s="332"/>
      <c r="R151" s="332"/>
      <c r="S151" s="332"/>
      <c r="T151" s="333"/>
      <c r="U151" s="34"/>
      <c r="V151" s="34"/>
      <c r="W151" s="35" t="s">
        <v>70</v>
      </c>
      <c r="X151" s="318">
        <v>0</v>
      </c>
      <c r="Y151" s="319">
        <f>IFERROR(IF(X151="","",X151),"")</f>
        <v>0</v>
      </c>
      <c r="Z151" s="36">
        <f>IFERROR(IF(X151="","",X151*0.00866),"")</f>
        <v>0</v>
      </c>
      <c r="AA151" s="56"/>
      <c r="AB151" s="57"/>
      <c r="AC151" s="174" t="s">
        <v>249</v>
      </c>
      <c r="AG151" s="67"/>
      <c r="AJ151" s="71" t="s">
        <v>72</v>
      </c>
      <c r="AK151" s="71">
        <v>1</v>
      </c>
      <c r="BB151" s="175" t="s">
        <v>1</v>
      </c>
      <c r="BM151" s="67">
        <f>IFERROR(X151*I151,"0")</f>
        <v>0</v>
      </c>
      <c r="BN151" s="67">
        <f>IFERROR(Y151*I151,"0")</f>
        <v>0</v>
      </c>
      <c r="BO151" s="67">
        <f>IFERROR(X151/J151,"0")</f>
        <v>0</v>
      </c>
      <c r="BP151" s="67">
        <f>IFERROR(Y151/J151,"0")</f>
        <v>0</v>
      </c>
    </row>
    <row r="152" spans="1:68" ht="16.5" hidden="1" customHeight="1" x14ac:dyDescent="0.25">
      <c r="A152" s="54" t="s">
        <v>250</v>
      </c>
      <c r="B152" s="54" t="s">
        <v>251</v>
      </c>
      <c r="C152" s="31">
        <v>4301071056</v>
      </c>
      <c r="D152" s="329">
        <v>4640242180250</v>
      </c>
      <c r="E152" s="330"/>
      <c r="F152" s="317">
        <v>5</v>
      </c>
      <c r="G152" s="32">
        <v>1</v>
      </c>
      <c r="H152" s="317">
        <v>5</v>
      </c>
      <c r="I152" s="317">
        <v>5.2131999999999996</v>
      </c>
      <c r="J152" s="32">
        <v>144</v>
      </c>
      <c r="K152" s="32" t="s">
        <v>67</v>
      </c>
      <c r="L152" s="32" t="s">
        <v>68</v>
      </c>
      <c r="M152" s="33" t="s">
        <v>69</v>
      </c>
      <c r="N152" s="33"/>
      <c r="O152" s="32">
        <v>180</v>
      </c>
      <c r="P152" s="356" t="s">
        <v>252</v>
      </c>
      <c r="Q152" s="332"/>
      <c r="R152" s="332"/>
      <c r="S152" s="332"/>
      <c r="T152" s="333"/>
      <c r="U152" s="34"/>
      <c r="V152" s="34"/>
      <c r="W152" s="35" t="s">
        <v>70</v>
      </c>
      <c r="X152" s="318">
        <v>0</v>
      </c>
      <c r="Y152" s="319">
        <f>IFERROR(IF(X152="","",X152),"")</f>
        <v>0</v>
      </c>
      <c r="Z152" s="36">
        <f>IFERROR(IF(X152="","",X152*0.00866),"")</f>
        <v>0</v>
      </c>
      <c r="AA152" s="56"/>
      <c r="AB152" s="57"/>
      <c r="AC152" s="176" t="s">
        <v>253</v>
      </c>
      <c r="AG152" s="67"/>
      <c r="AJ152" s="71" t="s">
        <v>72</v>
      </c>
      <c r="AK152" s="71">
        <v>1</v>
      </c>
      <c r="BB152" s="177" t="s">
        <v>1</v>
      </c>
      <c r="BM152" s="67">
        <f>IFERROR(X152*I152,"0")</f>
        <v>0</v>
      </c>
      <c r="BN152" s="67">
        <f>IFERROR(Y152*I152,"0")</f>
        <v>0</v>
      </c>
      <c r="BO152" s="67">
        <f>IFERROR(X152/J152,"0")</f>
        <v>0</v>
      </c>
      <c r="BP152" s="67">
        <f>IFERROR(Y152/J152,"0")</f>
        <v>0</v>
      </c>
    </row>
    <row r="153" spans="1:68" ht="27" customHeight="1" x14ac:dyDescent="0.25">
      <c r="A153" s="54" t="s">
        <v>254</v>
      </c>
      <c r="B153" s="54" t="s">
        <v>255</v>
      </c>
      <c r="C153" s="31">
        <v>4301071050</v>
      </c>
      <c r="D153" s="329">
        <v>4607111036216</v>
      </c>
      <c r="E153" s="330"/>
      <c r="F153" s="317">
        <v>5</v>
      </c>
      <c r="G153" s="32">
        <v>1</v>
      </c>
      <c r="H153" s="317">
        <v>5</v>
      </c>
      <c r="I153" s="317">
        <v>5.2131999999999996</v>
      </c>
      <c r="J153" s="32">
        <v>144</v>
      </c>
      <c r="K153" s="32" t="s">
        <v>67</v>
      </c>
      <c r="L153" s="32" t="s">
        <v>139</v>
      </c>
      <c r="M153" s="33" t="s">
        <v>69</v>
      </c>
      <c r="N153" s="33"/>
      <c r="O153" s="32">
        <v>180</v>
      </c>
      <c r="P153" s="435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53" s="332"/>
      <c r="R153" s="332"/>
      <c r="S153" s="332"/>
      <c r="T153" s="333"/>
      <c r="U153" s="34"/>
      <c r="V153" s="34"/>
      <c r="W153" s="35" t="s">
        <v>70</v>
      </c>
      <c r="X153" s="318">
        <v>12</v>
      </c>
      <c r="Y153" s="319">
        <f>IFERROR(IF(X153="","",X153),"")</f>
        <v>12</v>
      </c>
      <c r="Z153" s="36">
        <f>IFERROR(IF(X153="","",X153*0.00866),"")</f>
        <v>0.10391999999999998</v>
      </c>
      <c r="AA153" s="56"/>
      <c r="AB153" s="57"/>
      <c r="AC153" s="178" t="s">
        <v>256</v>
      </c>
      <c r="AG153" s="67"/>
      <c r="AJ153" s="71" t="s">
        <v>140</v>
      </c>
      <c r="AK153" s="71">
        <v>144</v>
      </c>
      <c r="BB153" s="179" t="s">
        <v>1</v>
      </c>
      <c r="BM153" s="67">
        <f>IFERROR(X153*I153,"0")</f>
        <v>62.558399999999992</v>
      </c>
      <c r="BN153" s="67">
        <f>IFERROR(Y153*I153,"0")</f>
        <v>62.558399999999992</v>
      </c>
      <c r="BO153" s="67">
        <f>IFERROR(X153/J153,"0")</f>
        <v>8.3333333333333329E-2</v>
      </c>
      <c r="BP153" s="67">
        <f>IFERROR(Y153/J153,"0")</f>
        <v>8.3333333333333329E-2</v>
      </c>
    </row>
    <row r="154" spans="1:68" ht="27" hidden="1" customHeight="1" x14ac:dyDescent="0.25">
      <c r="A154" s="54" t="s">
        <v>257</v>
      </c>
      <c r="B154" s="54" t="s">
        <v>258</v>
      </c>
      <c r="C154" s="31">
        <v>4301071061</v>
      </c>
      <c r="D154" s="329">
        <v>4607111036278</v>
      </c>
      <c r="E154" s="330"/>
      <c r="F154" s="317">
        <v>5</v>
      </c>
      <c r="G154" s="32">
        <v>1</v>
      </c>
      <c r="H154" s="317">
        <v>5</v>
      </c>
      <c r="I154" s="317">
        <v>5.2405999999999997</v>
      </c>
      <c r="J154" s="32">
        <v>84</v>
      </c>
      <c r="K154" s="32" t="s">
        <v>67</v>
      </c>
      <c r="L154" s="32" t="s">
        <v>68</v>
      </c>
      <c r="M154" s="33" t="s">
        <v>69</v>
      </c>
      <c r="N154" s="33"/>
      <c r="O154" s="32">
        <v>180</v>
      </c>
      <c r="P154" s="448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54" s="332"/>
      <c r="R154" s="332"/>
      <c r="S154" s="332"/>
      <c r="T154" s="333"/>
      <c r="U154" s="34"/>
      <c r="V154" s="34"/>
      <c r="W154" s="35" t="s">
        <v>70</v>
      </c>
      <c r="X154" s="318">
        <v>0</v>
      </c>
      <c r="Y154" s="319">
        <f>IFERROR(IF(X154="","",X154),"")</f>
        <v>0</v>
      </c>
      <c r="Z154" s="36">
        <f>IFERROR(IF(X154="","",X154*0.0155),"")</f>
        <v>0</v>
      </c>
      <c r="AA154" s="56"/>
      <c r="AB154" s="57"/>
      <c r="AC154" s="180" t="s">
        <v>259</v>
      </c>
      <c r="AG154" s="67"/>
      <c r="AJ154" s="71" t="s">
        <v>72</v>
      </c>
      <c r="AK154" s="71">
        <v>1</v>
      </c>
      <c r="BB154" s="181" t="s">
        <v>1</v>
      </c>
      <c r="BM154" s="67">
        <f>IFERROR(X154*I154,"0")</f>
        <v>0</v>
      </c>
      <c r="BN154" s="67">
        <f>IFERROR(Y154*I154,"0")</f>
        <v>0</v>
      </c>
      <c r="BO154" s="67">
        <f>IFERROR(X154/J154,"0")</f>
        <v>0</v>
      </c>
      <c r="BP154" s="67">
        <f>IFERROR(Y154/J154,"0")</f>
        <v>0</v>
      </c>
    </row>
    <row r="155" spans="1:68" x14ac:dyDescent="0.2">
      <c r="A155" s="358"/>
      <c r="B155" s="323"/>
      <c r="C155" s="323"/>
      <c r="D155" s="323"/>
      <c r="E155" s="323"/>
      <c r="F155" s="323"/>
      <c r="G155" s="323"/>
      <c r="H155" s="323"/>
      <c r="I155" s="323"/>
      <c r="J155" s="323"/>
      <c r="K155" s="323"/>
      <c r="L155" s="323"/>
      <c r="M155" s="323"/>
      <c r="N155" s="323"/>
      <c r="O155" s="359"/>
      <c r="P155" s="324" t="s">
        <v>73</v>
      </c>
      <c r="Q155" s="325"/>
      <c r="R155" s="325"/>
      <c r="S155" s="325"/>
      <c r="T155" s="325"/>
      <c r="U155" s="325"/>
      <c r="V155" s="326"/>
      <c r="W155" s="37" t="s">
        <v>70</v>
      </c>
      <c r="X155" s="320">
        <f>IFERROR(SUM(X151:X154),"0")</f>
        <v>12</v>
      </c>
      <c r="Y155" s="320">
        <f>IFERROR(SUM(Y151:Y154),"0")</f>
        <v>12</v>
      </c>
      <c r="Z155" s="320">
        <f>IFERROR(IF(Z151="",0,Z151),"0")+IFERROR(IF(Z152="",0,Z152),"0")+IFERROR(IF(Z153="",0,Z153),"0")+IFERROR(IF(Z154="",0,Z154),"0")</f>
        <v>0.10391999999999998</v>
      </c>
      <c r="AA155" s="321"/>
      <c r="AB155" s="321"/>
      <c r="AC155" s="321"/>
    </row>
    <row r="156" spans="1:68" x14ac:dyDescent="0.2">
      <c r="A156" s="323"/>
      <c r="B156" s="323"/>
      <c r="C156" s="323"/>
      <c r="D156" s="323"/>
      <c r="E156" s="323"/>
      <c r="F156" s="323"/>
      <c r="G156" s="323"/>
      <c r="H156" s="323"/>
      <c r="I156" s="323"/>
      <c r="J156" s="323"/>
      <c r="K156" s="323"/>
      <c r="L156" s="323"/>
      <c r="M156" s="323"/>
      <c r="N156" s="323"/>
      <c r="O156" s="359"/>
      <c r="P156" s="324" t="s">
        <v>73</v>
      </c>
      <c r="Q156" s="325"/>
      <c r="R156" s="325"/>
      <c r="S156" s="325"/>
      <c r="T156" s="325"/>
      <c r="U156" s="325"/>
      <c r="V156" s="326"/>
      <c r="W156" s="37" t="s">
        <v>74</v>
      </c>
      <c r="X156" s="320">
        <f>IFERROR(SUMPRODUCT(X151:X154*H151:H154),"0")</f>
        <v>60</v>
      </c>
      <c r="Y156" s="320">
        <f>IFERROR(SUMPRODUCT(Y151:Y154*H151:H154),"0")</f>
        <v>60</v>
      </c>
      <c r="Z156" s="37"/>
      <c r="AA156" s="321"/>
      <c r="AB156" s="321"/>
      <c r="AC156" s="321"/>
    </row>
    <row r="157" spans="1:68" ht="14.25" hidden="1" customHeight="1" x14ac:dyDescent="0.25">
      <c r="A157" s="349" t="s">
        <v>260</v>
      </c>
      <c r="B157" s="323"/>
      <c r="C157" s="323"/>
      <c r="D157" s="323"/>
      <c r="E157" s="323"/>
      <c r="F157" s="323"/>
      <c r="G157" s="323"/>
      <c r="H157" s="323"/>
      <c r="I157" s="323"/>
      <c r="J157" s="323"/>
      <c r="K157" s="323"/>
      <c r="L157" s="323"/>
      <c r="M157" s="323"/>
      <c r="N157" s="323"/>
      <c r="O157" s="323"/>
      <c r="P157" s="323"/>
      <c r="Q157" s="323"/>
      <c r="R157" s="323"/>
      <c r="S157" s="323"/>
      <c r="T157" s="323"/>
      <c r="U157" s="323"/>
      <c r="V157" s="323"/>
      <c r="W157" s="323"/>
      <c r="X157" s="323"/>
      <c r="Y157" s="323"/>
      <c r="Z157" s="323"/>
      <c r="AA157" s="314"/>
      <c r="AB157" s="314"/>
      <c r="AC157" s="314"/>
    </row>
    <row r="158" spans="1:68" ht="27" hidden="1" customHeight="1" x14ac:dyDescent="0.25">
      <c r="A158" s="54" t="s">
        <v>261</v>
      </c>
      <c r="B158" s="54" t="s">
        <v>262</v>
      </c>
      <c r="C158" s="31">
        <v>4301080153</v>
      </c>
      <c r="D158" s="329">
        <v>4607111036827</v>
      </c>
      <c r="E158" s="330"/>
      <c r="F158" s="317">
        <v>1</v>
      </c>
      <c r="G158" s="32">
        <v>5</v>
      </c>
      <c r="H158" s="317">
        <v>5</v>
      </c>
      <c r="I158" s="317">
        <v>5.2</v>
      </c>
      <c r="J158" s="32">
        <v>144</v>
      </c>
      <c r="K158" s="32" t="s">
        <v>67</v>
      </c>
      <c r="L158" s="32" t="s">
        <v>68</v>
      </c>
      <c r="M158" s="33" t="s">
        <v>69</v>
      </c>
      <c r="N158" s="33"/>
      <c r="O158" s="32">
        <v>90</v>
      </c>
      <c r="P158" s="380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58" s="332"/>
      <c r="R158" s="332"/>
      <c r="S158" s="332"/>
      <c r="T158" s="333"/>
      <c r="U158" s="34"/>
      <c r="V158" s="34"/>
      <c r="W158" s="35" t="s">
        <v>70</v>
      </c>
      <c r="X158" s="318">
        <v>0</v>
      </c>
      <c r="Y158" s="319">
        <f>IFERROR(IF(X158="","",X158),"")</f>
        <v>0</v>
      </c>
      <c r="Z158" s="36">
        <f>IFERROR(IF(X158="","",X158*0.00866),"")</f>
        <v>0</v>
      </c>
      <c r="AA158" s="56"/>
      <c r="AB158" s="57"/>
      <c r="AC158" s="182" t="s">
        <v>263</v>
      </c>
      <c r="AG158" s="67"/>
      <c r="AJ158" s="71" t="s">
        <v>72</v>
      </c>
      <c r="AK158" s="71">
        <v>1</v>
      </c>
      <c r="BB158" s="183" t="s">
        <v>1</v>
      </c>
      <c r="BM158" s="67">
        <f>IFERROR(X158*I158,"0")</f>
        <v>0</v>
      </c>
      <c r="BN158" s="67">
        <f>IFERROR(Y158*I158,"0")</f>
        <v>0</v>
      </c>
      <c r="BO158" s="67">
        <f>IFERROR(X158/J158,"0")</f>
        <v>0</v>
      </c>
      <c r="BP158" s="67">
        <f>IFERROR(Y158/J158,"0")</f>
        <v>0</v>
      </c>
    </row>
    <row r="159" spans="1:68" ht="27" hidden="1" customHeight="1" x14ac:dyDescent="0.25">
      <c r="A159" s="54" t="s">
        <v>264</v>
      </c>
      <c r="B159" s="54" t="s">
        <v>265</v>
      </c>
      <c r="C159" s="31">
        <v>4301080154</v>
      </c>
      <c r="D159" s="329">
        <v>4607111036834</v>
      </c>
      <c r="E159" s="330"/>
      <c r="F159" s="317">
        <v>1</v>
      </c>
      <c r="G159" s="32">
        <v>5</v>
      </c>
      <c r="H159" s="317">
        <v>5</v>
      </c>
      <c r="I159" s="317">
        <v>5.2530000000000001</v>
      </c>
      <c r="J159" s="32">
        <v>144</v>
      </c>
      <c r="K159" s="32" t="s">
        <v>67</v>
      </c>
      <c r="L159" s="32" t="s">
        <v>68</v>
      </c>
      <c r="M159" s="33" t="s">
        <v>69</v>
      </c>
      <c r="N159" s="33"/>
      <c r="O159" s="32">
        <v>90</v>
      </c>
      <c r="P159" s="454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59" s="332"/>
      <c r="R159" s="332"/>
      <c r="S159" s="332"/>
      <c r="T159" s="333"/>
      <c r="U159" s="34"/>
      <c r="V159" s="34"/>
      <c r="W159" s="35" t="s">
        <v>70</v>
      </c>
      <c r="X159" s="318">
        <v>0</v>
      </c>
      <c r="Y159" s="319">
        <f>IFERROR(IF(X159="","",X159),"")</f>
        <v>0</v>
      </c>
      <c r="Z159" s="36">
        <f>IFERROR(IF(X159="","",X159*0.00866),"")</f>
        <v>0</v>
      </c>
      <c r="AA159" s="56"/>
      <c r="AB159" s="57"/>
      <c r="AC159" s="184" t="s">
        <v>263</v>
      </c>
      <c r="AG159" s="67"/>
      <c r="AJ159" s="71" t="s">
        <v>72</v>
      </c>
      <c r="AK159" s="71">
        <v>1</v>
      </c>
      <c r="BB159" s="185" t="s">
        <v>1</v>
      </c>
      <c r="BM159" s="67">
        <f>IFERROR(X159*I159,"0")</f>
        <v>0</v>
      </c>
      <c r="BN159" s="67">
        <f>IFERROR(Y159*I159,"0")</f>
        <v>0</v>
      </c>
      <c r="BO159" s="67">
        <f>IFERROR(X159/J159,"0")</f>
        <v>0</v>
      </c>
      <c r="BP159" s="67">
        <f>IFERROR(Y159/J159,"0")</f>
        <v>0</v>
      </c>
    </row>
    <row r="160" spans="1:68" hidden="1" x14ac:dyDescent="0.2">
      <c r="A160" s="358"/>
      <c r="B160" s="323"/>
      <c r="C160" s="323"/>
      <c r="D160" s="323"/>
      <c r="E160" s="323"/>
      <c r="F160" s="323"/>
      <c r="G160" s="323"/>
      <c r="H160" s="323"/>
      <c r="I160" s="323"/>
      <c r="J160" s="323"/>
      <c r="K160" s="323"/>
      <c r="L160" s="323"/>
      <c r="M160" s="323"/>
      <c r="N160" s="323"/>
      <c r="O160" s="359"/>
      <c r="P160" s="324" t="s">
        <v>73</v>
      </c>
      <c r="Q160" s="325"/>
      <c r="R160" s="325"/>
      <c r="S160" s="325"/>
      <c r="T160" s="325"/>
      <c r="U160" s="325"/>
      <c r="V160" s="326"/>
      <c r="W160" s="37" t="s">
        <v>70</v>
      </c>
      <c r="X160" s="320">
        <f>IFERROR(SUM(X158:X159),"0")</f>
        <v>0</v>
      </c>
      <c r="Y160" s="320">
        <f>IFERROR(SUM(Y158:Y159),"0")</f>
        <v>0</v>
      </c>
      <c r="Z160" s="320">
        <f>IFERROR(IF(Z158="",0,Z158),"0")+IFERROR(IF(Z159="",0,Z159),"0")</f>
        <v>0</v>
      </c>
      <c r="AA160" s="321"/>
      <c r="AB160" s="321"/>
      <c r="AC160" s="321"/>
    </row>
    <row r="161" spans="1:68" hidden="1" x14ac:dyDescent="0.2">
      <c r="A161" s="323"/>
      <c r="B161" s="323"/>
      <c r="C161" s="323"/>
      <c r="D161" s="323"/>
      <c r="E161" s="323"/>
      <c r="F161" s="323"/>
      <c r="G161" s="323"/>
      <c r="H161" s="323"/>
      <c r="I161" s="323"/>
      <c r="J161" s="323"/>
      <c r="K161" s="323"/>
      <c r="L161" s="323"/>
      <c r="M161" s="323"/>
      <c r="N161" s="323"/>
      <c r="O161" s="359"/>
      <c r="P161" s="324" t="s">
        <v>73</v>
      </c>
      <c r="Q161" s="325"/>
      <c r="R161" s="325"/>
      <c r="S161" s="325"/>
      <c r="T161" s="325"/>
      <c r="U161" s="325"/>
      <c r="V161" s="326"/>
      <c r="W161" s="37" t="s">
        <v>74</v>
      </c>
      <c r="X161" s="320">
        <f>IFERROR(SUMPRODUCT(X158:X159*H158:H159),"0")</f>
        <v>0</v>
      </c>
      <c r="Y161" s="320">
        <f>IFERROR(SUMPRODUCT(Y158:Y159*H158:H159),"0")</f>
        <v>0</v>
      </c>
      <c r="Z161" s="37"/>
      <c r="AA161" s="321"/>
      <c r="AB161" s="321"/>
      <c r="AC161" s="321"/>
    </row>
    <row r="162" spans="1:68" ht="27.75" hidden="1" customHeight="1" x14ac:dyDescent="0.2">
      <c r="A162" s="399" t="s">
        <v>266</v>
      </c>
      <c r="B162" s="400"/>
      <c r="C162" s="400"/>
      <c r="D162" s="400"/>
      <c r="E162" s="400"/>
      <c r="F162" s="400"/>
      <c r="G162" s="400"/>
      <c r="H162" s="400"/>
      <c r="I162" s="400"/>
      <c r="J162" s="400"/>
      <c r="K162" s="400"/>
      <c r="L162" s="400"/>
      <c r="M162" s="400"/>
      <c r="N162" s="400"/>
      <c r="O162" s="400"/>
      <c r="P162" s="400"/>
      <c r="Q162" s="400"/>
      <c r="R162" s="400"/>
      <c r="S162" s="400"/>
      <c r="T162" s="400"/>
      <c r="U162" s="400"/>
      <c r="V162" s="400"/>
      <c r="W162" s="400"/>
      <c r="X162" s="400"/>
      <c r="Y162" s="400"/>
      <c r="Z162" s="400"/>
      <c r="AA162" s="48"/>
      <c r="AB162" s="48"/>
      <c r="AC162" s="48"/>
    </row>
    <row r="163" spans="1:68" ht="16.5" hidden="1" customHeight="1" x14ac:dyDescent="0.25">
      <c r="A163" s="322" t="s">
        <v>267</v>
      </c>
      <c r="B163" s="323"/>
      <c r="C163" s="323"/>
      <c r="D163" s="323"/>
      <c r="E163" s="323"/>
      <c r="F163" s="323"/>
      <c r="G163" s="323"/>
      <c r="H163" s="323"/>
      <c r="I163" s="323"/>
      <c r="J163" s="323"/>
      <c r="K163" s="323"/>
      <c r="L163" s="323"/>
      <c r="M163" s="323"/>
      <c r="N163" s="323"/>
      <c r="O163" s="323"/>
      <c r="P163" s="323"/>
      <c r="Q163" s="323"/>
      <c r="R163" s="323"/>
      <c r="S163" s="323"/>
      <c r="T163" s="323"/>
      <c r="U163" s="323"/>
      <c r="V163" s="323"/>
      <c r="W163" s="323"/>
      <c r="X163" s="323"/>
      <c r="Y163" s="323"/>
      <c r="Z163" s="323"/>
      <c r="AA163" s="313"/>
      <c r="AB163" s="313"/>
      <c r="AC163" s="313"/>
    </row>
    <row r="164" spans="1:68" ht="14.25" hidden="1" customHeight="1" x14ac:dyDescent="0.25">
      <c r="A164" s="349" t="s">
        <v>77</v>
      </c>
      <c r="B164" s="323"/>
      <c r="C164" s="323"/>
      <c r="D164" s="323"/>
      <c r="E164" s="323"/>
      <c r="F164" s="323"/>
      <c r="G164" s="323"/>
      <c r="H164" s="323"/>
      <c r="I164" s="323"/>
      <c r="J164" s="323"/>
      <c r="K164" s="323"/>
      <c r="L164" s="323"/>
      <c r="M164" s="323"/>
      <c r="N164" s="323"/>
      <c r="O164" s="323"/>
      <c r="P164" s="323"/>
      <c r="Q164" s="323"/>
      <c r="R164" s="323"/>
      <c r="S164" s="323"/>
      <c r="T164" s="323"/>
      <c r="U164" s="323"/>
      <c r="V164" s="323"/>
      <c r="W164" s="323"/>
      <c r="X164" s="323"/>
      <c r="Y164" s="323"/>
      <c r="Z164" s="323"/>
      <c r="AA164" s="314"/>
      <c r="AB164" s="314"/>
      <c r="AC164" s="314"/>
    </row>
    <row r="165" spans="1:68" ht="27" hidden="1" customHeight="1" x14ac:dyDescent="0.25">
      <c r="A165" s="54" t="s">
        <v>268</v>
      </c>
      <c r="B165" s="54" t="s">
        <v>269</v>
      </c>
      <c r="C165" s="31">
        <v>4301132097</v>
      </c>
      <c r="D165" s="329">
        <v>4607111035721</v>
      </c>
      <c r="E165" s="330"/>
      <c r="F165" s="317">
        <v>0.25</v>
      </c>
      <c r="G165" s="32">
        <v>12</v>
      </c>
      <c r="H165" s="317">
        <v>3</v>
      </c>
      <c r="I165" s="317">
        <v>3.3879999999999999</v>
      </c>
      <c r="J165" s="32">
        <v>70</v>
      </c>
      <c r="K165" s="32" t="s">
        <v>80</v>
      </c>
      <c r="L165" s="32" t="s">
        <v>139</v>
      </c>
      <c r="M165" s="33" t="s">
        <v>69</v>
      </c>
      <c r="N165" s="33"/>
      <c r="O165" s="32">
        <v>365</v>
      </c>
      <c r="P165" s="355" t="str">
        <f>HYPERLINK("https://abi.ru/products/Замороженные/Вязанка/Сливушка/Наггетсы/P004152/","Наггетсы С индейкой Наггетсы Фикс.вес 0,25 Лоток Вязанка")</f>
        <v>Наггетсы С индейкой Наггетсы Фикс.вес 0,25 Лоток Вязанка</v>
      </c>
      <c r="Q165" s="332"/>
      <c r="R165" s="332"/>
      <c r="S165" s="332"/>
      <c r="T165" s="333"/>
      <c r="U165" s="34"/>
      <c r="V165" s="34"/>
      <c r="W165" s="35" t="s">
        <v>70</v>
      </c>
      <c r="X165" s="318">
        <v>0</v>
      </c>
      <c r="Y165" s="319">
        <f>IFERROR(IF(X165="","",X165),"")</f>
        <v>0</v>
      </c>
      <c r="Z165" s="36">
        <f>IFERROR(IF(X165="","",X165*0.01788),"")</f>
        <v>0</v>
      </c>
      <c r="AA165" s="56"/>
      <c r="AB165" s="57"/>
      <c r="AC165" s="186" t="s">
        <v>270</v>
      </c>
      <c r="AG165" s="67"/>
      <c r="AJ165" s="71" t="s">
        <v>140</v>
      </c>
      <c r="AK165" s="71">
        <v>70</v>
      </c>
      <c r="BB165" s="187" t="s">
        <v>83</v>
      </c>
      <c r="BM165" s="67">
        <f>IFERROR(X165*I165,"0")</f>
        <v>0</v>
      </c>
      <c r="BN165" s="67">
        <f>IFERROR(Y165*I165,"0")</f>
        <v>0</v>
      </c>
      <c r="BO165" s="67">
        <f>IFERROR(X165/J165,"0")</f>
        <v>0</v>
      </c>
      <c r="BP165" s="67">
        <f>IFERROR(Y165/J165,"0")</f>
        <v>0</v>
      </c>
    </row>
    <row r="166" spans="1:68" ht="27" hidden="1" customHeight="1" x14ac:dyDescent="0.25">
      <c r="A166" s="54" t="s">
        <v>271</v>
      </c>
      <c r="B166" s="54" t="s">
        <v>272</v>
      </c>
      <c r="C166" s="31">
        <v>4301132100</v>
      </c>
      <c r="D166" s="329">
        <v>4607111035691</v>
      </c>
      <c r="E166" s="330"/>
      <c r="F166" s="317">
        <v>0.25</v>
      </c>
      <c r="G166" s="32">
        <v>12</v>
      </c>
      <c r="H166" s="317">
        <v>3</v>
      </c>
      <c r="I166" s="317">
        <v>3.3879999999999999</v>
      </c>
      <c r="J166" s="32">
        <v>70</v>
      </c>
      <c r="K166" s="32" t="s">
        <v>80</v>
      </c>
      <c r="L166" s="32" t="s">
        <v>139</v>
      </c>
      <c r="M166" s="33" t="s">
        <v>69</v>
      </c>
      <c r="N166" s="33"/>
      <c r="O166" s="32">
        <v>365</v>
      </c>
      <c r="P166" s="406" t="str">
        <f>HYPERLINK("https://abi.ru/products/Замороженные/Вязанка/Сливушка/Наггетсы/P004155/","Наггетсы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66" s="332"/>
      <c r="R166" s="332"/>
      <c r="S166" s="332"/>
      <c r="T166" s="333"/>
      <c r="U166" s="34"/>
      <c r="V166" s="34"/>
      <c r="W166" s="35" t="s">
        <v>70</v>
      </c>
      <c r="X166" s="318">
        <v>0</v>
      </c>
      <c r="Y166" s="319">
        <f>IFERROR(IF(X166="","",X166),"")</f>
        <v>0</v>
      </c>
      <c r="Z166" s="36">
        <f>IFERROR(IF(X166="","",X166*0.01788),"")</f>
        <v>0</v>
      </c>
      <c r="AA166" s="56"/>
      <c r="AB166" s="57"/>
      <c r="AC166" s="188" t="s">
        <v>273</v>
      </c>
      <c r="AG166" s="67"/>
      <c r="AJ166" s="71" t="s">
        <v>140</v>
      </c>
      <c r="AK166" s="71">
        <v>70</v>
      </c>
      <c r="BB166" s="189" t="s">
        <v>83</v>
      </c>
      <c r="BM166" s="67">
        <f>IFERROR(X166*I166,"0")</f>
        <v>0</v>
      </c>
      <c r="BN166" s="67">
        <f>IFERROR(Y166*I166,"0")</f>
        <v>0</v>
      </c>
      <c r="BO166" s="67">
        <f>IFERROR(X166/J166,"0")</f>
        <v>0</v>
      </c>
      <c r="BP166" s="67">
        <f>IFERROR(Y166/J166,"0")</f>
        <v>0</v>
      </c>
    </row>
    <row r="167" spans="1:68" ht="27" hidden="1" customHeight="1" x14ac:dyDescent="0.25">
      <c r="A167" s="54" t="s">
        <v>274</v>
      </c>
      <c r="B167" s="54" t="s">
        <v>275</v>
      </c>
      <c r="C167" s="31">
        <v>4301132079</v>
      </c>
      <c r="D167" s="329">
        <v>4607111038487</v>
      </c>
      <c r="E167" s="330"/>
      <c r="F167" s="317">
        <v>0.25</v>
      </c>
      <c r="G167" s="32">
        <v>12</v>
      </c>
      <c r="H167" s="317">
        <v>3</v>
      </c>
      <c r="I167" s="317">
        <v>3.7360000000000002</v>
      </c>
      <c r="J167" s="32">
        <v>70</v>
      </c>
      <c r="K167" s="32" t="s">
        <v>80</v>
      </c>
      <c r="L167" s="32" t="s">
        <v>89</v>
      </c>
      <c r="M167" s="33" t="s">
        <v>69</v>
      </c>
      <c r="N167" s="33"/>
      <c r="O167" s="32">
        <v>180</v>
      </c>
      <c r="P167" s="420" t="str">
        <f>HYPERLINK("https://abi.ru/products/Замороженные/Вязанка/Сливушка/Наггетсы/P003470/","Наггетсы «с куриным филе и сыром» ф/в 0,25 ТМ «Вязанка»")</f>
        <v>Наггетсы «с куриным филе и сыром» ф/в 0,25 ТМ «Вязанка»</v>
      </c>
      <c r="Q167" s="332"/>
      <c r="R167" s="332"/>
      <c r="S167" s="332"/>
      <c r="T167" s="333"/>
      <c r="U167" s="34"/>
      <c r="V167" s="34"/>
      <c r="W167" s="35" t="s">
        <v>70</v>
      </c>
      <c r="X167" s="318">
        <v>0</v>
      </c>
      <c r="Y167" s="319">
        <f>IFERROR(IF(X167="","",X167),"")</f>
        <v>0</v>
      </c>
      <c r="Z167" s="36">
        <f>IFERROR(IF(X167="","",X167*0.01788),"")</f>
        <v>0</v>
      </c>
      <c r="AA167" s="56"/>
      <c r="AB167" s="57"/>
      <c r="AC167" s="190" t="s">
        <v>276</v>
      </c>
      <c r="AG167" s="67"/>
      <c r="AJ167" s="71" t="s">
        <v>90</v>
      </c>
      <c r="AK167" s="71">
        <v>14</v>
      </c>
      <c r="BB167" s="191" t="s">
        <v>83</v>
      </c>
      <c r="BM167" s="67">
        <f>IFERROR(X167*I167,"0")</f>
        <v>0</v>
      </c>
      <c r="BN167" s="67">
        <f>IFERROR(Y167*I167,"0")</f>
        <v>0</v>
      </c>
      <c r="BO167" s="67">
        <f>IFERROR(X167/J167,"0")</f>
        <v>0</v>
      </c>
      <c r="BP167" s="67">
        <f>IFERROR(Y167/J167,"0")</f>
        <v>0</v>
      </c>
    </row>
    <row r="168" spans="1:68" hidden="1" x14ac:dyDescent="0.2">
      <c r="A168" s="358"/>
      <c r="B168" s="323"/>
      <c r="C168" s="323"/>
      <c r="D168" s="323"/>
      <c r="E168" s="323"/>
      <c r="F168" s="323"/>
      <c r="G168" s="323"/>
      <c r="H168" s="323"/>
      <c r="I168" s="323"/>
      <c r="J168" s="323"/>
      <c r="K168" s="323"/>
      <c r="L168" s="323"/>
      <c r="M168" s="323"/>
      <c r="N168" s="323"/>
      <c r="O168" s="359"/>
      <c r="P168" s="324" t="s">
        <v>73</v>
      </c>
      <c r="Q168" s="325"/>
      <c r="R168" s="325"/>
      <c r="S168" s="325"/>
      <c r="T168" s="325"/>
      <c r="U168" s="325"/>
      <c r="V168" s="326"/>
      <c r="W168" s="37" t="s">
        <v>70</v>
      </c>
      <c r="X168" s="320">
        <f>IFERROR(SUM(X165:X167),"0")</f>
        <v>0</v>
      </c>
      <c r="Y168" s="320">
        <f>IFERROR(SUM(Y165:Y167),"0")</f>
        <v>0</v>
      </c>
      <c r="Z168" s="320">
        <f>IFERROR(IF(Z165="",0,Z165),"0")+IFERROR(IF(Z166="",0,Z166),"0")+IFERROR(IF(Z167="",0,Z167),"0")</f>
        <v>0</v>
      </c>
      <c r="AA168" s="321"/>
      <c r="AB168" s="321"/>
      <c r="AC168" s="321"/>
    </row>
    <row r="169" spans="1:68" hidden="1" x14ac:dyDescent="0.2">
      <c r="A169" s="323"/>
      <c r="B169" s="323"/>
      <c r="C169" s="323"/>
      <c r="D169" s="323"/>
      <c r="E169" s="323"/>
      <c r="F169" s="323"/>
      <c r="G169" s="323"/>
      <c r="H169" s="323"/>
      <c r="I169" s="323"/>
      <c r="J169" s="323"/>
      <c r="K169" s="323"/>
      <c r="L169" s="323"/>
      <c r="M169" s="323"/>
      <c r="N169" s="323"/>
      <c r="O169" s="359"/>
      <c r="P169" s="324" t="s">
        <v>73</v>
      </c>
      <c r="Q169" s="325"/>
      <c r="R169" s="325"/>
      <c r="S169" s="325"/>
      <c r="T169" s="325"/>
      <c r="U169" s="325"/>
      <c r="V169" s="326"/>
      <c r="W169" s="37" t="s">
        <v>74</v>
      </c>
      <c r="X169" s="320">
        <f>IFERROR(SUMPRODUCT(X165:X167*H165:H167),"0")</f>
        <v>0</v>
      </c>
      <c r="Y169" s="320">
        <f>IFERROR(SUMPRODUCT(Y165:Y167*H165:H167),"0")</f>
        <v>0</v>
      </c>
      <c r="Z169" s="37"/>
      <c r="AA169" s="321"/>
      <c r="AB169" s="321"/>
      <c r="AC169" s="321"/>
    </row>
    <row r="170" spans="1:68" ht="14.25" hidden="1" customHeight="1" x14ac:dyDescent="0.25">
      <c r="A170" s="349" t="s">
        <v>277</v>
      </c>
      <c r="B170" s="323"/>
      <c r="C170" s="323"/>
      <c r="D170" s="323"/>
      <c r="E170" s="323"/>
      <c r="F170" s="323"/>
      <c r="G170" s="323"/>
      <c r="H170" s="323"/>
      <c r="I170" s="323"/>
      <c r="J170" s="323"/>
      <c r="K170" s="323"/>
      <c r="L170" s="323"/>
      <c r="M170" s="323"/>
      <c r="N170" s="323"/>
      <c r="O170" s="323"/>
      <c r="P170" s="323"/>
      <c r="Q170" s="323"/>
      <c r="R170" s="323"/>
      <c r="S170" s="323"/>
      <c r="T170" s="323"/>
      <c r="U170" s="323"/>
      <c r="V170" s="323"/>
      <c r="W170" s="323"/>
      <c r="X170" s="323"/>
      <c r="Y170" s="323"/>
      <c r="Z170" s="323"/>
      <c r="AA170" s="314"/>
      <c r="AB170" s="314"/>
      <c r="AC170" s="314"/>
    </row>
    <row r="171" spans="1:68" ht="27" hidden="1" customHeight="1" x14ac:dyDescent="0.25">
      <c r="A171" s="54" t="s">
        <v>278</v>
      </c>
      <c r="B171" s="54" t="s">
        <v>279</v>
      </c>
      <c r="C171" s="31">
        <v>4301051855</v>
      </c>
      <c r="D171" s="329">
        <v>4680115885875</v>
      </c>
      <c r="E171" s="330"/>
      <c r="F171" s="317">
        <v>1</v>
      </c>
      <c r="G171" s="32">
        <v>9</v>
      </c>
      <c r="H171" s="317">
        <v>9</v>
      </c>
      <c r="I171" s="317">
        <v>9.48</v>
      </c>
      <c r="J171" s="32">
        <v>56</v>
      </c>
      <c r="K171" s="32" t="s">
        <v>280</v>
      </c>
      <c r="L171" s="32" t="s">
        <v>68</v>
      </c>
      <c r="M171" s="33" t="s">
        <v>281</v>
      </c>
      <c r="N171" s="33"/>
      <c r="O171" s="32">
        <v>365</v>
      </c>
      <c r="P171" s="393" t="s">
        <v>282</v>
      </c>
      <c r="Q171" s="332"/>
      <c r="R171" s="332"/>
      <c r="S171" s="332"/>
      <c r="T171" s="333"/>
      <c r="U171" s="34"/>
      <c r="V171" s="34"/>
      <c r="W171" s="35" t="s">
        <v>70</v>
      </c>
      <c r="X171" s="318">
        <v>0</v>
      </c>
      <c r="Y171" s="319">
        <f>IFERROR(IF(X171="","",X171),"")</f>
        <v>0</v>
      </c>
      <c r="Z171" s="36">
        <f>IFERROR(IF(X171="","",X171*0.02175),"")</f>
        <v>0</v>
      </c>
      <c r="AA171" s="56"/>
      <c r="AB171" s="57"/>
      <c r="AC171" s="192" t="s">
        <v>283</v>
      </c>
      <c r="AG171" s="67"/>
      <c r="AJ171" s="71" t="s">
        <v>72</v>
      </c>
      <c r="AK171" s="71">
        <v>1</v>
      </c>
      <c r="BB171" s="193" t="s">
        <v>284</v>
      </c>
      <c r="BM171" s="67">
        <f>IFERROR(X171*I171,"0")</f>
        <v>0</v>
      </c>
      <c r="BN171" s="67">
        <f>IFERROR(Y171*I171,"0")</f>
        <v>0</v>
      </c>
      <c r="BO171" s="67">
        <f>IFERROR(X171/J171,"0")</f>
        <v>0</v>
      </c>
      <c r="BP171" s="67">
        <f>IFERROR(Y171/J171,"0")</f>
        <v>0</v>
      </c>
    </row>
    <row r="172" spans="1:68" hidden="1" x14ac:dyDescent="0.2">
      <c r="A172" s="358"/>
      <c r="B172" s="323"/>
      <c r="C172" s="323"/>
      <c r="D172" s="323"/>
      <c r="E172" s="323"/>
      <c r="F172" s="323"/>
      <c r="G172" s="323"/>
      <c r="H172" s="323"/>
      <c r="I172" s="323"/>
      <c r="J172" s="323"/>
      <c r="K172" s="323"/>
      <c r="L172" s="323"/>
      <c r="M172" s="323"/>
      <c r="N172" s="323"/>
      <c r="O172" s="359"/>
      <c r="P172" s="324" t="s">
        <v>73</v>
      </c>
      <c r="Q172" s="325"/>
      <c r="R172" s="325"/>
      <c r="S172" s="325"/>
      <c r="T172" s="325"/>
      <c r="U172" s="325"/>
      <c r="V172" s="326"/>
      <c r="W172" s="37" t="s">
        <v>70</v>
      </c>
      <c r="X172" s="320">
        <f>IFERROR(SUM(X171:X171),"0")</f>
        <v>0</v>
      </c>
      <c r="Y172" s="320">
        <f>IFERROR(SUM(Y171:Y171),"0")</f>
        <v>0</v>
      </c>
      <c r="Z172" s="320">
        <f>IFERROR(IF(Z171="",0,Z171),"0")</f>
        <v>0</v>
      </c>
      <c r="AA172" s="321"/>
      <c r="AB172" s="321"/>
      <c r="AC172" s="321"/>
    </row>
    <row r="173" spans="1:68" hidden="1" x14ac:dyDescent="0.2">
      <c r="A173" s="323"/>
      <c r="B173" s="323"/>
      <c r="C173" s="323"/>
      <c r="D173" s="323"/>
      <c r="E173" s="323"/>
      <c r="F173" s="323"/>
      <c r="G173" s="323"/>
      <c r="H173" s="323"/>
      <c r="I173" s="323"/>
      <c r="J173" s="323"/>
      <c r="K173" s="323"/>
      <c r="L173" s="323"/>
      <c r="M173" s="323"/>
      <c r="N173" s="323"/>
      <c r="O173" s="359"/>
      <c r="P173" s="324" t="s">
        <v>73</v>
      </c>
      <c r="Q173" s="325"/>
      <c r="R173" s="325"/>
      <c r="S173" s="325"/>
      <c r="T173" s="325"/>
      <c r="U173" s="325"/>
      <c r="V173" s="326"/>
      <c r="W173" s="37" t="s">
        <v>74</v>
      </c>
      <c r="X173" s="320">
        <f>IFERROR(SUMPRODUCT(X171:X171*H171:H171),"0")</f>
        <v>0</v>
      </c>
      <c r="Y173" s="320">
        <f>IFERROR(SUMPRODUCT(Y171:Y171*H171:H171),"0")</f>
        <v>0</v>
      </c>
      <c r="Z173" s="37"/>
      <c r="AA173" s="321"/>
      <c r="AB173" s="321"/>
      <c r="AC173" s="321"/>
    </row>
    <row r="174" spans="1:68" ht="16.5" hidden="1" customHeight="1" x14ac:dyDescent="0.25">
      <c r="A174" s="322" t="s">
        <v>285</v>
      </c>
      <c r="B174" s="323"/>
      <c r="C174" s="323"/>
      <c r="D174" s="323"/>
      <c r="E174" s="323"/>
      <c r="F174" s="323"/>
      <c r="G174" s="323"/>
      <c r="H174" s="323"/>
      <c r="I174" s="323"/>
      <c r="J174" s="323"/>
      <c r="K174" s="323"/>
      <c r="L174" s="323"/>
      <c r="M174" s="323"/>
      <c r="N174" s="323"/>
      <c r="O174" s="323"/>
      <c r="P174" s="323"/>
      <c r="Q174" s="323"/>
      <c r="R174" s="323"/>
      <c r="S174" s="323"/>
      <c r="T174" s="323"/>
      <c r="U174" s="323"/>
      <c r="V174" s="323"/>
      <c r="W174" s="323"/>
      <c r="X174" s="323"/>
      <c r="Y174" s="323"/>
      <c r="Z174" s="323"/>
      <c r="AA174" s="313"/>
      <c r="AB174" s="313"/>
      <c r="AC174" s="313"/>
    </row>
    <row r="175" spans="1:68" ht="14.25" hidden="1" customHeight="1" x14ac:dyDescent="0.25">
      <c r="A175" s="349" t="s">
        <v>285</v>
      </c>
      <c r="B175" s="323"/>
      <c r="C175" s="323"/>
      <c r="D175" s="323"/>
      <c r="E175" s="323"/>
      <c r="F175" s="323"/>
      <c r="G175" s="323"/>
      <c r="H175" s="323"/>
      <c r="I175" s="323"/>
      <c r="J175" s="323"/>
      <c r="K175" s="323"/>
      <c r="L175" s="323"/>
      <c r="M175" s="323"/>
      <c r="N175" s="323"/>
      <c r="O175" s="323"/>
      <c r="P175" s="323"/>
      <c r="Q175" s="323"/>
      <c r="R175" s="323"/>
      <c r="S175" s="323"/>
      <c r="T175" s="323"/>
      <c r="U175" s="323"/>
      <c r="V175" s="323"/>
      <c r="W175" s="323"/>
      <c r="X175" s="323"/>
      <c r="Y175" s="323"/>
      <c r="Z175" s="323"/>
      <c r="AA175" s="314"/>
      <c r="AB175" s="314"/>
      <c r="AC175" s="314"/>
    </row>
    <row r="176" spans="1:68" ht="27" hidden="1" customHeight="1" x14ac:dyDescent="0.25">
      <c r="A176" s="54" t="s">
        <v>286</v>
      </c>
      <c r="B176" s="54" t="s">
        <v>287</v>
      </c>
      <c r="C176" s="31">
        <v>4301133002</v>
      </c>
      <c r="D176" s="329">
        <v>4607111035783</v>
      </c>
      <c r="E176" s="330"/>
      <c r="F176" s="317">
        <v>0.2</v>
      </c>
      <c r="G176" s="32">
        <v>8</v>
      </c>
      <c r="H176" s="317">
        <v>1.6</v>
      </c>
      <c r="I176" s="317">
        <v>2.12</v>
      </c>
      <c r="J176" s="32">
        <v>72</v>
      </c>
      <c r="K176" s="32" t="s">
        <v>232</v>
      </c>
      <c r="L176" s="32" t="s">
        <v>89</v>
      </c>
      <c r="M176" s="33" t="s">
        <v>69</v>
      </c>
      <c r="N176" s="33"/>
      <c r="O176" s="32">
        <v>180</v>
      </c>
      <c r="P176" s="483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Q176" s="332"/>
      <c r="R176" s="332"/>
      <c r="S176" s="332"/>
      <c r="T176" s="333"/>
      <c r="U176" s="34"/>
      <c r="V176" s="34"/>
      <c r="W176" s="35" t="s">
        <v>70</v>
      </c>
      <c r="X176" s="318">
        <v>0</v>
      </c>
      <c r="Y176" s="319">
        <f>IFERROR(IF(X176="","",X176),"")</f>
        <v>0</v>
      </c>
      <c r="Z176" s="36">
        <f>IFERROR(IF(X176="","",X176*0.01157),"")</f>
        <v>0</v>
      </c>
      <c r="AA176" s="56"/>
      <c r="AB176" s="57"/>
      <c r="AC176" s="194" t="s">
        <v>288</v>
      </c>
      <c r="AG176" s="67"/>
      <c r="AJ176" s="71" t="s">
        <v>90</v>
      </c>
      <c r="AK176" s="71">
        <v>6</v>
      </c>
      <c r="BB176" s="195" t="s">
        <v>83</v>
      </c>
      <c r="BM176" s="67">
        <f>IFERROR(X176*I176,"0")</f>
        <v>0</v>
      </c>
      <c r="BN176" s="67">
        <f>IFERROR(Y176*I176,"0")</f>
        <v>0</v>
      </c>
      <c r="BO176" s="67">
        <f>IFERROR(X176/J176,"0")</f>
        <v>0</v>
      </c>
      <c r="BP176" s="67">
        <f>IFERROR(Y176/J176,"0")</f>
        <v>0</v>
      </c>
    </row>
    <row r="177" spans="1:68" hidden="1" x14ac:dyDescent="0.2">
      <c r="A177" s="358"/>
      <c r="B177" s="323"/>
      <c r="C177" s="323"/>
      <c r="D177" s="323"/>
      <c r="E177" s="323"/>
      <c r="F177" s="323"/>
      <c r="G177" s="323"/>
      <c r="H177" s="323"/>
      <c r="I177" s="323"/>
      <c r="J177" s="323"/>
      <c r="K177" s="323"/>
      <c r="L177" s="323"/>
      <c r="M177" s="323"/>
      <c r="N177" s="323"/>
      <c r="O177" s="359"/>
      <c r="P177" s="324" t="s">
        <v>73</v>
      </c>
      <c r="Q177" s="325"/>
      <c r="R177" s="325"/>
      <c r="S177" s="325"/>
      <c r="T177" s="325"/>
      <c r="U177" s="325"/>
      <c r="V177" s="326"/>
      <c r="W177" s="37" t="s">
        <v>70</v>
      </c>
      <c r="X177" s="320">
        <f>IFERROR(SUM(X176:X176),"0")</f>
        <v>0</v>
      </c>
      <c r="Y177" s="320">
        <f>IFERROR(SUM(Y176:Y176),"0")</f>
        <v>0</v>
      </c>
      <c r="Z177" s="320">
        <f>IFERROR(IF(Z176="",0,Z176),"0")</f>
        <v>0</v>
      </c>
      <c r="AA177" s="321"/>
      <c r="AB177" s="321"/>
      <c r="AC177" s="321"/>
    </row>
    <row r="178" spans="1:68" hidden="1" x14ac:dyDescent="0.2">
      <c r="A178" s="323"/>
      <c r="B178" s="323"/>
      <c r="C178" s="323"/>
      <c r="D178" s="323"/>
      <c r="E178" s="323"/>
      <c r="F178" s="323"/>
      <c r="G178" s="323"/>
      <c r="H178" s="323"/>
      <c r="I178" s="323"/>
      <c r="J178" s="323"/>
      <c r="K178" s="323"/>
      <c r="L178" s="323"/>
      <c r="M178" s="323"/>
      <c r="N178" s="323"/>
      <c r="O178" s="359"/>
      <c r="P178" s="324" t="s">
        <v>73</v>
      </c>
      <c r="Q178" s="325"/>
      <c r="R178" s="325"/>
      <c r="S178" s="325"/>
      <c r="T178" s="325"/>
      <c r="U178" s="325"/>
      <c r="V178" s="326"/>
      <c r="W178" s="37" t="s">
        <v>74</v>
      </c>
      <c r="X178" s="320">
        <f>IFERROR(SUMPRODUCT(X176:X176*H176:H176),"0")</f>
        <v>0</v>
      </c>
      <c r="Y178" s="320">
        <f>IFERROR(SUMPRODUCT(Y176:Y176*H176:H176),"0")</f>
        <v>0</v>
      </c>
      <c r="Z178" s="37"/>
      <c r="AA178" s="321"/>
      <c r="AB178" s="321"/>
      <c r="AC178" s="321"/>
    </row>
    <row r="179" spans="1:68" ht="27.75" hidden="1" customHeight="1" x14ac:dyDescent="0.2">
      <c r="A179" s="399" t="s">
        <v>289</v>
      </c>
      <c r="B179" s="400"/>
      <c r="C179" s="400"/>
      <c r="D179" s="400"/>
      <c r="E179" s="400"/>
      <c r="F179" s="400"/>
      <c r="G179" s="400"/>
      <c r="H179" s="400"/>
      <c r="I179" s="400"/>
      <c r="J179" s="400"/>
      <c r="K179" s="400"/>
      <c r="L179" s="400"/>
      <c r="M179" s="400"/>
      <c r="N179" s="400"/>
      <c r="O179" s="400"/>
      <c r="P179" s="400"/>
      <c r="Q179" s="400"/>
      <c r="R179" s="400"/>
      <c r="S179" s="400"/>
      <c r="T179" s="400"/>
      <c r="U179" s="400"/>
      <c r="V179" s="400"/>
      <c r="W179" s="400"/>
      <c r="X179" s="400"/>
      <c r="Y179" s="400"/>
      <c r="Z179" s="400"/>
      <c r="AA179" s="48"/>
      <c r="AB179" s="48"/>
      <c r="AC179" s="48"/>
    </row>
    <row r="180" spans="1:68" ht="16.5" hidden="1" customHeight="1" x14ac:dyDescent="0.25">
      <c r="A180" s="322" t="s">
        <v>290</v>
      </c>
      <c r="B180" s="323"/>
      <c r="C180" s="323"/>
      <c r="D180" s="323"/>
      <c r="E180" s="323"/>
      <c r="F180" s="323"/>
      <c r="G180" s="323"/>
      <c r="H180" s="323"/>
      <c r="I180" s="323"/>
      <c r="J180" s="323"/>
      <c r="K180" s="323"/>
      <c r="L180" s="323"/>
      <c r="M180" s="323"/>
      <c r="N180" s="323"/>
      <c r="O180" s="323"/>
      <c r="P180" s="323"/>
      <c r="Q180" s="323"/>
      <c r="R180" s="323"/>
      <c r="S180" s="323"/>
      <c r="T180" s="323"/>
      <c r="U180" s="323"/>
      <c r="V180" s="323"/>
      <c r="W180" s="323"/>
      <c r="X180" s="323"/>
      <c r="Y180" s="323"/>
      <c r="Z180" s="323"/>
      <c r="AA180" s="313"/>
      <c r="AB180" s="313"/>
      <c r="AC180" s="313"/>
    </row>
    <row r="181" spans="1:68" ht="14.25" hidden="1" customHeight="1" x14ac:dyDescent="0.25">
      <c r="A181" s="349" t="s">
        <v>142</v>
      </c>
      <c r="B181" s="323"/>
      <c r="C181" s="323"/>
      <c r="D181" s="323"/>
      <c r="E181" s="323"/>
      <c r="F181" s="323"/>
      <c r="G181" s="323"/>
      <c r="H181" s="323"/>
      <c r="I181" s="323"/>
      <c r="J181" s="323"/>
      <c r="K181" s="323"/>
      <c r="L181" s="323"/>
      <c r="M181" s="323"/>
      <c r="N181" s="323"/>
      <c r="O181" s="323"/>
      <c r="P181" s="323"/>
      <c r="Q181" s="323"/>
      <c r="R181" s="323"/>
      <c r="S181" s="323"/>
      <c r="T181" s="323"/>
      <c r="U181" s="323"/>
      <c r="V181" s="323"/>
      <c r="W181" s="323"/>
      <c r="X181" s="323"/>
      <c r="Y181" s="323"/>
      <c r="Z181" s="323"/>
      <c r="AA181" s="314"/>
      <c r="AB181" s="314"/>
      <c r="AC181" s="314"/>
    </row>
    <row r="182" spans="1:68" ht="27" customHeight="1" x14ac:dyDescent="0.25">
      <c r="A182" s="54" t="s">
        <v>291</v>
      </c>
      <c r="B182" s="54" t="s">
        <v>292</v>
      </c>
      <c r="C182" s="31">
        <v>4301135707</v>
      </c>
      <c r="D182" s="329">
        <v>4620207490198</v>
      </c>
      <c r="E182" s="330"/>
      <c r="F182" s="317">
        <v>0.2</v>
      </c>
      <c r="G182" s="32">
        <v>12</v>
      </c>
      <c r="H182" s="317">
        <v>2.4</v>
      </c>
      <c r="I182" s="317">
        <v>3.1036000000000001</v>
      </c>
      <c r="J182" s="32">
        <v>70</v>
      </c>
      <c r="K182" s="32" t="s">
        <v>80</v>
      </c>
      <c r="L182" s="32" t="s">
        <v>68</v>
      </c>
      <c r="M182" s="33" t="s">
        <v>69</v>
      </c>
      <c r="N182" s="33"/>
      <c r="O182" s="32">
        <v>180</v>
      </c>
      <c r="P182" s="421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2" s="332"/>
      <c r="R182" s="332"/>
      <c r="S182" s="332"/>
      <c r="T182" s="333"/>
      <c r="U182" s="34"/>
      <c r="V182" s="34"/>
      <c r="W182" s="35" t="s">
        <v>70</v>
      </c>
      <c r="X182" s="318">
        <v>14</v>
      </c>
      <c r="Y182" s="319">
        <f>IFERROR(IF(X182="","",X182),"")</f>
        <v>14</v>
      </c>
      <c r="Z182" s="36">
        <f>IFERROR(IF(X182="","",X182*0.01788),"")</f>
        <v>0.25031999999999999</v>
      </c>
      <c r="AA182" s="56"/>
      <c r="AB182" s="57"/>
      <c r="AC182" s="196" t="s">
        <v>293</v>
      </c>
      <c r="AG182" s="67"/>
      <c r="AJ182" s="71" t="s">
        <v>72</v>
      </c>
      <c r="AK182" s="71">
        <v>1</v>
      </c>
      <c r="BB182" s="197" t="s">
        <v>83</v>
      </c>
      <c r="BM182" s="67">
        <f>IFERROR(X182*I182,"0")</f>
        <v>43.450400000000002</v>
      </c>
      <c r="BN182" s="67">
        <f>IFERROR(Y182*I182,"0")</f>
        <v>43.450400000000002</v>
      </c>
      <c r="BO182" s="67">
        <f>IFERROR(X182/J182,"0")</f>
        <v>0.2</v>
      </c>
      <c r="BP182" s="67">
        <f>IFERROR(Y182/J182,"0")</f>
        <v>0.2</v>
      </c>
    </row>
    <row r="183" spans="1:68" ht="27" hidden="1" customHeight="1" x14ac:dyDescent="0.25">
      <c r="A183" s="54" t="s">
        <v>294</v>
      </c>
      <c r="B183" s="54" t="s">
        <v>295</v>
      </c>
      <c r="C183" s="31">
        <v>4301135719</v>
      </c>
      <c r="D183" s="329">
        <v>4620207490235</v>
      </c>
      <c r="E183" s="330"/>
      <c r="F183" s="317">
        <v>0.2</v>
      </c>
      <c r="G183" s="32">
        <v>12</v>
      </c>
      <c r="H183" s="317">
        <v>2.4</v>
      </c>
      <c r="I183" s="317">
        <v>3.1036000000000001</v>
      </c>
      <c r="J183" s="32">
        <v>70</v>
      </c>
      <c r="K183" s="32" t="s">
        <v>80</v>
      </c>
      <c r="L183" s="32" t="s">
        <v>68</v>
      </c>
      <c r="M183" s="33" t="s">
        <v>69</v>
      </c>
      <c r="N183" s="33"/>
      <c r="O183" s="32">
        <v>180</v>
      </c>
      <c r="P183" s="530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3" s="332"/>
      <c r="R183" s="332"/>
      <c r="S183" s="332"/>
      <c r="T183" s="333"/>
      <c r="U183" s="34"/>
      <c r="V183" s="34"/>
      <c r="W183" s="35" t="s">
        <v>70</v>
      </c>
      <c r="X183" s="318">
        <v>0</v>
      </c>
      <c r="Y183" s="319">
        <f>IFERROR(IF(X183="","",X183),"")</f>
        <v>0</v>
      </c>
      <c r="Z183" s="36">
        <f>IFERROR(IF(X183="","",X183*0.01788),"")</f>
        <v>0</v>
      </c>
      <c r="AA183" s="56"/>
      <c r="AB183" s="57"/>
      <c r="AC183" s="198" t="s">
        <v>296</v>
      </c>
      <c r="AG183" s="67"/>
      <c r="AJ183" s="71" t="s">
        <v>72</v>
      </c>
      <c r="AK183" s="71">
        <v>1</v>
      </c>
      <c r="BB183" s="199" t="s">
        <v>83</v>
      </c>
      <c r="BM183" s="67">
        <f>IFERROR(X183*I183,"0")</f>
        <v>0</v>
      </c>
      <c r="BN183" s="67">
        <f>IFERROR(Y183*I183,"0")</f>
        <v>0</v>
      </c>
      <c r="BO183" s="67">
        <f>IFERROR(X183/J183,"0")</f>
        <v>0</v>
      </c>
      <c r="BP183" s="67">
        <f>IFERROR(Y183/J183,"0")</f>
        <v>0</v>
      </c>
    </row>
    <row r="184" spans="1:68" ht="27" hidden="1" customHeight="1" x14ac:dyDescent="0.25">
      <c r="A184" s="54" t="s">
        <v>297</v>
      </c>
      <c r="B184" s="54" t="s">
        <v>298</v>
      </c>
      <c r="C184" s="31">
        <v>4301135697</v>
      </c>
      <c r="D184" s="329">
        <v>4620207490259</v>
      </c>
      <c r="E184" s="330"/>
      <c r="F184" s="317">
        <v>0.2</v>
      </c>
      <c r="G184" s="32">
        <v>12</v>
      </c>
      <c r="H184" s="317">
        <v>2.4</v>
      </c>
      <c r="I184" s="317">
        <v>3.1036000000000001</v>
      </c>
      <c r="J184" s="32">
        <v>70</v>
      </c>
      <c r="K184" s="32" t="s">
        <v>80</v>
      </c>
      <c r="L184" s="32" t="s">
        <v>68</v>
      </c>
      <c r="M184" s="33" t="s">
        <v>69</v>
      </c>
      <c r="N184" s="33"/>
      <c r="O184" s="32">
        <v>180</v>
      </c>
      <c r="P184" s="392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4" s="332"/>
      <c r="R184" s="332"/>
      <c r="S184" s="332"/>
      <c r="T184" s="333"/>
      <c r="U184" s="34"/>
      <c r="V184" s="34"/>
      <c r="W184" s="35" t="s">
        <v>70</v>
      </c>
      <c r="X184" s="318">
        <v>0</v>
      </c>
      <c r="Y184" s="319">
        <f>IFERROR(IF(X184="","",X184),"")</f>
        <v>0</v>
      </c>
      <c r="Z184" s="36">
        <f>IFERROR(IF(X184="","",X184*0.01788),"")</f>
        <v>0</v>
      </c>
      <c r="AA184" s="56"/>
      <c r="AB184" s="57"/>
      <c r="AC184" s="200" t="s">
        <v>293</v>
      </c>
      <c r="AG184" s="67"/>
      <c r="AJ184" s="71" t="s">
        <v>72</v>
      </c>
      <c r="AK184" s="71">
        <v>1</v>
      </c>
      <c r="BB184" s="201" t="s">
        <v>83</v>
      </c>
      <c r="BM184" s="67">
        <f>IFERROR(X184*I184,"0")</f>
        <v>0</v>
      </c>
      <c r="BN184" s="67">
        <f>IFERROR(Y184*I184,"0")</f>
        <v>0</v>
      </c>
      <c r="BO184" s="67">
        <f>IFERROR(X184/J184,"0")</f>
        <v>0</v>
      </c>
      <c r="BP184" s="67">
        <f>IFERROR(Y184/J184,"0")</f>
        <v>0</v>
      </c>
    </row>
    <row r="185" spans="1:68" ht="27" hidden="1" customHeight="1" x14ac:dyDescent="0.25">
      <c r="A185" s="54" t="s">
        <v>299</v>
      </c>
      <c r="B185" s="54" t="s">
        <v>300</v>
      </c>
      <c r="C185" s="31">
        <v>4301135681</v>
      </c>
      <c r="D185" s="329">
        <v>4620207490143</v>
      </c>
      <c r="E185" s="330"/>
      <c r="F185" s="317">
        <v>0.22</v>
      </c>
      <c r="G185" s="32">
        <v>12</v>
      </c>
      <c r="H185" s="317">
        <v>2.64</v>
      </c>
      <c r="I185" s="317">
        <v>3.3435999999999999</v>
      </c>
      <c r="J185" s="32">
        <v>70</v>
      </c>
      <c r="K185" s="32" t="s">
        <v>80</v>
      </c>
      <c r="L185" s="32" t="s">
        <v>68</v>
      </c>
      <c r="M185" s="33" t="s">
        <v>69</v>
      </c>
      <c r="N185" s="33"/>
      <c r="O185" s="32">
        <v>180</v>
      </c>
      <c r="P185" s="412" t="s">
        <v>301</v>
      </c>
      <c r="Q185" s="332"/>
      <c r="R185" s="332"/>
      <c r="S185" s="332"/>
      <c r="T185" s="333"/>
      <c r="U185" s="34"/>
      <c r="V185" s="34"/>
      <c r="W185" s="35" t="s">
        <v>70</v>
      </c>
      <c r="X185" s="318">
        <v>0</v>
      </c>
      <c r="Y185" s="319">
        <f>IFERROR(IF(X185="","",X185),"")</f>
        <v>0</v>
      </c>
      <c r="Z185" s="36">
        <f>IFERROR(IF(X185="","",X185*0.01788),"")</f>
        <v>0</v>
      </c>
      <c r="AA185" s="56"/>
      <c r="AB185" s="57"/>
      <c r="AC185" s="202" t="s">
        <v>302</v>
      </c>
      <c r="AG185" s="67"/>
      <c r="AJ185" s="71" t="s">
        <v>72</v>
      </c>
      <c r="AK185" s="71">
        <v>1</v>
      </c>
      <c r="BB185" s="203" t="s">
        <v>83</v>
      </c>
      <c r="BM185" s="67">
        <f>IFERROR(X185*I185,"0")</f>
        <v>0</v>
      </c>
      <c r="BN185" s="67">
        <f>IFERROR(Y185*I185,"0")</f>
        <v>0</v>
      </c>
      <c r="BO185" s="67">
        <f>IFERROR(X185/J185,"0")</f>
        <v>0</v>
      </c>
      <c r="BP185" s="67">
        <f>IFERROR(Y185/J185,"0")</f>
        <v>0</v>
      </c>
    </row>
    <row r="186" spans="1:68" x14ac:dyDescent="0.2">
      <c r="A186" s="358"/>
      <c r="B186" s="323"/>
      <c r="C186" s="323"/>
      <c r="D186" s="323"/>
      <c r="E186" s="323"/>
      <c r="F186" s="323"/>
      <c r="G186" s="323"/>
      <c r="H186" s="323"/>
      <c r="I186" s="323"/>
      <c r="J186" s="323"/>
      <c r="K186" s="323"/>
      <c r="L186" s="323"/>
      <c r="M186" s="323"/>
      <c r="N186" s="323"/>
      <c r="O186" s="359"/>
      <c r="P186" s="324" t="s">
        <v>73</v>
      </c>
      <c r="Q186" s="325"/>
      <c r="R186" s="325"/>
      <c r="S186" s="325"/>
      <c r="T186" s="325"/>
      <c r="U186" s="325"/>
      <c r="V186" s="326"/>
      <c r="W186" s="37" t="s">
        <v>70</v>
      </c>
      <c r="X186" s="320">
        <f>IFERROR(SUM(X182:X185),"0")</f>
        <v>14</v>
      </c>
      <c r="Y186" s="320">
        <f>IFERROR(SUM(Y182:Y185),"0")</f>
        <v>14</v>
      </c>
      <c r="Z186" s="320">
        <f>IFERROR(IF(Z182="",0,Z182),"0")+IFERROR(IF(Z183="",0,Z183),"0")+IFERROR(IF(Z184="",0,Z184),"0")+IFERROR(IF(Z185="",0,Z185),"0")</f>
        <v>0.25031999999999999</v>
      </c>
      <c r="AA186" s="321"/>
      <c r="AB186" s="321"/>
      <c r="AC186" s="321"/>
    </row>
    <row r="187" spans="1:68" x14ac:dyDescent="0.2">
      <c r="A187" s="323"/>
      <c r="B187" s="323"/>
      <c r="C187" s="323"/>
      <c r="D187" s="323"/>
      <c r="E187" s="323"/>
      <c r="F187" s="323"/>
      <c r="G187" s="323"/>
      <c r="H187" s="323"/>
      <c r="I187" s="323"/>
      <c r="J187" s="323"/>
      <c r="K187" s="323"/>
      <c r="L187" s="323"/>
      <c r="M187" s="323"/>
      <c r="N187" s="323"/>
      <c r="O187" s="359"/>
      <c r="P187" s="324" t="s">
        <v>73</v>
      </c>
      <c r="Q187" s="325"/>
      <c r="R187" s="325"/>
      <c r="S187" s="325"/>
      <c r="T187" s="325"/>
      <c r="U187" s="325"/>
      <c r="V187" s="326"/>
      <c r="W187" s="37" t="s">
        <v>74</v>
      </c>
      <c r="X187" s="320">
        <f>IFERROR(SUMPRODUCT(X182:X185*H182:H185),"0")</f>
        <v>33.6</v>
      </c>
      <c r="Y187" s="320">
        <f>IFERROR(SUMPRODUCT(Y182:Y185*H182:H185),"0")</f>
        <v>33.6</v>
      </c>
      <c r="Z187" s="37"/>
      <c r="AA187" s="321"/>
      <c r="AB187" s="321"/>
      <c r="AC187" s="321"/>
    </row>
    <row r="188" spans="1:68" ht="16.5" hidden="1" customHeight="1" x14ac:dyDescent="0.25">
      <c r="A188" s="322" t="s">
        <v>303</v>
      </c>
      <c r="B188" s="323"/>
      <c r="C188" s="323"/>
      <c r="D188" s="323"/>
      <c r="E188" s="323"/>
      <c r="F188" s="323"/>
      <c r="G188" s="323"/>
      <c r="H188" s="323"/>
      <c r="I188" s="323"/>
      <c r="J188" s="323"/>
      <c r="K188" s="323"/>
      <c r="L188" s="323"/>
      <c r="M188" s="323"/>
      <c r="N188" s="323"/>
      <c r="O188" s="323"/>
      <c r="P188" s="323"/>
      <c r="Q188" s="323"/>
      <c r="R188" s="323"/>
      <c r="S188" s="323"/>
      <c r="T188" s="323"/>
      <c r="U188" s="323"/>
      <c r="V188" s="323"/>
      <c r="W188" s="323"/>
      <c r="X188" s="323"/>
      <c r="Y188" s="323"/>
      <c r="Z188" s="323"/>
      <c r="AA188" s="313"/>
      <c r="AB188" s="313"/>
      <c r="AC188" s="313"/>
    </row>
    <row r="189" spans="1:68" ht="14.25" hidden="1" customHeight="1" x14ac:dyDescent="0.25">
      <c r="A189" s="349" t="s">
        <v>64</v>
      </c>
      <c r="B189" s="323"/>
      <c r="C189" s="323"/>
      <c r="D189" s="323"/>
      <c r="E189" s="323"/>
      <c r="F189" s="323"/>
      <c r="G189" s="323"/>
      <c r="H189" s="323"/>
      <c r="I189" s="323"/>
      <c r="J189" s="323"/>
      <c r="K189" s="323"/>
      <c r="L189" s="323"/>
      <c r="M189" s="323"/>
      <c r="N189" s="323"/>
      <c r="O189" s="323"/>
      <c r="P189" s="323"/>
      <c r="Q189" s="323"/>
      <c r="R189" s="323"/>
      <c r="S189" s="323"/>
      <c r="T189" s="323"/>
      <c r="U189" s="323"/>
      <c r="V189" s="323"/>
      <c r="W189" s="323"/>
      <c r="X189" s="323"/>
      <c r="Y189" s="323"/>
      <c r="Z189" s="323"/>
      <c r="AA189" s="314"/>
      <c r="AB189" s="314"/>
      <c r="AC189" s="314"/>
    </row>
    <row r="190" spans="1:68" ht="16.5" hidden="1" customHeight="1" x14ac:dyDescent="0.25">
      <c r="A190" s="54" t="s">
        <v>304</v>
      </c>
      <c r="B190" s="54" t="s">
        <v>305</v>
      </c>
      <c r="C190" s="31">
        <v>4301070948</v>
      </c>
      <c r="D190" s="329">
        <v>4607111037022</v>
      </c>
      <c r="E190" s="330"/>
      <c r="F190" s="317">
        <v>0.7</v>
      </c>
      <c r="G190" s="32">
        <v>8</v>
      </c>
      <c r="H190" s="317">
        <v>5.6</v>
      </c>
      <c r="I190" s="317">
        <v>5.87</v>
      </c>
      <c r="J190" s="32">
        <v>84</v>
      </c>
      <c r="K190" s="32" t="s">
        <v>67</v>
      </c>
      <c r="L190" s="32" t="s">
        <v>89</v>
      </c>
      <c r="M190" s="33" t="s">
        <v>69</v>
      </c>
      <c r="N190" s="33"/>
      <c r="O190" s="32">
        <v>180</v>
      </c>
      <c r="P190" s="479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90" s="332"/>
      <c r="R190" s="332"/>
      <c r="S190" s="332"/>
      <c r="T190" s="333"/>
      <c r="U190" s="34"/>
      <c r="V190" s="34"/>
      <c r="W190" s="35" t="s">
        <v>70</v>
      </c>
      <c r="X190" s="318">
        <v>0</v>
      </c>
      <c r="Y190" s="319">
        <f>IFERROR(IF(X190="","",X190),"")</f>
        <v>0</v>
      </c>
      <c r="Z190" s="36">
        <f>IFERROR(IF(X190="","",X190*0.0155),"")</f>
        <v>0</v>
      </c>
      <c r="AA190" s="56"/>
      <c r="AB190" s="57"/>
      <c r="AC190" s="204" t="s">
        <v>306</v>
      </c>
      <c r="AG190" s="67"/>
      <c r="AJ190" s="71" t="s">
        <v>90</v>
      </c>
      <c r="AK190" s="71">
        <v>12</v>
      </c>
      <c r="BB190" s="205" t="s">
        <v>1</v>
      </c>
      <c r="BM190" s="67">
        <f>IFERROR(X190*I190,"0")</f>
        <v>0</v>
      </c>
      <c r="BN190" s="67">
        <f>IFERROR(Y190*I190,"0")</f>
        <v>0</v>
      </c>
      <c r="BO190" s="67">
        <f>IFERROR(X190/J190,"0")</f>
        <v>0</v>
      </c>
      <c r="BP190" s="67">
        <f>IFERROR(Y190/J190,"0")</f>
        <v>0</v>
      </c>
    </row>
    <row r="191" spans="1:68" ht="27" hidden="1" customHeight="1" x14ac:dyDescent="0.25">
      <c r="A191" s="54" t="s">
        <v>307</v>
      </c>
      <c r="B191" s="54" t="s">
        <v>308</v>
      </c>
      <c r="C191" s="31">
        <v>4301070990</v>
      </c>
      <c r="D191" s="329">
        <v>4607111038494</v>
      </c>
      <c r="E191" s="330"/>
      <c r="F191" s="317">
        <v>0.7</v>
      </c>
      <c r="G191" s="32">
        <v>8</v>
      </c>
      <c r="H191" s="317">
        <v>5.6</v>
      </c>
      <c r="I191" s="317">
        <v>5.87</v>
      </c>
      <c r="J191" s="32">
        <v>84</v>
      </c>
      <c r="K191" s="32" t="s">
        <v>67</v>
      </c>
      <c r="L191" s="32" t="s">
        <v>68</v>
      </c>
      <c r="M191" s="33" t="s">
        <v>69</v>
      </c>
      <c r="N191" s="33"/>
      <c r="O191" s="32">
        <v>180</v>
      </c>
      <c r="P191" s="504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91" s="332"/>
      <c r="R191" s="332"/>
      <c r="S191" s="332"/>
      <c r="T191" s="333"/>
      <c r="U191" s="34"/>
      <c r="V191" s="34"/>
      <c r="W191" s="35" t="s">
        <v>70</v>
      </c>
      <c r="X191" s="318">
        <v>0</v>
      </c>
      <c r="Y191" s="319">
        <f>IFERROR(IF(X191="","",X191),"")</f>
        <v>0</v>
      </c>
      <c r="Z191" s="36">
        <f>IFERROR(IF(X191="","",X191*0.0155),"")</f>
        <v>0</v>
      </c>
      <c r="AA191" s="56"/>
      <c r="AB191" s="57"/>
      <c r="AC191" s="206" t="s">
        <v>309</v>
      </c>
      <c r="AG191" s="67"/>
      <c r="AJ191" s="71" t="s">
        <v>72</v>
      </c>
      <c r="AK191" s="71">
        <v>1</v>
      </c>
      <c r="BB191" s="207" t="s">
        <v>1</v>
      </c>
      <c r="BM191" s="67">
        <f>IFERROR(X191*I191,"0")</f>
        <v>0</v>
      </c>
      <c r="BN191" s="67">
        <f>IFERROR(Y191*I191,"0")</f>
        <v>0</v>
      </c>
      <c r="BO191" s="67">
        <f>IFERROR(X191/J191,"0")</f>
        <v>0</v>
      </c>
      <c r="BP191" s="67">
        <f>IFERROR(Y191/J191,"0")</f>
        <v>0</v>
      </c>
    </row>
    <row r="192" spans="1:68" ht="27" hidden="1" customHeight="1" x14ac:dyDescent="0.25">
      <c r="A192" s="54" t="s">
        <v>310</v>
      </c>
      <c r="B192" s="54" t="s">
        <v>311</v>
      </c>
      <c r="C192" s="31">
        <v>4301070966</v>
      </c>
      <c r="D192" s="329">
        <v>4607111038135</v>
      </c>
      <c r="E192" s="330"/>
      <c r="F192" s="317">
        <v>0.7</v>
      </c>
      <c r="G192" s="32">
        <v>8</v>
      </c>
      <c r="H192" s="317">
        <v>5.6</v>
      </c>
      <c r="I192" s="317">
        <v>5.87</v>
      </c>
      <c r="J192" s="32">
        <v>84</v>
      </c>
      <c r="K192" s="32" t="s">
        <v>67</v>
      </c>
      <c r="L192" s="32" t="s">
        <v>68</v>
      </c>
      <c r="M192" s="33" t="s">
        <v>69</v>
      </c>
      <c r="N192" s="33"/>
      <c r="O192" s="32">
        <v>180</v>
      </c>
      <c r="P192" s="396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92" s="332"/>
      <c r="R192" s="332"/>
      <c r="S192" s="332"/>
      <c r="T192" s="333"/>
      <c r="U192" s="34"/>
      <c r="V192" s="34"/>
      <c r="W192" s="35" t="s">
        <v>70</v>
      </c>
      <c r="X192" s="318">
        <v>0</v>
      </c>
      <c r="Y192" s="319">
        <f>IFERROR(IF(X192="","",X192),"")</f>
        <v>0</v>
      </c>
      <c r="Z192" s="36">
        <f>IFERROR(IF(X192="","",X192*0.0155),"")</f>
        <v>0</v>
      </c>
      <c r="AA192" s="56"/>
      <c r="AB192" s="57"/>
      <c r="AC192" s="208" t="s">
        <v>312</v>
      </c>
      <c r="AG192" s="67"/>
      <c r="AJ192" s="71" t="s">
        <v>72</v>
      </c>
      <c r="AK192" s="71">
        <v>1</v>
      </c>
      <c r="BB192" s="209" t="s">
        <v>1</v>
      </c>
      <c r="BM192" s="67">
        <f>IFERROR(X192*I192,"0")</f>
        <v>0</v>
      </c>
      <c r="BN192" s="67">
        <f>IFERROR(Y192*I192,"0")</f>
        <v>0</v>
      </c>
      <c r="BO192" s="67">
        <f>IFERROR(X192/J192,"0")</f>
        <v>0</v>
      </c>
      <c r="BP192" s="67">
        <f>IFERROR(Y192/J192,"0")</f>
        <v>0</v>
      </c>
    </row>
    <row r="193" spans="1:68" hidden="1" x14ac:dyDescent="0.2">
      <c r="A193" s="358"/>
      <c r="B193" s="323"/>
      <c r="C193" s="323"/>
      <c r="D193" s="323"/>
      <c r="E193" s="323"/>
      <c r="F193" s="323"/>
      <c r="G193" s="323"/>
      <c r="H193" s="323"/>
      <c r="I193" s="323"/>
      <c r="J193" s="323"/>
      <c r="K193" s="323"/>
      <c r="L193" s="323"/>
      <c r="M193" s="323"/>
      <c r="N193" s="323"/>
      <c r="O193" s="359"/>
      <c r="P193" s="324" t="s">
        <v>73</v>
      </c>
      <c r="Q193" s="325"/>
      <c r="R193" s="325"/>
      <c r="S193" s="325"/>
      <c r="T193" s="325"/>
      <c r="U193" s="325"/>
      <c r="V193" s="326"/>
      <c r="W193" s="37" t="s">
        <v>70</v>
      </c>
      <c r="X193" s="320">
        <f>IFERROR(SUM(X190:X192),"0")</f>
        <v>0</v>
      </c>
      <c r="Y193" s="320">
        <f>IFERROR(SUM(Y190:Y192),"0")</f>
        <v>0</v>
      </c>
      <c r="Z193" s="320">
        <f>IFERROR(IF(Z190="",0,Z190),"0")+IFERROR(IF(Z191="",0,Z191),"0")+IFERROR(IF(Z192="",0,Z192),"0")</f>
        <v>0</v>
      </c>
      <c r="AA193" s="321"/>
      <c r="AB193" s="321"/>
      <c r="AC193" s="321"/>
    </row>
    <row r="194" spans="1:68" hidden="1" x14ac:dyDescent="0.2">
      <c r="A194" s="323"/>
      <c r="B194" s="323"/>
      <c r="C194" s="323"/>
      <c r="D194" s="323"/>
      <c r="E194" s="323"/>
      <c r="F194" s="323"/>
      <c r="G194" s="323"/>
      <c r="H194" s="323"/>
      <c r="I194" s="323"/>
      <c r="J194" s="323"/>
      <c r="K194" s="323"/>
      <c r="L194" s="323"/>
      <c r="M194" s="323"/>
      <c r="N194" s="323"/>
      <c r="O194" s="359"/>
      <c r="P194" s="324" t="s">
        <v>73</v>
      </c>
      <c r="Q194" s="325"/>
      <c r="R194" s="325"/>
      <c r="S194" s="325"/>
      <c r="T194" s="325"/>
      <c r="U194" s="325"/>
      <c r="V194" s="326"/>
      <c r="W194" s="37" t="s">
        <v>74</v>
      </c>
      <c r="X194" s="320">
        <f>IFERROR(SUMPRODUCT(X190:X192*H190:H192),"0")</f>
        <v>0</v>
      </c>
      <c r="Y194" s="320">
        <f>IFERROR(SUMPRODUCT(Y190:Y192*H190:H192),"0")</f>
        <v>0</v>
      </c>
      <c r="Z194" s="37"/>
      <c r="AA194" s="321"/>
      <c r="AB194" s="321"/>
      <c r="AC194" s="321"/>
    </row>
    <row r="195" spans="1:68" ht="16.5" hidden="1" customHeight="1" x14ac:dyDescent="0.25">
      <c r="A195" s="322" t="s">
        <v>313</v>
      </c>
      <c r="B195" s="323"/>
      <c r="C195" s="323"/>
      <c r="D195" s="323"/>
      <c r="E195" s="323"/>
      <c r="F195" s="323"/>
      <c r="G195" s="323"/>
      <c r="H195" s="323"/>
      <c r="I195" s="323"/>
      <c r="J195" s="323"/>
      <c r="K195" s="323"/>
      <c r="L195" s="323"/>
      <c r="M195" s="323"/>
      <c r="N195" s="323"/>
      <c r="O195" s="323"/>
      <c r="P195" s="323"/>
      <c r="Q195" s="323"/>
      <c r="R195" s="323"/>
      <c r="S195" s="323"/>
      <c r="T195" s="323"/>
      <c r="U195" s="323"/>
      <c r="V195" s="323"/>
      <c r="W195" s="323"/>
      <c r="X195" s="323"/>
      <c r="Y195" s="323"/>
      <c r="Z195" s="323"/>
      <c r="AA195" s="313"/>
      <c r="AB195" s="313"/>
      <c r="AC195" s="313"/>
    </row>
    <row r="196" spans="1:68" ht="14.25" hidden="1" customHeight="1" x14ac:dyDescent="0.25">
      <c r="A196" s="349" t="s">
        <v>64</v>
      </c>
      <c r="B196" s="323"/>
      <c r="C196" s="323"/>
      <c r="D196" s="323"/>
      <c r="E196" s="323"/>
      <c r="F196" s="323"/>
      <c r="G196" s="323"/>
      <c r="H196" s="323"/>
      <c r="I196" s="323"/>
      <c r="J196" s="323"/>
      <c r="K196" s="323"/>
      <c r="L196" s="323"/>
      <c r="M196" s="323"/>
      <c r="N196" s="323"/>
      <c r="O196" s="323"/>
      <c r="P196" s="323"/>
      <c r="Q196" s="323"/>
      <c r="R196" s="323"/>
      <c r="S196" s="323"/>
      <c r="T196" s="323"/>
      <c r="U196" s="323"/>
      <c r="V196" s="323"/>
      <c r="W196" s="323"/>
      <c r="X196" s="323"/>
      <c r="Y196" s="323"/>
      <c r="Z196" s="323"/>
      <c r="AA196" s="314"/>
      <c r="AB196" s="314"/>
      <c r="AC196" s="314"/>
    </row>
    <row r="197" spans="1:68" ht="27" hidden="1" customHeight="1" x14ac:dyDescent="0.25">
      <c r="A197" s="54" t="s">
        <v>314</v>
      </c>
      <c r="B197" s="54" t="s">
        <v>315</v>
      </c>
      <c r="C197" s="31">
        <v>4301070996</v>
      </c>
      <c r="D197" s="329">
        <v>4607111038654</v>
      </c>
      <c r="E197" s="330"/>
      <c r="F197" s="317">
        <v>0.4</v>
      </c>
      <c r="G197" s="32">
        <v>16</v>
      </c>
      <c r="H197" s="317">
        <v>6.4</v>
      </c>
      <c r="I197" s="317">
        <v>6.63</v>
      </c>
      <c r="J197" s="32">
        <v>84</v>
      </c>
      <c r="K197" s="32" t="s">
        <v>67</v>
      </c>
      <c r="L197" s="32" t="s">
        <v>68</v>
      </c>
      <c r="M197" s="33" t="s">
        <v>69</v>
      </c>
      <c r="N197" s="33"/>
      <c r="O197" s="32">
        <v>180</v>
      </c>
      <c r="P197" s="427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7" s="332"/>
      <c r="R197" s="332"/>
      <c r="S197" s="332"/>
      <c r="T197" s="333"/>
      <c r="U197" s="34"/>
      <c r="V197" s="34"/>
      <c r="W197" s="35" t="s">
        <v>70</v>
      </c>
      <c r="X197" s="318">
        <v>0</v>
      </c>
      <c r="Y197" s="319">
        <f t="shared" ref="Y197:Y202" si="12">IFERROR(IF(X197="","",X197),"")</f>
        <v>0</v>
      </c>
      <c r="Z197" s="36">
        <f t="shared" ref="Z197:Z202" si="13">IFERROR(IF(X197="","",X197*0.0155),"")</f>
        <v>0</v>
      </c>
      <c r="AA197" s="56"/>
      <c r="AB197" s="57"/>
      <c r="AC197" s="210" t="s">
        <v>316</v>
      </c>
      <c r="AG197" s="67"/>
      <c r="AJ197" s="71" t="s">
        <v>72</v>
      </c>
      <c r="AK197" s="71">
        <v>1</v>
      </c>
      <c r="BB197" s="211" t="s">
        <v>1</v>
      </c>
      <c r="BM197" s="67">
        <f t="shared" ref="BM197:BM202" si="14">IFERROR(X197*I197,"0")</f>
        <v>0</v>
      </c>
      <c r="BN197" s="67">
        <f t="shared" ref="BN197:BN202" si="15">IFERROR(Y197*I197,"0")</f>
        <v>0</v>
      </c>
      <c r="BO197" s="67">
        <f t="shared" ref="BO197:BO202" si="16">IFERROR(X197/J197,"0")</f>
        <v>0</v>
      </c>
      <c r="BP197" s="67">
        <f t="shared" ref="BP197:BP202" si="17">IFERROR(Y197/J197,"0")</f>
        <v>0</v>
      </c>
    </row>
    <row r="198" spans="1:68" ht="27" hidden="1" customHeight="1" x14ac:dyDescent="0.25">
      <c r="A198" s="54" t="s">
        <v>317</v>
      </c>
      <c r="B198" s="54" t="s">
        <v>318</v>
      </c>
      <c r="C198" s="31">
        <v>4301070997</v>
      </c>
      <c r="D198" s="329">
        <v>4607111038586</v>
      </c>
      <c r="E198" s="330"/>
      <c r="F198" s="317">
        <v>0.7</v>
      </c>
      <c r="G198" s="32">
        <v>8</v>
      </c>
      <c r="H198" s="317">
        <v>5.6</v>
      </c>
      <c r="I198" s="317">
        <v>5.83</v>
      </c>
      <c r="J198" s="32">
        <v>84</v>
      </c>
      <c r="K198" s="32" t="s">
        <v>67</v>
      </c>
      <c r="L198" s="32" t="s">
        <v>89</v>
      </c>
      <c r="M198" s="33" t="s">
        <v>69</v>
      </c>
      <c r="N198" s="33"/>
      <c r="O198" s="32">
        <v>180</v>
      </c>
      <c r="P198" s="501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8" s="332"/>
      <c r="R198" s="332"/>
      <c r="S198" s="332"/>
      <c r="T198" s="333"/>
      <c r="U198" s="34"/>
      <c r="V198" s="34"/>
      <c r="W198" s="35" t="s">
        <v>70</v>
      </c>
      <c r="X198" s="318">
        <v>0</v>
      </c>
      <c r="Y198" s="319">
        <f t="shared" si="12"/>
        <v>0</v>
      </c>
      <c r="Z198" s="36">
        <f t="shared" si="13"/>
        <v>0</v>
      </c>
      <c r="AA198" s="56"/>
      <c r="AB198" s="57"/>
      <c r="AC198" s="212" t="s">
        <v>316</v>
      </c>
      <c r="AG198" s="67"/>
      <c r="AJ198" s="71" t="s">
        <v>90</v>
      </c>
      <c r="AK198" s="71">
        <v>12</v>
      </c>
      <c r="BB198" s="213" t="s">
        <v>1</v>
      </c>
      <c r="BM198" s="67">
        <f t="shared" si="14"/>
        <v>0</v>
      </c>
      <c r="BN198" s="67">
        <f t="shared" si="15"/>
        <v>0</v>
      </c>
      <c r="BO198" s="67">
        <f t="shared" si="16"/>
        <v>0</v>
      </c>
      <c r="BP198" s="67">
        <f t="shared" si="17"/>
        <v>0</v>
      </c>
    </row>
    <row r="199" spans="1:68" ht="27" hidden="1" customHeight="1" x14ac:dyDescent="0.25">
      <c r="A199" s="54" t="s">
        <v>319</v>
      </c>
      <c r="B199" s="54" t="s">
        <v>320</v>
      </c>
      <c r="C199" s="31">
        <v>4301070962</v>
      </c>
      <c r="D199" s="329">
        <v>4607111038609</v>
      </c>
      <c r="E199" s="330"/>
      <c r="F199" s="317">
        <v>0.4</v>
      </c>
      <c r="G199" s="32">
        <v>16</v>
      </c>
      <c r="H199" s="317">
        <v>6.4</v>
      </c>
      <c r="I199" s="317">
        <v>6.71</v>
      </c>
      <c r="J199" s="32">
        <v>84</v>
      </c>
      <c r="K199" s="32" t="s">
        <v>67</v>
      </c>
      <c r="L199" s="32" t="s">
        <v>68</v>
      </c>
      <c r="M199" s="33" t="s">
        <v>69</v>
      </c>
      <c r="N199" s="33"/>
      <c r="O199" s="32">
        <v>180</v>
      </c>
      <c r="P199" s="506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9" s="332"/>
      <c r="R199" s="332"/>
      <c r="S199" s="332"/>
      <c r="T199" s="333"/>
      <c r="U199" s="34"/>
      <c r="V199" s="34"/>
      <c r="W199" s="35" t="s">
        <v>70</v>
      </c>
      <c r="X199" s="318">
        <v>0</v>
      </c>
      <c r="Y199" s="319">
        <f t="shared" si="12"/>
        <v>0</v>
      </c>
      <c r="Z199" s="36">
        <f t="shared" si="13"/>
        <v>0</v>
      </c>
      <c r="AA199" s="56"/>
      <c r="AB199" s="57"/>
      <c r="AC199" s="214" t="s">
        <v>321</v>
      </c>
      <c r="AG199" s="67"/>
      <c r="AJ199" s="71" t="s">
        <v>72</v>
      </c>
      <c r="AK199" s="71">
        <v>1</v>
      </c>
      <c r="BB199" s="215" t="s">
        <v>1</v>
      </c>
      <c r="BM199" s="67">
        <f t="shared" si="14"/>
        <v>0</v>
      </c>
      <c r="BN199" s="67">
        <f t="shared" si="15"/>
        <v>0</v>
      </c>
      <c r="BO199" s="67">
        <f t="shared" si="16"/>
        <v>0</v>
      </c>
      <c r="BP199" s="67">
        <f t="shared" si="17"/>
        <v>0</v>
      </c>
    </row>
    <row r="200" spans="1:68" ht="27" hidden="1" customHeight="1" x14ac:dyDescent="0.25">
      <c r="A200" s="54" t="s">
        <v>322</v>
      </c>
      <c r="B200" s="54" t="s">
        <v>323</v>
      </c>
      <c r="C200" s="31">
        <v>4301070963</v>
      </c>
      <c r="D200" s="329">
        <v>4607111038630</v>
      </c>
      <c r="E200" s="330"/>
      <c r="F200" s="317">
        <v>0.7</v>
      </c>
      <c r="G200" s="32">
        <v>8</v>
      </c>
      <c r="H200" s="317">
        <v>5.6</v>
      </c>
      <c r="I200" s="317">
        <v>5.87</v>
      </c>
      <c r="J200" s="32">
        <v>84</v>
      </c>
      <c r="K200" s="32" t="s">
        <v>67</v>
      </c>
      <c r="L200" s="32" t="s">
        <v>89</v>
      </c>
      <c r="M200" s="33" t="s">
        <v>69</v>
      </c>
      <c r="N200" s="33"/>
      <c r="O200" s="32">
        <v>180</v>
      </c>
      <c r="P200" s="518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200" s="332"/>
      <c r="R200" s="332"/>
      <c r="S200" s="332"/>
      <c r="T200" s="333"/>
      <c r="U200" s="34"/>
      <c r="V200" s="34"/>
      <c r="W200" s="35" t="s">
        <v>70</v>
      </c>
      <c r="X200" s="318">
        <v>0</v>
      </c>
      <c r="Y200" s="319">
        <f t="shared" si="12"/>
        <v>0</v>
      </c>
      <c r="Z200" s="36">
        <f t="shared" si="13"/>
        <v>0</v>
      </c>
      <c r="AA200" s="56"/>
      <c r="AB200" s="57"/>
      <c r="AC200" s="216" t="s">
        <v>321</v>
      </c>
      <c r="AG200" s="67"/>
      <c r="AJ200" s="71" t="s">
        <v>90</v>
      </c>
      <c r="AK200" s="71">
        <v>12</v>
      </c>
      <c r="BB200" s="217" t="s">
        <v>1</v>
      </c>
      <c r="BM200" s="67">
        <f t="shared" si="14"/>
        <v>0</v>
      </c>
      <c r="BN200" s="67">
        <f t="shared" si="15"/>
        <v>0</v>
      </c>
      <c r="BO200" s="67">
        <f t="shared" si="16"/>
        <v>0</v>
      </c>
      <c r="BP200" s="67">
        <f t="shared" si="17"/>
        <v>0</v>
      </c>
    </row>
    <row r="201" spans="1:68" ht="27" hidden="1" customHeight="1" x14ac:dyDescent="0.25">
      <c r="A201" s="54" t="s">
        <v>324</v>
      </c>
      <c r="B201" s="54" t="s">
        <v>325</v>
      </c>
      <c r="C201" s="31">
        <v>4301070959</v>
      </c>
      <c r="D201" s="329">
        <v>4607111038616</v>
      </c>
      <c r="E201" s="330"/>
      <c r="F201" s="317">
        <v>0.4</v>
      </c>
      <c r="G201" s="32">
        <v>16</v>
      </c>
      <c r="H201" s="317">
        <v>6.4</v>
      </c>
      <c r="I201" s="317">
        <v>6.71</v>
      </c>
      <c r="J201" s="32">
        <v>84</v>
      </c>
      <c r="K201" s="32" t="s">
        <v>67</v>
      </c>
      <c r="L201" s="32" t="s">
        <v>68</v>
      </c>
      <c r="M201" s="33" t="s">
        <v>69</v>
      </c>
      <c r="N201" s="33"/>
      <c r="O201" s="32">
        <v>180</v>
      </c>
      <c r="P201" s="482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01" s="332"/>
      <c r="R201" s="332"/>
      <c r="S201" s="332"/>
      <c r="T201" s="333"/>
      <c r="U201" s="34"/>
      <c r="V201" s="34"/>
      <c r="W201" s="35" t="s">
        <v>70</v>
      </c>
      <c r="X201" s="318">
        <v>0</v>
      </c>
      <c r="Y201" s="319">
        <f t="shared" si="12"/>
        <v>0</v>
      </c>
      <c r="Z201" s="36">
        <f t="shared" si="13"/>
        <v>0</v>
      </c>
      <c r="AA201" s="56"/>
      <c r="AB201" s="57"/>
      <c r="AC201" s="218" t="s">
        <v>316</v>
      </c>
      <c r="AG201" s="67"/>
      <c r="AJ201" s="71" t="s">
        <v>72</v>
      </c>
      <c r="AK201" s="71">
        <v>1</v>
      </c>
      <c r="BB201" s="219" t="s">
        <v>1</v>
      </c>
      <c r="BM201" s="67">
        <f t="shared" si="14"/>
        <v>0</v>
      </c>
      <c r="BN201" s="67">
        <f t="shared" si="15"/>
        <v>0</v>
      </c>
      <c r="BO201" s="67">
        <f t="shared" si="16"/>
        <v>0</v>
      </c>
      <c r="BP201" s="67">
        <f t="shared" si="17"/>
        <v>0</v>
      </c>
    </row>
    <row r="202" spans="1:68" ht="27" hidden="1" customHeight="1" x14ac:dyDescent="0.25">
      <c r="A202" s="54" t="s">
        <v>326</v>
      </c>
      <c r="B202" s="54" t="s">
        <v>327</v>
      </c>
      <c r="C202" s="31">
        <v>4301070960</v>
      </c>
      <c r="D202" s="329">
        <v>4607111038623</v>
      </c>
      <c r="E202" s="330"/>
      <c r="F202" s="317">
        <v>0.7</v>
      </c>
      <c r="G202" s="32">
        <v>8</v>
      </c>
      <c r="H202" s="317">
        <v>5.6</v>
      </c>
      <c r="I202" s="317">
        <v>5.87</v>
      </c>
      <c r="J202" s="32">
        <v>84</v>
      </c>
      <c r="K202" s="32" t="s">
        <v>67</v>
      </c>
      <c r="L202" s="32" t="s">
        <v>89</v>
      </c>
      <c r="M202" s="33" t="s">
        <v>69</v>
      </c>
      <c r="N202" s="33"/>
      <c r="O202" s="32">
        <v>180</v>
      </c>
      <c r="P202" s="531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02" s="332"/>
      <c r="R202" s="332"/>
      <c r="S202" s="332"/>
      <c r="T202" s="333"/>
      <c r="U202" s="34"/>
      <c r="V202" s="34"/>
      <c r="W202" s="35" t="s">
        <v>70</v>
      </c>
      <c r="X202" s="318">
        <v>0</v>
      </c>
      <c r="Y202" s="319">
        <f t="shared" si="12"/>
        <v>0</v>
      </c>
      <c r="Z202" s="36">
        <f t="shared" si="13"/>
        <v>0</v>
      </c>
      <c r="AA202" s="56"/>
      <c r="AB202" s="57"/>
      <c r="AC202" s="220" t="s">
        <v>316</v>
      </c>
      <c r="AG202" s="67"/>
      <c r="AJ202" s="71" t="s">
        <v>90</v>
      </c>
      <c r="AK202" s="71">
        <v>12</v>
      </c>
      <c r="BB202" s="221" t="s">
        <v>1</v>
      </c>
      <c r="BM202" s="67">
        <f t="shared" si="14"/>
        <v>0</v>
      </c>
      <c r="BN202" s="67">
        <f t="shared" si="15"/>
        <v>0</v>
      </c>
      <c r="BO202" s="67">
        <f t="shared" si="16"/>
        <v>0</v>
      </c>
      <c r="BP202" s="67">
        <f t="shared" si="17"/>
        <v>0</v>
      </c>
    </row>
    <row r="203" spans="1:68" hidden="1" x14ac:dyDescent="0.2">
      <c r="A203" s="358"/>
      <c r="B203" s="323"/>
      <c r="C203" s="323"/>
      <c r="D203" s="323"/>
      <c r="E203" s="323"/>
      <c r="F203" s="323"/>
      <c r="G203" s="323"/>
      <c r="H203" s="323"/>
      <c r="I203" s="323"/>
      <c r="J203" s="323"/>
      <c r="K203" s="323"/>
      <c r="L203" s="323"/>
      <c r="M203" s="323"/>
      <c r="N203" s="323"/>
      <c r="O203" s="359"/>
      <c r="P203" s="324" t="s">
        <v>73</v>
      </c>
      <c r="Q203" s="325"/>
      <c r="R203" s="325"/>
      <c r="S203" s="325"/>
      <c r="T203" s="325"/>
      <c r="U203" s="325"/>
      <c r="V203" s="326"/>
      <c r="W203" s="37" t="s">
        <v>70</v>
      </c>
      <c r="X203" s="320">
        <f>IFERROR(SUM(X197:X202),"0")</f>
        <v>0</v>
      </c>
      <c r="Y203" s="320">
        <f>IFERROR(SUM(Y197:Y202),"0")</f>
        <v>0</v>
      </c>
      <c r="Z203" s="320">
        <f>IFERROR(IF(Z197="",0,Z197),"0")+IFERROR(IF(Z198="",0,Z198),"0")+IFERROR(IF(Z199="",0,Z199),"0")+IFERROR(IF(Z200="",0,Z200),"0")+IFERROR(IF(Z201="",0,Z201),"0")+IFERROR(IF(Z202="",0,Z202),"0")</f>
        <v>0</v>
      </c>
      <c r="AA203" s="321"/>
      <c r="AB203" s="321"/>
      <c r="AC203" s="321"/>
    </row>
    <row r="204" spans="1:68" hidden="1" x14ac:dyDescent="0.2">
      <c r="A204" s="323"/>
      <c r="B204" s="323"/>
      <c r="C204" s="323"/>
      <c r="D204" s="323"/>
      <c r="E204" s="323"/>
      <c r="F204" s="323"/>
      <c r="G204" s="323"/>
      <c r="H204" s="323"/>
      <c r="I204" s="323"/>
      <c r="J204" s="323"/>
      <c r="K204" s="323"/>
      <c r="L204" s="323"/>
      <c r="M204" s="323"/>
      <c r="N204" s="323"/>
      <c r="O204" s="359"/>
      <c r="P204" s="324" t="s">
        <v>73</v>
      </c>
      <c r="Q204" s="325"/>
      <c r="R204" s="325"/>
      <c r="S204" s="325"/>
      <c r="T204" s="325"/>
      <c r="U204" s="325"/>
      <c r="V204" s="326"/>
      <c r="W204" s="37" t="s">
        <v>74</v>
      </c>
      <c r="X204" s="320">
        <f>IFERROR(SUMPRODUCT(X197:X202*H197:H202),"0")</f>
        <v>0</v>
      </c>
      <c r="Y204" s="320">
        <f>IFERROR(SUMPRODUCT(Y197:Y202*H197:H202),"0")</f>
        <v>0</v>
      </c>
      <c r="Z204" s="37"/>
      <c r="AA204" s="321"/>
      <c r="AB204" s="321"/>
      <c r="AC204" s="321"/>
    </row>
    <row r="205" spans="1:68" ht="16.5" hidden="1" customHeight="1" x14ac:dyDescent="0.25">
      <c r="A205" s="322" t="s">
        <v>328</v>
      </c>
      <c r="B205" s="323"/>
      <c r="C205" s="323"/>
      <c r="D205" s="323"/>
      <c r="E205" s="323"/>
      <c r="F205" s="323"/>
      <c r="G205" s="323"/>
      <c r="H205" s="323"/>
      <c r="I205" s="323"/>
      <c r="J205" s="323"/>
      <c r="K205" s="323"/>
      <c r="L205" s="323"/>
      <c r="M205" s="323"/>
      <c r="N205" s="323"/>
      <c r="O205" s="323"/>
      <c r="P205" s="323"/>
      <c r="Q205" s="323"/>
      <c r="R205" s="323"/>
      <c r="S205" s="323"/>
      <c r="T205" s="323"/>
      <c r="U205" s="323"/>
      <c r="V205" s="323"/>
      <c r="W205" s="323"/>
      <c r="X205" s="323"/>
      <c r="Y205" s="323"/>
      <c r="Z205" s="323"/>
      <c r="AA205" s="313"/>
      <c r="AB205" s="313"/>
      <c r="AC205" s="313"/>
    </row>
    <row r="206" spans="1:68" ht="14.25" hidden="1" customHeight="1" x14ac:dyDescent="0.25">
      <c r="A206" s="349" t="s">
        <v>64</v>
      </c>
      <c r="B206" s="323"/>
      <c r="C206" s="323"/>
      <c r="D206" s="323"/>
      <c r="E206" s="323"/>
      <c r="F206" s="323"/>
      <c r="G206" s="323"/>
      <c r="H206" s="323"/>
      <c r="I206" s="323"/>
      <c r="J206" s="323"/>
      <c r="K206" s="323"/>
      <c r="L206" s="323"/>
      <c r="M206" s="323"/>
      <c r="N206" s="323"/>
      <c r="O206" s="323"/>
      <c r="P206" s="323"/>
      <c r="Q206" s="323"/>
      <c r="R206" s="323"/>
      <c r="S206" s="323"/>
      <c r="T206" s="323"/>
      <c r="U206" s="323"/>
      <c r="V206" s="323"/>
      <c r="W206" s="323"/>
      <c r="X206" s="323"/>
      <c r="Y206" s="323"/>
      <c r="Z206" s="323"/>
      <c r="AA206" s="314"/>
      <c r="AB206" s="314"/>
      <c r="AC206" s="314"/>
    </row>
    <row r="207" spans="1:68" ht="27" hidden="1" customHeight="1" x14ac:dyDescent="0.25">
      <c r="A207" s="54" t="s">
        <v>329</v>
      </c>
      <c r="B207" s="54" t="s">
        <v>330</v>
      </c>
      <c r="C207" s="31">
        <v>4301070915</v>
      </c>
      <c r="D207" s="329">
        <v>4607111035882</v>
      </c>
      <c r="E207" s="330"/>
      <c r="F207" s="317">
        <v>0.43</v>
      </c>
      <c r="G207" s="32">
        <v>16</v>
      </c>
      <c r="H207" s="317">
        <v>6.88</v>
      </c>
      <c r="I207" s="317">
        <v>7.19</v>
      </c>
      <c r="J207" s="32">
        <v>84</v>
      </c>
      <c r="K207" s="32" t="s">
        <v>67</v>
      </c>
      <c r="L207" s="32" t="s">
        <v>68</v>
      </c>
      <c r="M207" s="33" t="s">
        <v>69</v>
      </c>
      <c r="N207" s="33"/>
      <c r="O207" s="32">
        <v>180</v>
      </c>
      <c r="P207" s="451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7" s="332"/>
      <c r="R207" s="332"/>
      <c r="S207" s="332"/>
      <c r="T207" s="333"/>
      <c r="U207" s="34"/>
      <c r="V207" s="34"/>
      <c r="W207" s="35" t="s">
        <v>70</v>
      </c>
      <c r="X207" s="318">
        <v>0</v>
      </c>
      <c r="Y207" s="319">
        <f>IFERROR(IF(X207="","",X207),"")</f>
        <v>0</v>
      </c>
      <c r="Z207" s="36">
        <f>IFERROR(IF(X207="","",X207*0.0155),"")</f>
        <v>0</v>
      </c>
      <c r="AA207" s="56"/>
      <c r="AB207" s="57"/>
      <c r="AC207" s="222" t="s">
        <v>331</v>
      </c>
      <c r="AG207" s="67"/>
      <c r="AJ207" s="71" t="s">
        <v>72</v>
      </c>
      <c r="AK207" s="71">
        <v>1</v>
      </c>
      <c r="BB207" s="223" t="s">
        <v>1</v>
      </c>
      <c r="BM207" s="67">
        <f>IFERROR(X207*I207,"0")</f>
        <v>0</v>
      </c>
      <c r="BN207" s="67">
        <f>IFERROR(Y207*I207,"0")</f>
        <v>0</v>
      </c>
      <c r="BO207" s="67">
        <f>IFERROR(X207/J207,"0")</f>
        <v>0</v>
      </c>
      <c r="BP207" s="67">
        <f>IFERROR(Y207/J207,"0")</f>
        <v>0</v>
      </c>
    </row>
    <row r="208" spans="1:68" ht="27" hidden="1" customHeight="1" x14ac:dyDescent="0.25">
      <c r="A208" s="54" t="s">
        <v>332</v>
      </c>
      <c r="B208" s="54" t="s">
        <v>333</v>
      </c>
      <c r="C208" s="31">
        <v>4301070921</v>
      </c>
      <c r="D208" s="329">
        <v>4607111035905</v>
      </c>
      <c r="E208" s="330"/>
      <c r="F208" s="317">
        <v>0.9</v>
      </c>
      <c r="G208" s="32">
        <v>8</v>
      </c>
      <c r="H208" s="317">
        <v>7.2</v>
      </c>
      <c r="I208" s="317">
        <v>7.47</v>
      </c>
      <c r="J208" s="32">
        <v>84</v>
      </c>
      <c r="K208" s="32" t="s">
        <v>67</v>
      </c>
      <c r="L208" s="32" t="s">
        <v>89</v>
      </c>
      <c r="M208" s="33" t="s">
        <v>69</v>
      </c>
      <c r="N208" s="33"/>
      <c r="O208" s="32">
        <v>180</v>
      </c>
      <c r="P208" s="498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8" s="332"/>
      <c r="R208" s="332"/>
      <c r="S208" s="332"/>
      <c r="T208" s="333"/>
      <c r="U208" s="34"/>
      <c r="V208" s="34"/>
      <c r="W208" s="35" t="s">
        <v>70</v>
      </c>
      <c r="X208" s="318">
        <v>0</v>
      </c>
      <c r="Y208" s="319">
        <f>IFERROR(IF(X208="","",X208),"")</f>
        <v>0</v>
      </c>
      <c r="Z208" s="36">
        <f>IFERROR(IF(X208="","",X208*0.0155),"")</f>
        <v>0</v>
      </c>
      <c r="AA208" s="56"/>
      <c r="AB208" s="57"/>
      <c r="AC208" s="224" t="s">
        <v>331</v>
      </c>
      <c r="AG208" s="67"/>
      <c r="AJ208" s="71" t="s">
        <v>90</v>
      </c>
      <c r="AK208" s="71">
        <v>12</v>
      </c>
      <c r="BB208" s="225" t="s">
        <v>1</v>
      </c>
      <c r="BM208" s="67">
        <f>IFERROR(X208*I208,"0")</f>
        <v>0</v>
      </c>
      <c r="BN208" s="67">
        <f>IFERROR(Y208*I208,"0")</f>
        <v>0</v>
      </c>
      <c r="BO208" s="67">
        <f>IFERROR(X208/J208,"0")</f>
        <v>0</v>
      </c>
      <c r="BP208" s="67">
        <f>IFERROR(Y208/J208,"0")</f>
        <v>0</v>
      </c>
    </row>
    <row r="209" spans="1:68" ht="27" hidden="1" customHeight="1" x14ac:dyDescent="0.25">
      <c r="A209" s="54" t="s">
        <v>334</v>
      </c>
      <c r="B209" s="54" t="s">
        <v>335</v>
      </c>
      <c r="C209" s="31">
        <v>4301070917</v>
      </c>
      <c r="D209" s="329">
        <v>4607111035912</v>
      </c>
      <c r="E209" s="330"/>
      <c r="F209" s="317">
        <v>0.43</v>
      </c>
      <c r="G209" s="32">
        <v>16</v>
      </c>
      <c r="H209" s="317">
        <v>6.88</v>
      </c>
      <c r="I209" s="317">
        <v>7.19</v>
      </c>
      <c r="J209" s="32">
        <v>84</v>
      </c>
      <c r="K209" s="32" t="s">
        <v>67</v>
      </c>
      <c r="L209" s="32" t="s">
        <v>68</v>
      </c>
      <c r="M209" s="33" t="s">
        <v>69</v>
      </c>
      <c r="N209" s="33"/>
      <c r="O209" s="32">
        <v>180</v>
      </c>
      <c r="P209" s="404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9" s="332"/>
      <c r="R209" s="332"/>
      <c r="S209" s="332"/>
      <c r="T209" s="333"/>
      <c r="U209" s="34"/>
      <c r="V209" s="34"/>
      <c r="W209" s="35" t="s">
        <v>70</v>
      </c>
      <c r="X209" s="318">
        <v>0</v>
      </c>
      <c r="Y209" s="319">
        <f>IFERROR(IF(X209="","",X209),"")</f>
        <v>0</v>
      </c>
      <c r="Z209" s="36">
        <f>IFERROR(IF(X209="","",X209*0.0155),"")</f>
        <v>0</v>
      </c>
      <c r="AA209" s="56"/>
      <c r="AB209" s="57"/>
      <c r="AC209" s="226" t="s">
        <v>336</v>
      </c>
      <c r="AG209" s="67"/>
      <c r="AJ209" s="71" t="s">
        <v>72</v>
      </c>
      <c r="AK209" s="71">
        <v>1</v>
      </c>
      <c r="BB209" s="227" t="s">
        <v>1</v>
      </c>
      <c r="BM209" s="67">
        <f>IFERROR(X209*I209,"0")</f>
        <v>0</v>
      </c>
      <c r="BN209" s="67">
        <f>IFERROR(Y209*I209,"0")</f>
        <v>0</v>
      </c>
      <c r="BO209" s="67">
        <f>IFERROR(X209/J209,"0")</f>
        <v>0</v>
      </c>
      <c r="BP209" s="67">
        <f>IFERROR(Y209/J209,"0")</f>
        <v>0</v>
      </c>
    </row>
    <row r="210" spans="1:68" ht="27" customHeight="1" x14ac:dyDescent="0.25">
      <c r="A210" s="54" t="s">
        <v>337</v>
      </c>
      <c r="B210" s="54" t="s">
        <v>338</v>
      </c>
      <c r="C210" s="31">
        <v>4301070920</v>
      </c>
      <c r="D210" s="329">
        <v>4607111035929</v>
      </c>
      <c r="E210" s="330"/>
      <c r="F210" s="317">
        <v>0.9</v>
      </c>
      <c r="G210" s="32">
        <v>8</v>
      </c>
      <c r="H210" s="317">
        <v>7.2</v>
      </c>
      <c r="I210" s="317">
        <v>7.47</v>
      </c>
      <c r="J210" s="32">
        <v>84</v>
      </c>
      <c r="K210" s="32" t="s">
        <v>67</v>
      </c>
      <c r="L210" s="32" t="s">
        <v>89</v>
      </c>
      <c r="M210" s="33" t="s">
        <v>69</v>
      </c>
      <c r="N210" s="33"/>
      <c r="O210" s="32">
        <v>180</v>
      </c>
      <c r="P210" s="411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10" s="332"/>
      <c r="R210" s="332"/>
      <c r="S210" s="332"/>
      <c r="T210" s="333"/>
      <c r="U210" s="34"/>
      <c r="V210" s="34"/>
      <c r="W210" s="35" t="s">
        <v>70</v>
      </c>
      <c r="X210" s="318">
        <v>12</v>
      </c>
      <c r="Y210" s="319">
        <f>IFERROR(IF(X210="","",X210),"")</f>
        <v>12</v>
      </c>
      <c r="Z210" s="36">
        <f>IFERROR(IF(X210="","",X210*0.0155),"")</f>
        <v>0.186</v>
      </c>
      <c r="AA210" s="56"/>
      <c r="AB210" s="57"/>
      <c r="AC210" s="228" t="s">
        <v>336</v>
      </c>
      <c r="AG210" s="67"/>
      <c r="AJ210" s="71" t="s">
        <v>90</v>
      </c>
      <c r="AK210" s="71">
        <v>12</v>
      </c>
      <c r="BB210" s="229" t="s">
        <v>1</v>
      </c>
      <c r="BM210" s="67">
        <f>IFERROR(X210*I210,"0")</f>
        <v>89.64</v>
      </c>
      <c r="BN210" s="67">
        <f>IFERROR(Y210*I210,"0")</f>
        <v>89.64</v>
      </c>
      <c r="BO210" s="67">
        <f>IFERROR(X210/J210,"0")</f>
        <v>0.14285714285714285</v>
      </c>
      <c r="BP210" s="67">
        <f>IFERROR(Y210/J210,"0")</f>
        <v>0.14285714285714285</v>
      </c>
    </row>
    <row r="211" spans="1:68" x14ac:dyDescent="0.2">
      <c r="A211" s="358"/>
      <c r="B211" s="323"/>
      <c r="C211" s="323"/>
      <c r="D211" s="323"/>
      <c r="E211" s="323"/>
      <c r="F211" s="323"/>
      <c r="G211" s="323"/>
      <c r="H211" s="323"/>
      <c r="I211" s="323"/>
      <c r="J211" s="323"/>
      <c r="K211" s="323"/>
      <c r="L211" s="323"/>
      <c r="M211" s="323"/>
      <c r="N211" s="323"/>
      <c r="O211" s="359"/>
      <c r="P211" s="324" t="s">
        <v>73</v>
      </c>
      <c r="Q211" s="325"/>
      <c r="R211" s="325"/>
      <c r="S211" s="325"/>
      <c r="T211" s="325"/>
      <c r="U211" s="325"/>
      <c r="V211" s="326"/>
      <c r="W211" s="37" t="s">
        <v>70</v>
      </c>
      <c r="X211" s="320">
        <f>IFERROR(SUM(X207:X210),"0")</f>
        <v>12</v>
      </c>
      <c r="Y211" s="320">
        <f>IFERROR(SUM(Y207:Y210),"0")</f>
        <v>12</v>
      </c>
      <c r="Z211" s="320">
        <f>IFERROR(IF(Z207="",0,Z207),"0")+IFERROR(IF(Z208="",0,Z208),"0")+IFERROR(IF(Z209="",0,Z209),"0")+IFERROR(IF(Z210="",0,Z210),"0")</f>
        <v>0.186</v>
      </c>
      <c r="AA211" s="321"/>
      <c r="AB211" s="321"/>
      <c r="AC211" s="321"/>
    </row>
    <row r="212" spans="1:68" x14ac:dyDescent="0.2">
      <c r="A212" s="323"/>
      <c r="B212" s="323"/>
      <c r="C212" s="323"/>
      <c r="D212" s="323"/>
      <c r="E212" s="323"/>
      <c r="F212" s="323"/>
      <c r="G212" s="323"/>
      <c r="H212" s="323"/>
      <c r="I212" s="323"/>
      <c r="J212" s="323"/>
      <c r="K212" s="323"/>
      <c r="L212" s="323"/>
      <c r="M212" s="323"/>
      <c r="N212" s="323"/>
      <c r="O212" s="359"/>
      <c r="P212" s="324" t="s">
        <v>73</v>
      </c>
      <c r="Q212" s="325"/>
      <c r="R212" s="325"/>
      <c r="S212" s="325"/>
      <c r="T212" s="325"/>
      <c r="U212" s="325"/>
      <c r="V212" s="326"/>
      <c r="W212" s="37" t="s">
        <v>74</v>
      </c>
      <c r="X212" s="320">
        <f>IFERROR(SUMPRODUCT(X207:X210*H207:H210),"0")</f>
        <v>86.4</v>
      </c>
      <c r="Y212" s="320">
        <f>IFERROR(SUMPRODUCT(Y207:Y210*H207:H210),"0")</f>
        <v>86.4</v>
      </c>
      <c r="Z212" s="37"/>
      <c r="AA212" s="321"/>
      <c r="AB212" s="321"/>
      <c r="AC212" s="321"/>
    </row>
    <row r="213" spans="1:68" ht="16.5" hidden="1" customHeight="1" x14ac:dyDescent="0.25">
      <c r="A213" s="322" t="s">
        <v>339</v>
      </c>
      <c r="B213" s="323"/>
      <c r="C213" s="323"/>
      <c r="D213" s="323"/>
      <c r="E213" s="323"/>
      <c r="F213" s="323"/>
      <c r="G213" s="323"/>
      <c r="H213" s="323"/>
      <c r="I213" s="323"/>
      <c r="J213" s="323"/>
      <c r="K213" s="323"/>
      <c r="L213" s="323"/>
      <c r="M213" s="323"/>
      <c r="N213" s="323"/>
      <c r="O213" s="323"/>
      <c r="P213" s="323"/>
      <c r="Q213" s="323"/>
      <c r="R213" s="323"/>
      <c r="S213" s="323"/>
      <c r="T213" s="323"/>
      <c r="U213" s="323"/>
      <c r="V213" s="323"/>
      <c r="W213" s="323"/>
      <c r="X213" s="323"/>
      <c r="Y213" s="323"/>
      <c r="Z213" s="323"/>
      <c r="AA213" s="313"/>
      <c r="AB213" s="313"/>
      <c r="AC213" s="313"/>
    </row>
    <row r="214" spans="1:68" ht="14.25" hidden="1" customHeight="1" x14ac:dyDescent="0.25">
      <c r="A214" s="349" t="s">
        <v>64</v>
      </c>
      <c r="B214" s="323"/>
      <c r="C214" s="323"/>
      <c r="D214" s="323"/>
      <c r="E214" s="323"/>
      <c r="F214" s="323"/>
      <c r="G214" s="323"/>
      <c r="H214" s="323"/>
      <c r="I214" s="323"/>
      <c r="J214" s="323"/>
      <c r="K214" s="323"/>
      <c r="L214" s="323"/>
      <c r="M214" s="323"/>
      <c r="N214" s="323"/>
      <c r="O214" s="323"/>
      <c r="P214" s="323"/>
      <c r="Q214" s="323"/>
      <c r="R214" s="323"/>
      <c r="S214" s="323"/>
      <c r="T214" s="323"/>
      <c r="U214" s="323"/>
      <c r="V214" s="323"/>
      <c r="W214" s="323"/>
      <c r="X214" s="323"/>
      <c r="Y214" s="323"/>
      <c r="Z214" s="323"/>
      <c r="AA214" s="314"/>
      <c r="AB214" s="314"/>
      <c r="AC214" s="314"/>
    </row>
    <row r="215" spans="1:68" ht="16.5" hidden="1" customHeight="1" x14ac:dyDescent="0.25">
      <c r="A215" s="54" t="s">
        <v>340</v>
      </c>
      <c r="B215" s="54" t="s">
        <v>341</v>
      </c>
      <c r="C215" s="31">
        <v>4301070912</v>
      </c>
      <c r="D215" s="329">
        <v>4607111037213</v>
      </c>
      <c r="E215" s="330"/>
      <c r="F215" s="317">
        <v>0.4</v>
      </c>
      <c r="G215" s="32">
        <v>8</v>
      </c>
      <c r="H215" s="317">
        <v>3.2</v>
      </c>
      <c r="I215" s="317">
        <v>3.44</v>
      </c>
      <c r="J215" s="32">
        <v>144</v>
      </c>
      <c r="K215" s="32" t="s">
        <v>67</v>
      </c>
      <c r="L215" s="32" t="s">
        <v>68</v>
      </c>
      <c r="M215" s="33" t="s">
        <v>69</v>
      </c>
      <c r="N215" s="33"/>
      <c r="O215" s="32">
        <v>180</v>
      </c>
      <c r="P215" s="354" t="str">
        <f>HYPERLINK("https://abi.ru/products/Замороженные/Стародворье/Царедворская EDLP/EDPP/Пельмени/P002986/","Пельмени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Q215" s="332"/>
      <c r="R215" s="332"/>
      <c r="S215" s="332"/>
      <c r="T215" s="333"/>
      <c r="U215" s="34"/>
      <c r="V215" s="34"/>
      <c r="W215" s="35" t="s">
        <v>70</v>
      </c>
      <c r="X215" s="318">
        <v>0</v>
      </c>
      <c r="Y215" s="319">
        <f>IFERROR(IF(X215="","",X215),"")</f>
        <v>0</v>
      </c>
      <c r="Z215" s="36">
        <f>IFERROR(IF(X215="","",X215*0.00866),"")</f>
        <v>0</v>
      </c>
      <c r="AA215" s="56"/>
      <c r="AB215" s="57"/>
      <c r="AC215" s="230" t="s">
        <v>342</v>
      </c>
      <c r="AG215" s="67"/>
      <c r="AJ215" s="71" t="s">
        <v>72</v>
      </c>
      <c r="AK215" s="71">
        <v>1</v>
      </c>
      <c r="BB215" s="231" t="s">
        <v>1</v>
      </c>
      <c r="BM215" s="67">
        <f>IFERROR(X215*I215,"0")</f>
        <v>0</v>
      </c>
      <c r="BN215" s="67">
        <f>IFERROR(Y215*I215,"0")</f>
        <v>0</v>
      </c>
      <c r="BO215" s="67">
        <f>IFERROR(X215/J215,"0")</f>
        <v>0</v>
      </c>
      <c r="BP215" s="67">
        <f>IFERROR(Y215/J215,"0")</f>
        <v>0</v>
      </c>
    </row>
    <row r="216" spans="1:68" hidden="1" x14ac:dyDescent="0.2">
      <c r="A216" s="358"/>
      <c r="B216" s="323"/>
      <c r="C216" s="323"/>
      <c r="D216" s="323"/>
      <c r="E216" s="323"/>
      <c r="F216" s="323"/>
      <c r="G216" s="323"/>
      <c r="H216" s="323"/>
      <c r="I216" s="323"/>
      <c r="J216" s="323"/>
      <c r="K216" s="323"/>
      <c r="L216" s="323"/>
      <c r="M216" s="323"/>
      <c r="N216" s="323"/>
      <c r="O216" s="359"/>
      <c r="P216" s="324" t="s">
        <v>73</v>
      </c>
      <c r="Q216" s="325"/>
      <c r="R216" s="325"/>
      <c r="S216" s="325"/>
      <c r="T216" s="325"/>
      <c r="U216" s="325"/>
      <c r="V216" s="326"/>
      <c r="W216" s="37" t="s">
        <v>70</v>
      </c>
      <c r="X216" s="320">
        <f>IFERROR(SUM(X215:X215),"0")</f>
        <v>0</v>
      </c>
      <c r="Y216" s="320">
        <f>IFERROR(SUM(Y215:Y215),"0")</f>
        <v>0</v>
      </c>
      <c r="Z216" s="320">
        <f>IFERROR(IF(Z215="",0,Z215),"0")</f>
        <v>0</v>
      </c>
      <c r="AA216" s="321"/>
      <c r="AB216" s="321"/>
      <c r="AC216" s="321"/>
    </row>
    <row r="217" spans="1:68" hidden="1" x14ac:dyDescent="0.2">
      <c r="A217" s="323"/>
      <c r="B217" s="323"/>
      <c r="C217" s="323"/>
      <c r="D217" s="323"/>
      <c r="E217" s="323"/>
      <c r="F217" s="323"/>
      <c r="G217" s="323"/>
      <c r="H217" s="323"/>
      <c r="I217" s="323"/>
      <c r="J217" s="323"/>
      <c r="K217" s="323"/>
      <c r="L217" s="323"/>
      <c r="M217" s="323"/>
      <c r="N217" s="323"/>
      <c r="O217" s="359"/>
      <c r="P217" s="324" t="s">
        <v>73</v>
      </c>
      <c r="Q217" s="325"/>
      <c r="R217" s="325"/>
      <c r="S217" s="325"/>
      <c r="T217" s="325"/>
      <c r="U217" s="325"/>
      <c r="V217" s="326"/>
      <c r="W217" s="37" t="s">
        <v>74</v>
      </c>
      <c r="X217" s="320">
        <f>IFERROR(SUMPRODUCT(X215:X215*H215:H215),"0")</f>
        <v>0</v>
      </c>
      <c r="Y217" s="320">
        <f>IFERROR(SUMPRODUCT(Y215:Y215*H215:H215),"0")</f>
        <v>0</v>
      </c>
      <c r="Z217" s="37"/>
      <c r="AA217" s="321"/>
      <c r="AB217" s="321"/>
      <c r="AC217" s="321"/>
    </row>
    <row r="218" spans="1:68" ht="16.5" hidden="1" customHeight="1" x14ac:dyDescent="0.25">
      <c r="A218" s="322" t="s">
        <v>343</v>
      </c>
      <c r="B218" s="323"/>
      <c r="C218" s="323"/>
      <c r="D218" s="323"/>
      <c r="E218" s="323"/>
      <c r="F218" s="323"/>
      <c r="G218" s="323"/>
      <c r="H218" s="323"/>
      <c r="I218" s="323"/>
      <c r="J218" s="323"/>
      <c r="K218" s="323"/>
      <c r="L218" s="323"/>
      <c r="M218" s="323"/>
      <c r="N218" s="323"/>
      <c r="O218" s="323"/>
      <c r="P218" s="323"/>
      <c r="Q218" s="323"/>
      <c r="R218" s="323"/>
      <c r="S218" s="323"/>
      <c r="T218" s="323"/>
      <c r="U218" s="323"/>
      <c r="V218" s="323"/>
      <c r="W218" s="323"/>
      <c r="X218" s="323"/>
      <c r="Y218" s="323"/>
      <c r="Z218" s="323"/>
      <c r="AA218" s="313"/>
      <c r="AB218" s="313"/>
      <c r="AC218" s="313"/>
    </row>
    <row r="219" spans="1:68" ht="14.25" hidden="1" customHeight="1" x14ac:dyDescent="0.25">
      <c r="A219" s="349" t="s">
        <v>277</v>
      </c>
      <c r="B219" s="323"/>
      <c r="C219" s="323"/>
      <c r="D219" s="323"/>
      <c r="E219" s="323"/>
      <c r="F219" s="323"/>
      <c r="G219" s="323"/>
      <c r="H219" s="323"/>
      <c r="I219" s="323"/>
      <c r="J219" s="323"/>
      <c r="K219" s="323"/>
      <c r="L219" s="323"/>
      <c r="M219" s="323"/>
      <c r="N219" s="323"/>
      <c r="O219" s="323"/>
      <c r="P219" s="323"/>
      <c r="Q219" s="323"/>
      <c r="R219" s="323"/>
      <c r="S219" s="323"/>
      <c r="T219" s="323"/>
      <c r="U219" s="323"/>
      <c r="V219" s="323"/>
      <c r="W219" s="323"/>
      <c r="X219" s="323"/>
      <c r="Y219" s="323"/>
      <c r="Z219" s="323"/>
      <c r="AA219" s="314"/>
      <c r="AB219" s="314"/>
      <c r="AC219" s="314"/>
    </row>
    <row r="220" spans="1:68" ht="27" hidden="1" customHeight="1" x14ac:dyDescent="0.25">
      <c r="A220" s="54" t="s">
        <v>344</v>
      </c>
      <c r="B220" s="54" t="s">
        <v>345</v>
      </c>
      <c r="C220" s="31">
        <v>4301051320</v>
      </c>
      <c r="D220" s="329">
        <v>4680115881334</v>
      </c>
      <c r="E220" s="330"/>
      <c r="F220" s="317">
        <v>0.33</v>
      </c>
      <c r="G220" s="32">
        <v>6</v>
      </c>
      <c r="H220" s="317">
        <v>1.98</v>
      </c>
      <c r="I220" s="317">
        <v>2.25</v>
      </c>
      <c r="J220" s="32">
        <v>182</v>
      </c>
      <c r="K220" s="32" t="s">
        <v>80</v>
      </c>
      <c r="L220" s="32" t="s">
        <v>68</v>
      </c>
      <c r="M220" s="33" t="s">
        <v>281</v>
      </c>
      <c r="N220" s="33"/>
      <c r="O220" s="32">
        <v>365</v>
      </c>
      <c r="P220" s="385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20" s="332"/>
      <c r="R220" s="332"/>
      <c r="S220" s="332"/>
      <c r="T220" s="333"/>
      <c r="U220" s="34"/>
      <c r="V220" s="34"/>
      <c r="W220" s="35" t="s">
        <v>70</v>
      </c>
      <c r="X220" s="318">
        <v>0</v>
      </c>
      <c r="Y220" s="319">
        <f>IFERROR(IF(X220="","",X220),"")</f>
        <v>0</v>
      </c>
      <c r="Z220" s="36">
        <f>IFERROR(IF(X220="","",X220*0.00651),"")</f>
        <v>0</v>
      </c>
      <c r="AA220" s="56"/>
      <c r="AB220" s="57"/>
      <c r="AC220" s="232" t="s">
        <v>346</v>
      </c>
      <c r="AG220" s="67"/>
      <c r="AJ220" s="71" t="s">
        <v>72</v>
      </c>
      <c r="AK220" s="71">
        <v>1</v>
      </c>
      <c r="BB220" s="233" t="s">
        <v>284</v>
      </c>
      <c r="BM220" s="67">
        <f>IFERROR(X220*I220,"0")</f>
        <v>0</v>
      </c>
      <c r="BN220" s="67">
        <f>IFERROR(Y220*I220,"0")</f>
        <v>0</v>
      </c>
      <c r="BO220" s="67">
        <f>IFERROR(X220/J220,"0")</f>
        <v>0</v>
      </c>
      <c r="BP220" s="67">
        <f>IFERROR(Y220/J220,"0")</f>
        <v>0</v>
      </c>
    </row>
    <row r="221" spans="1:68" hidden="1" x14ac:dyDescent="0.2">
      <c r="A221" s="358"/>
      <c r="B221" s="323"/>
      <c r="C221" s="323"/>
      <c r="D221" s="323"/>
      <c r="E221" s="323"/>
      <c r="F221" s="323"/>
      <c r="G221" s="323"/>
      <c r="H221" s="323"/>
      <c r="I221" s="323"/>
      <c r="J221" s="323"/>
      <c r="K221" s="323"/>
      <c r="L221" s="323"/>
      <c r="M221" s="323"/>
      <c r="N221" s="323"/>
      <c r="O221" s="359"/>
      <c r="P221" s="324" t="s">
        <v>73</v>
      </c>
      <c r="Q221" s="325"/>
      <c r="R221" s="325"/>
      <c r="S221" s="325"/>
      <c r="T221" s="325"/>
      <c r="U221" s="325"/>
      <c r="V221" s="326"/>
      <c r="W221" s="37" t="s">
        <v>70</v>
      </c>
      <c r="X221" s="320">
        <f>IFERROR(SUM(X220:X220),"0")</f>
        <v>0</v>
      </c>
      <c r="Y221" s="320">
        <f>IFERROR(SUM(Y220:Y220),"0")</f>
        <v>0</v>
      </c>
      <c r="Z221" s="320">
        <f>IFERROR(IF(Z220="",0,Z220),"0")</f>
        <v>0</v>
      </c>
      <c r="AA221" s="321"/>
      <c r="AB221" s="321"/>
      <c r="AC221" s="321"/>
    </row>
    <row r="222" spans="1:68" hidden="1" x14ac:dyDescent="0.2">
      <c r="A222" s="323"/>
      <c r="B222" s="323"/>
      <c r="C222" s="323"/>
      <c r="D222" s="323"/>
      <c r="E222" s="323"/>
      <c r="F222" s="323"/>
      <c r="G222" s="323"/>
      <c r="H222" s="323"/>
      <c r="I222" s="323"/>
      <c r="J222" s="323"/>
      <c r="K222" s="323"/>
      <c r="L222" s="323"/>
      <c r="M222" s="323"/>
      <c r="N222" s="323"/>
      <c r="O222" s="359"/>
      <c r="P222" s="324" t="s">
        <v>73</v>
      </c>
      <c r="Q222" s="325"/>
      <c r="R222" s="325"/>
      <c r="S222" s="325"/>
      <c r="T222" s="325"/>
      <c r="U222" s="325"/>
      <c r="V222" s="326"/>
      <c r="W222" s="37" t="s">
        <v>74</v>
      </c>
      <c r="X222" s="320">
        <f>IFERROR(SUMPRODUCT(X220:X220*H220:H220),"0")</f>
        <v>0</v>
      </c>
      <c r="Y222" s="320">
        <f>IFERROR(SUMPRODUCT(Y220:Y220*H220:H220),"0")</f>
        <v>0</v>
      </c>
      <c r="Z222" s="37"/>
      <c r="AA222" s="321"/>
      <c r="AB222" s="321"/>
      <c r="AC222" s="321"/>
    </row>
    <row r="223" spans="1:68" ht="16.5" hidden="1" customHeight="1" x14ac:dyDescent="0.25">
      <c r="A223" s="322" t="s">
        <v>347</v>
      </c>
      <c r="B223" s="323"/>
      <c r="C223" s="323"/>
      <c r="D223" s="323"/>
      <c r="E223" s="323"/>
      <c r="F223" s="323"/>
      <c r="G223" s="323"/>
      <c r="H223" s="323"/>
      <c r="I223" s="323"/>
      <c r="J223" s="323"/>
      <c r="K223" s="323"/>
      <c r="L223" s="323"/>
      <c r="M223" s="323"/>
      <c r="N223" s="323"/>
      <c r="O223" s="323"/>
      <c r="P223" s="323"/>
      <c r="Q223" s="323"/>
      <c r="R223" s="323"/>
      <c r="S223" s="323"/>
      <c r="T223" s="323"/>
      <c r="U223" s="323"/>
      <c r="V223" s="323"/>
      <c r="W223" s="323"/>
      <c r="X223" s="323"/>
      <c r="Y223" s="323"/>
      <c r="Z223" s="323"/>
      <c r="AA223" s="313"/>
      <c r="AB223" s="313"/>
      <c r="AC223" s="313"/>
    </row>
    <row r="224" spans="1:68" ht="14.25" hidden="1" customHeight="1" x14ac:dyDescent="0.25">
      <c r="A224" s="349" t="s">
        <v>64</v>
      </c>
      <c r="B224" s="323"/>
      <c r="C224" s="323"/>
      <c r="D224" s="323"/>
      <c r="E224" s="323"/>
      <c r="F224" s="323"/>
      <c r="G224" s="323"/>
      <c r="H224" s="323"/>
      <c r="I224" s="323"/>
      <c r="J224" s="323"/>
      <c r="K224" s="323"/>
      <c r="L224" s="323"/>
      <c r="M224" s="323"/>
      <c r="N224" s="323"/>
      <c r="O224" s="323"/>
      <c r="P224" s="323"/>
      <c r="Q224" s="323"/>
      <c r="R224" s="323"/>
      <c r="S224" s="323"/>
      <c r="T224" s="323"/>
      <c r="U224" s="323"/>
      <c r="V224" s="323"/>
      <c r="W224" s="323"/>
      <c r="X224" s="323"/>
      <c r="Y224" s="323"/>
      <c r="Z224" s="323"/>
      <c r="AA224" s="314"/>
      <c r="AB224" s="314"/>
      <c r="AC224" s="314"/>
    </row>
    <row r="225" spans="1:68" ht="16.5" hidden="1" customHeight="1" x14ac:dyDescent="0.25">
      <c r="A225" s="54" t="s">
        <v>348</v>
      </c>
      <c r="B225" s="54" t="s">
        <v>349</v>
      </c>
      <c r="C225" s="31">
        <v>4301071063</v>
      </c>
      <c r="D225" s="329">
        <v>4607111039019</v>
      </c>
      <c r="E225" s="330"/>
      <c r="F225" s="317">
        <v>0.43</v>
      </c>
      <c r="G225" s="32">
        <v>16</v>
      </c>
      <c r="H225" s="317">
        <v>6.88</v>
      </c>
      <c r="I225" s="317">
        <v>7.2060000000000004</v>
      </c>
      <c r="J225" s="32">
        <v>84</v>
      </c>
      <c r="K225" s="32" t="s">
        <v>67</v>
      </c>
      <c r="L225" s="32" t="s">
        <v>68</v>
      </c>
      <c r="M225" s="33" t="s">
        <v>69</v>
      </c>
      <c r="N225" s="33"/>
      <c r="O225" s="32">
        <v>180</v>
      </c>
      <c r="P225" s="474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25" s="332"/>
      <c r="R225" s="332"/>
      <c r="S225" s="332"/>
      <c r="T225" s="333"/>
      <c r="U225" s="34"/>
      <c r="V225" s="34"/>
      <c r="W225" s="35" t="s">
        <v>70</v>
      </c>
      <c r="X225" s="318">
        <v>0</v>
      </c>
      <c r="Y225" s="319">
        <f>IFERROR(IF(X225="","",X225),"")</f>
        <v>0</v>
      </c>
      <c r="Z225" s="36">
        <f>IFERROR(IF(X225="","",X225*0.0155),"")</f>
        <v>0</v>
      </c>
      <c r="AA225" s="56"/>
      <c r="AB225" s="57"/>
      <c r="AC225" s="234" t="s">
        <v>350</v>
      </c>
      <c r="AG225" s="67"/>
      <c r="AJ225" s="71" t="s">
        <v>72</v>
      </c>
      <c r="AK225" s="71">
        <v>1</v>
      </c>
      <c r="BB225" s="235" t="s">
        <v>1</v>
      </c>
      <c r="BM225" s="67">
        <f>IFERROR(X225*I225,"0")</f>
        <v>0</v>
      </c>
      <c r="BN225" s="67">
        <f>IFERROR(Y225*I225,"0")</f>
        <v>0</v>
      </c>
      <c r="BO225" s="67">
        <f>IFERROR(X225/J225,"0")</f>
        <v>0</v>
      </c>
      <c r="BP225" s="67">
        <f>IFERROR(Y225/J225,"0")</f>
        <v>0</v>
      </c>
    </row>
    <row r="226" spans="1:68" ht="16.5" hidden="1" customHeight="1" x14ac:dyDescent="0.25">
      <c r="A226" s="54" t="s">
        <v>351</v>
      </c>
      <c r="B226" s="54" t="s">
        <v>352</v>
      </c>
      <c r="C226" s="31">
        <v>4301071000</v>
      </c>
      <c r="D226" s="329">
        <v>4607111038708</v>
      </c>
      <c r="E226" s="330"/>
      <c r="F226" s="317">
        <v>0.8</v>
      </c>
      <c r="G226" s="32">
        <v>8</v>
      </c>
      <c r="H226" s="317">
        <v>6.4</v>
      </c>
      <c r="I226" s="317">
        <v>6.67</v>
      </c>
      <c r="J226" s="32">
        <v>84</v>
      </c>
      <c r="K226" s="32" t="s">
        <v>67</v>
      </c>
      <c r="L226" s="32" t="s">
        <v>68</v>
      </c>
      <c r="M226" s="33" t="s">
        <v>69</v>
      </c>
      <c r="N226" s="33"/>
      <c r="O226" s="32">
        <v>180</v>
      </c>
      <c r="P226" s="468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26" s="332"/>
      <c r="R226" s="332"/>
      <c r="S226" s="332"/>
      <c r="T226" s="333"/>
      <c r="U226" s="34"/>
      <c r="V226" s="34"/>
      <c r="W226" s="35" t="s">
        <v>70</v>
      </c>
      <c r="X226" s="318">
        <v>0</v>
      </c>
      <c r="Y226" s="319">
        <f>IFERROR(IF(X226="","",X226),"")</f>
        <v>0</v>
      </c>
      <c r="Z226" s="36">
        <f>IFERROR(IF(X226="","",X226*0.0155),"")</f>
        <v>0</v>
      </c>
      <c r="AA226" s="56"/>
      <c r="AB226" s="57"/>
      <c r="AC226" s="236" t="s">
        <v>350</v>
      </c>
      <c r="AG226" s="67"/>
      <c r="AJ226" s="71" t="s">
        <v>72</v>
      </c>
      <c r="AK226" s="71">
        <v>1</v>
      </c>
      <c r="BB226" s="237" t="s">
        <v>1</v>
      </c>
      <c r="BM226" s="67">
        <f>IFERROR(X226*I226,"0")</f>
        <v>0</v>
      </c>
      <c r="BN226" s="67">
        <f>IFERROR(Y226*I226,"0")</f>
        <v>0</v>
      </c>
      <c r="BO226" s="67">
        <f>IFERROR(X226/J226,"0")</f>
        <v>0</v>
      </c>
      <c r="BP226" s="67">
        <f>IFERROR(Y226/J226,"0")</f>
        <v>0</v>
      </c>
    </row>
    <row r="227" spans="1:68" hidden="1" x14ac:dyDescent="0.2">
      <c r="A227" s="358"/>
      <c r="B227" s="323"/>
      <c r="C227" s="323"/>
      <c r="D227" s="323"/>
      <c r="E227" s="323"/>
      <c r="F227" s="323"/>
      <c r="G227" s="323"/>
      <c r="H227" s="323"/>
      <c r="I227" s="323"/>
      <c r="J227" s="323"/>
      <c r="K227" s="323"/>
      <c r="L227" s="323"/>
      <c r="M227" s="323"/>
      <c r="N227" s="323"/>
      <c r="O227" s="359"/>
      <c r="P227" s="324" t="s">
        <v>73</v>
      </c>
      <c r="Q227" s="325"/>
      <c r="R227" s="325"/>
      <c r="S227" s="325"/>
      <c r="T227" s="325"/>
      <c r="U227" s="325"/>
      <c r="V227" s="326"/>
      <c r="W227" s="37" t="s">
        <v>70</v>
      </c>
      <c r="X227" s="320">
        <f>IFERROR(SUM(X225:X226),"0")</f>
        <v>0</v>
      </c>
      <c r="Y227" s="320">
        <f>IFERROR(SUM(Y225:Y226),"0")</f>
        <v>0</v>
      </c>
      <c r="Z227" s="320">
        <f>IFERROR(IF(Z225="",0,Z225),"0")+IFERROR(IF(Z226="",0,Z226),"0")</f>
        <v>0</v>
      </c>
      <c r="AA227" s="321"/>
      <c r="AB227" s="321"/>
      <c r="AC227" s="321"/>
    </row>
    <row r="228" spans="1:68" hidden="1" x14ac:dyDescent="0.2">
      <c r="A228" s="323"/>
      <c r="B228" s="323"/>
      <c r="C228" s="323"/>
      <c r="D228" s="323"/>
      <c r="E228" s="323"/>
      <c r="F228" s="323"/>
      <c r="G228" s="323"/>
      <c r="H228" s="323"/>
      <c r="I228" s="323"/>
      <c r="J228" s="323"/>
      <c r="K228" s="323"/>
      <c r="L228" s="323"/>
      <c r="M228" s="323"/>
      <c r="N228" s="323"/>
      <c r="O228" s="359"/>
      <c r="P228" s="324" t="s">
        <v>73</v>
      </c>
      <c r="Q228" s="325"/>
      <c r="R228" s="325"/>
      <c r="S228" s="325"/>
      <c r="T228" s="325"/>
      <c r="U228" s="325"/>
      <c r="V228" s="326"/>
      <c r="W228" s="37" t="s">
        <v>74</v>
      </c>
      <c r="X228" s="320">
        <f>IFERROR(SUMPRODUCT(X225:X226*H225:H226),"0")</f>
        <v>0</v>
      </c>
      <c r="Y228" s="320">
        <f>IFERROR(SUMPRODUCT(Y225:Y226*H225:H226),"0")</f>
        <v>0</v>
      </c>
      <c r="Z228" s="37"/>
      <c r="AA228" s="321"/>
      <c r="AB228" s="321"/>
      <c r="AC228" s="321"/>
    </row>
    <row r="229" spans="1:68" ht="27.75" hidden="1" customHeight="1" x14ac:dyDescent="0.2">
      <c r="A229" s="399" t="s">
        <v>353</v>
      </c>
      <c r="B229" s="400"/>
      <c r="C229" s="400"/>
      <c r="D229" s="400"/>
      <c r="E229" s="400"/>
      <c r="F229" s="400"/>
      <c r="G229" s="400"/>
      <c r="H229" s="400"/>
      <c r="I229" s="400"/>
      <c r="J229" s="400"/>
      <c r="K229" s="400"/>
      <c r="L229" s="400"/>
      <c r="M229" s="400"/>
      <c r="N229" s="400"/>
      <c r="O229" s="400"/>
      <c r="P229" s="400"/>
      <c r="Q229" s="400"/>
      <c r="R229" s="400"/>
      <c r="S229" s="400"/>
      <c r="T229" s="400"/>
      <c r="U229" s="400"/>
      <c r="V229" s="400"/>
      <c r="W229" s="400"/>
      <c r="X229" s="400"/>
      <c r="Y229" s="400"/>
      <c r="Z229" s="400"/>
      <c r="AA229" s="48"/>
      <c r="AB229" s="48"/>
      <c r="AC229" s="48"/>
    </row>
    <row r="230" spans="1:68" ht="16.5" hidden="1" customHeight="1" x14ac:dyDescent="0.25">
      <c r="A230" s="322" t="s">
        <v>354</v>
      </c>
      <c r="B230" s="323"/>
      <c r="C230" s="323"/>
      <c r="D230" s="323"/>
      <c r="E230" s="323"/>
      <c r="F230" s="323"/>
      <c r="G230" s="323"/>
      <c r="H230" s="323"/>
      <c r="I230" s="323"/>
      <c r="J230" s="323"/>
      <c r="K230" s="323"/>
      <c r="L230" s="323"/>
      <c r="M230" s="323"/>
      <c r="N230" s="323"/>
      <c r="O230" s="323"/>
      <c r="P230" s="323"/>
      <c r="Q230" s="323"/>
      <c r="R230" s="323"/>
      <c r="S230" s="323"/>
      <c r="T230" s="323"/>
      <c r="U230" s="323"/>
      <c r="V230" s="323"/>
      <c r="W230" s="323"/>
      <c r="X230" s="323"/>
      <c r="Y230" s="323"/>
      <c r="Z230" s="323"/>
      <c r="AA230" s="313"/>
      <c r="AB230" s="313"/>
      <c r="AC230" s="313"/>
    </row>
    <row r="231" spans="1:68" ht="14.25" hidden="1" customHeight="1" x14ac:dyDescent="0.25">
      <c r="A231" s="349" t="s">
        <v>64</v>
      </c>
      <c r="B231" s="323"/>
      <c r="C231" s="323"/>
      <c r="D231" s="323"/>
      <c r="E231" s="323"/>
      <c r="F231" s="323"/>
      <c r="G231" s="323"/>
      <c r="H231" s="323"/>
      <c r="I231" s="323"/>
      <c r="J231" s="323"/>
      <c r="K231" s="323"/>
      <c r="L231" s="323"/>
      <c r="M231" s="323"/>
      <c r="N231" s="323"/>
      <c r="O231" s="323"/>
      <c r="P231" s="323"/>
      <c r="Q231" s="323"/>
      <c r="R231" s="323"/>
      <c r="S231" s="323"/>
      <c r="T231" s="323"/>
      <c r="U231" s="323"/>
      <c r="V231" s="323"/>
      <c r="W231" s="323"/>
      <c r="X231" s="323"/>
      <c r="Y231" s="323"/>
      <c r="Z231" s="323"/>
      <c r="AA231" s="314"/>
      <c r="AB231" s="314"/>
      <c r="AC231" s="314"/>
    </row>
    <row r="232" spans="1:68" ht="27" hidden="1" customHeight="1" x14ac:dyDescent="0.25">
      <c r="A232" s="54" t="s">
        <v>355</v>
      </c>
      <c r="B232" s="54" t="s">
        <v>356</v>
      </c>
      <c r="C232" s="31">
        <v>4301071036</v>
      </c>
      <c r="D232" s="329">
        <v>4607111036162</v>
      </c>
      <c r="E232" s="330"/>
      <c r="F232" s="317">
        <v>0.8</v>
      </c>
      <c r="G232" s="32">
        <v>8</v>
      </c>
      <c r="H232" s="317">
        <v>6.4</v>
      </c>
      <c r="I232" s="317">
        <v>6.6811999999999996</v>
      </c>
      <c r="J232" s="32">
        <v>84</v>
      </c>
      <c r="K232" s="32" t="s">
        <v>67</v>
      </c>
      <c r="L232" s="32" t="s">
        <v>68</v>
      </c>
      <c r="M232" s="33" t="s">
        <v>69</v>
      </c>
      <c r="N232" s="33"/>
      <c r="O232" s="32">
        <v>90</v>
      </c>
      <c r="P232" s="453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32" s="332"/>
      <c r="R232" s="332"/>
      <c r="S232" s="332"/>
      <c r="T232" s="333"/>
      <c r="U232" s="34"/>
      <c r="V232" s="34"/>
      <c r="W232" s="35" t="s">
        <v>70</v>
      </c>
      <c r="X232" s="318">
        <v>0</v>
      </c>
      <c r="Y232" s="319">
        <f>IFERROR(IF(X232="","",X232),"")</f>
        <v>0</v>
      </c>
      <c r="Z232" s="36">
        <f>IFERROR(IF(X232="","",X232*0.0155),"")</f>
        <v>0</v>
      </c>
      <c r="AA232" s="56"/>
      <c r="AB232" s="57"/>
      <c r="AC232" s="238" t="s">
        <v>357</v>
      </c>
      <c r="AG232" s="67"/>
      <c r="AJ232" s="71" t="s">
        <v>72</v>
      </c>
      <c r="AK232" s="71">
        <v>1</v>
      </c>
      <c r="BB232" s="239" t="s">
        <v>1</v>
      </c>
      <c r="BM232" s="67">
        <f>IFERROR(X232*I232,"0")</f>
        <v>0</v>
      </c>
      <c r="BN232" s="67">
        <f>IFERROR(Y232*I232,"0")</f>
        <v>0</v>
      </c>
      <c r="BO232" s="67">
        <f>IFERROR(X232/J232,"0")</f>
        <v>0</v>
      </c>
      <c r="BP232" s="67">
        <f>IFERROR(Y232/J232,"0")</f>
        <v>0</v>
      </c>
    </row>
    <row r="233" spans="1:68" hidden="1" x14ac:dyDescent="0.2">
      <c r="A233" s="358"/>
      <c r="B233" s="323"/>
      <c r="C233" s="323"/>
      <c r="D233" s="323"/>
      <c r="E233" s="323"/>
      <c r="F233" s="323"/>
      <c r="G233" s="323"/>
      <c r="H233" s="323"/>
      <c r="I233" s="323"/>
      <c r="J233" s="323"/>
      <c r="K233" s="323"/>
      <c r="L233" s="323"/>
      <c r="M233" s="323"/>
      <c r="N233" s="323"/>
      <c r="O233" s="359"/>
      <c r="P233" s="324" t="s">
        <v>73</v>
      </c>
      <c r="Q233" s="325"/>
      <c r="R233" s="325"/>
      <c r="S233" s="325"/>
      <c r="T233" s="325"/>
      <c r="U233" s="325"/>
      <c r="V233" s="326"/>
      <c r="W233" s="37" t="s">
        <v>70</v>
      </c>
      <c r="X233" s="320">
        <f>IFERROR(SUM(X232:X232),"0")</f>
        <v>0</v>
      </c>
      <c r="Y233" s="320">
        <f>IFERROR(SUM(Y232:Y232),"0")</f>
        <v>0</v>
      </c>
      <c r="Z233" s="320">
        <f>IFERROR(IF(Z232="",0,Z232),"0")</f>
        <v>0</v>
      </c>
      <c r="AA233" s="321"/>
      <c r="AB233" s="321"/>
      <c r="AC233" s="321"/>
    </row>
    <row r="234" spans="1:68" hidden="1" x14ac:dyDescent="0.2">
      <c r="A234" s="323"/>
      <c r="B234" s="323"/>
      <c r="C234" s="323"/>
      <c r="D234" s="323"/>
      <c r="E234" s="323"/>
      <c r="F234" s="323"/>
      <c r="G234" s="323"/>
      <c r="H234" s="323"/>
      <c r="I234" s="323"/>
      <c r="J234" s="323"/>
      <c r="K234" s="323"/>
      <c r="L234" s="323"/>
      <c r="M234" s="323"/>
      <c r="N234" s="323"/>
      <c r="O234" s="359"/>
      <c r="P234" s="324" t="s">
        <v>73</v>
      </c>
      <c r="Q234" s="325"/>
      <c r="R234" s="325"/>
      <c r="S234" s="325"/>
      <c r="T234" s="325"/>
      <c r="U234" s="325"/>
      <c r="V234" s="326"/>
      <c r="W234" s="37" t="s">
        <v>74</v>
      </c>
      <c r="X234" s="320">
        <f>IFERROR(SUMPRODUCT(X232:X232*H232:H232),"0")</f>
        <v>0</v>
      </c>
      <c r="Y234" s="320">
        <f>IFERROR(SUMPRODUCT(Y232:Y232*H232:H232),"0")</f>
        <v>0</v>
      </c>
      <c r="Z234" s="37"/>
      <c r="AA234" s="321"/>
      <c r="AB234" s="321"/>
      <c r="AC234" s="321"/>
    </row>
    <row r="235" spans="1:68" ht="27.75" hidden="1" customHeight="1" x14ac:dyDescent="0.2">
      <c r="A235" s="399" t="s">
        <v>358</v>
      </c>
      <c r="B235" s="400"/>
      <c r="C235" s="400"/>
      <c r="D235" s="400"/>
      <c r="E235" s="400"/>
      <c r="F235" s="400"/>
      <c r="G235" s="400"/>
      <c r="H235" s="400"/>
      <c r="I235" s="400"/>
      <c r="J235" s="400"/>
      <c r="K235" s="400"/>
      <c r="L235" s="400"/>
      <c r="M235" s="400"/>
      <c r="N235" s="400"/>
      <c r="O235" s="400"/>
      <c r="P235" s="400"/>
      <c r="Q235" s="400"/>
      <c r="R235" s="400"/>
      <c r="S235" s="400"/>
      <c r="T235" s="400"/>
      <c r="U235" s="400"/>
      <c r="V235" s="400"/>
      <c r="W235" s="400"/>
      <c r="X235" s="400"/>
      <c r="Y235" s="400"/>
      <c r="Z235" s="400"/>
      <c r="AA235" s="48"/>
      <c r="AB235" s="48"/>
      <c r="AC235" s="48"/>
    </row>
    <row r="236" spans="1:68" ht="16.5" hidden="1" customHeight="1" x14ac:dyDescent="0.25">
      <c r="A236" s="322" t="s">
        <v>359</v>
      </c>
      <c r="B236" s="323"/>
      <c r="C236" s="323"/>
      <c r="D236" s="323"/>
      <c r="E236" s="323"/>
      <c r="F236" s="323"/>
      <c r="G236" s="323"/>
      <c r="H236" s="323"/>
      <c r="I236" s="323"/>
      <c r="J236" s="323"/>
      <c r="K236" s="323"/>
      <c r="L236" s="323"/>
      <c r="M236" s="323"/>
      <c r="N236" s="323"/>
      <c r="O236" s="323"/>
      <c r="P236" s="323"/>
      <c r="Q236" s="323"/>
      <c r="R236" s="323"/>
      <c r="S236" s="323"/>
      <c r="T236" s="323"/>
      <c r="U236" s="323"/>
      <c r="V236" s="323"/>
      <c r="W236" s="323"/>
      <c r="X236" s="323"/>
      <c r="Y236" s="323"/>
      <c r="Z236" s="323"/>
      <c r="AA236" s="313"/>
      <c r="AB236" s="313"/>
      <c r="AC236" s="313"/>
    </row>
    <row r="237" spans="1:68" ht="14.25" hidden="1" customHeight="1" x14ac:dyDescent="0.25">
      <c r="A237" s="349" t="s">
        <v>64</v>
      </c>
      <c r="B237" s="323"/>
      <c r="C237" s="323"/>
      <c r="D237" s="323"/>
      <c r="E237" s="323"/>
      <c r="F237" s="323"/>
      <c r="G237" s="323"/>
      <c r="H237" s="323"/>
      <c r="I237" s="323"/>
      <c r="J237" s="323"/>
      <c r="K237" s="323"/>
      <c r="L237" s="323"/>
      <c r="M237" s="323"/>
      <c r="N237" s="323"/>
      <c r="O237" s="323"/>
      <c r="P237" s="323"/>
      <c r="Q237" s="323"/>
      <c r="R237" s="323"/>
      <c r="S237" s="323"/>
      <c r="T237" s="323"/>
      <c r="U237" s="323"/>
      <c r="V237" s="323"/>
      <c r="W237" s="323"/>
      <c r="X237" s="323"/>
      <c r="Y237" s="323"/>
      <c r="Z237" s="323"/>
      <c r="AA237" s="314"/>
      <c r="AB237" s="314"/>
      <c r="AC237" s="314"/>
    </row>
    <row r="238" spans="1:68" ht="27" hidden="1" customHeight="1" x14ac:dyDescent="0.25">
      <c r="A238" s="54" t="s">
        <v>360</v>
      </c>
      <c r="B238" s="54" t="s">
        <v>361</v>
      </c>
      <c r="C238" s="31">
        <v>4301071029</v>
      </c>
      <c r="D238" s="329">
        <v>4607111035899</v>
      </c>
      <c r="E238" s="330"/>
      <c r="F238" s="317">
        <v>1</v>
      </c>
      <c r="G238" s="32">
        <v>5</v>
      </c>
      <c r="H238" s="317">
        <v>5</v>
      </c>
      <c r="I238" s="317">
        <v>5.2619999999999996</v>
      </c>
      <c r="J238" s="32">
        <v>84</v>
      </c>
      <c r="K238" s="32" t="s">
        <v>67</v>
      </c>
      <c r="L238" s="32" t="s">
        <v>139</v>
      </c>
      <c r="M238" s="33" t="s">
        <v>69</v>
      </c>
      <c r="N238" s="33"/>
      <c r="O238" s="32">
        <v>180</v>
      </c>
      <c r="P238" s="446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8" s="332"/>
      <c r="R238" s="332"/>
      <c r="S238" s="332"/>
      <c r="T238" s="333"/>
      <c r="U238" s="34"/>
      <c r="V238" s="34"/>
      <c r="W238" s="35" t="s">
        <v>70</v>
      </c>
      <c r="X238" s="318">
        <v>0</v>
      </c>
      <c r="Y238" s="319">
        <f>IFERROR(IF(X238="","",X238),"")</f>
        <v>0</v>
      </c>
      <c r="Z238" s="36">
        <f>IFERROR(IF(X238="","",X238*0.0155),"")</f>
        <v>0</v>
      </c>
      <c r="AA238" s="56"/>
      <c r="AB238" s="57"/>
      <c r="AC238" s="240" t="s">
        <v>256</v>
      </c>
      <c r="AG238" s="67"/>
      <c r="AJ238" s="71" t="s">
        <v>140</v>
      </c>
      <c r="AK238" s="71">
        <v>84</v>
      </c>
      <c r="BB238" s="241" t="s">
        <v>1</v>
      </c>
      <c r="BM238" s="67">
        <f>IFERROR(X238*I238,"0")</f>
        <v>0</v>
      </c>
      <c r="BN238" s="67">
        <f>IFERROR(Y238*I238,"0")</f>
        <v>0</v>
      </c>
      <c r="BO238" s="67">
        <f>IFERROR(X238/J238,"0")</f>
        <v>0</v>
      </c>
      <c r="BP238" s="67">
        <f>IFERROR(Y238/J238,"0")</f>
        <v>0</v>
      </c>
    </row>
    <row r="239" spans="1:68" ht="27" hidden="1" customHeight="1" x14ac:dyDescent="0.25">
      <c r="A239" s="54" t="s">
        <v>362</v>
      </c>
      <c r="B239" s="54" t="s">
        <v>363</v>
      </c>
      <c r="C239" s="31">
        <v>4301070991</v>
      </c>
      <c r="D239" s="329">
        <v>4607111038180</v>
      </c>
      <c r="E239" s="330"/>
      <c r="F239" s="317">
        <v>0.4</v>
      </c>
      <c r="G239" s="32">
        <v>16</v>
      </c>
      <c r="H239" s="317">
        <v>6.4</v>
      </c>
      <c r="I239" s="317">
        <v>6.71</v>
      </c>
      <c r="J239" s="32">
        <v>84</v>
      </c>
      <c r="K239" s="32" t="s">
        <v>67</v>
      </c>
      <c r="L239" s="32" t="s">
        <v>68</v>
      </c>
      <c r="M239" s="33" t="s">
        <v>69</v>
      </c>
      <c r="N239" s="33"/>
      <c r="O239" s="32">
        <v>180</v>
      </c>
      <c r="P239" s="430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39" s="332"/>
      <c r="R239" s="332"/>
      <c r="S239" s="332"/>
      <c r="T239" s="333"/>
      <c r="U239" s="34"/>
      <c r="V239" s="34"/>
      <c r="W239" s="35" t="s">
        <v>70</v>
      </c>
      <c r="X239" s="318">
        <v>0</v>
      </c>
      <c r="Y239" s="319">
        <f>IFERROR(IF(X239="","",X239),"")</f>
        <v>0</v>
      </c>
      <c r="Z239" s="36">
        <f>IFERROR(IF(X239="","",X239*0.0155),"")</f>
        <v>0</v>
      </c>
      <c r="AA239" s="56"/>
      <c r="AB239" s="57"/>
      <c r="AC239" s="242" t="s">
        <v>364</v>
      </c>
      <c r="AG239" s="67"/>
      <c r="AJ239" s="71" t="s">
        <v>72</v>
      </c>
      <c r="AK239" s="71">
        <v>1</v>
      </c>
      <c r="BB239" s="243" t="s">
        <v>1</v>
      </c>
      <c r="BM239" s="67">
        <f>IFERROR(X239*I239,"0")</f>
        <v>0</v>
      </c>
      <c r="BN239" s="67">
        <f>IFERROR(Y239*I239,"0")</f>
        <v>0</v>
      </c>
      <c r="BO239" s="67">
        <f>IFERROR(X239/J239,"0")</f>
        <v>0</v>
      </c>
      <c r="BP239" s="67">
        <f>IFERROR(Y239/J239,"0")</f>
        <v>0</v>
      </c>
    </row>
    <row r="240" spans="1:68" hidden="1" x14ac:dyDescent="0.2">
      <c r="A240" s="358"/>
      <c r="B240" s="323"/>
      <c r="C240" s="323"/>
      <c r="D240" s="323"/>
      <c r="E240" s="323"/>
      <c r="F240" s="323"/>
      <c r="G240" s="323"/>
      <c r="H240" s="323"/>
      <c r="I240" s="323"/>
      <c r="J240" s="323"/>
      <c r="K240" s="323"/>
      <c r="L240" s="323"/>
      <c r="M240" s="323"/>
      <c r="N240" s="323"/>
      <c r="O240" s="359"/>
      <c r="P240" s="324" t="s">
        <v>73</v>
      </c>
      <c r="Q240" s="325"/>
      <c r="R240" s="325"/>
      <c r="S240" s="325"/>
      <c r="T240" s="325"/>
      <c r="U240" s="325"/>
      <c r="V240" s="326"/>
      <c r="W240" s="37" t="s">
        <v>70</v>
      </c>
      <c r="X240" s="320">
        <f>IFERROR(SUM(X238:X239),"0")</f>
        <v>0</v>
      </c>
      <c r="Y240" s="320">
        <f>IFERROR(SUM(Y238:Y239),"0")</f>
        <v>0</v>
      </c>
      <c r="Z240" s="320">
        <f>IFERROR(IF(Z238="",0,Z238),"0")+IFERROR(IF(Z239="",0,Z239),"0")</f>
        <v>0</v>
      </c>
      <c r="AA240" s="321"/>
      <c r="AB240" s="321"/>
      <c r="AC240" s="321"/>
    </row>
    <row r="241" spans="1:68" hidden="1" x14ac:dyDescent="0.2">
      <c r="A241" s="323"/>
      <c r="B241" s="323"/>
      <c r="C241" s="323"/>
      <c r="D241" s="323"/>
      <c r="E241" s="323"/>
      <c r="F241" s="323"/>
      <c r="G241" s="323"/>
      <c r="H241" s="323"/>
      <c r="I241" s="323"/>
      <c r="J241" s="323"/>
      <c r="K241" s="323"/>
      <c r="L241" s="323"/>
      <c r="M241" s="323"/>
      <c r="N241" s="323"/>
      <c r="O241" s="359"/>
      <c r="P241" s="324" t="s">
        <v>73</v>
      </c>
      <c r="Q241" s="325"/>
      <c r="R241" s="325"/>
      <c r="S241" s="325"/>
      <c r="T241" s="325"/>
      <c r="U241" s="325"/>
      <c r="V241" s="326"/>
      <c r="W241" s="37" t="s">
        <v>74</v>
      </c>
      <c r="X241" s="320">
        <f>IFERROR(SUMPRODUCT(X238:X239*H238:H239),"0")</f>
        <v>0</v>
      </c>
      <c r="Y241" s="320">
        <f>IFERROR(SUMPRODUCT(Y238:Y239*H238:H239),"0")</f>
        <v>0</v>
      </c>
      <c r="Z241" s="37"/>
      <c r="AA241" s="321"/>
      <c r="AB241" s="321"/>
      <c r="AC241" s="321"/>
    </row>
    <row r="242" spans="1:68" ht="16.5" hidden="1" customHeight="1" x14ac:dyDescent="0.25">
      <c r="A242" s="322" t="s">
        <v>365</v>
      </c>
      <c r="B242" s="323"/>
      <c r="C242" s="323"/>
      <c r="D242" s="323"/>
      <c r="E242" s="323"/>
      <c r="F242" s="323"/>
      <c r="G242" s="323"/>
      <c r="H242" s="323"/>
      <c r="I242" s="323"/>
      <c r="J242" s="323"/>
      <c r="K242" s="323"/>
      <c r="L242" s="323"/>
      <c r="M242" s="323"/>
      <c r="N242" s="323"/>
      <c r="O242" s="323"/>
      <c r="P242" s="323"/>
      <c r="Q242" s="323"/>
      <c r="R242" s="323"/>
      <c r="S242" s="323"/>
      <c r="T242" s="323"/>
      <c r="U242" s="323"/>
      <c r="V242" s="323"/>
      <c r="W242" s="323"/>
      <c r="X242" s="323"/>
      <c r="Y242" s="323"/>
      <c r="Z242" s="323"/>
      <c r="AA242" s="313"/>
      <c r="AB242" s="313"/>
      <c r="AC242" s="313"/>
    </row>
    <row r="243" spans="1:68" ht="14.25" hidden="1" customHeight="1" x14ac:dyDescent="0.25">
      <c r="A243" s="349" t="s">
        <v>64</v>
      </c>
      <c r="B243" s="323"/>
      <c r="C243" s="323"/>
      <c r="D243" s="323"/>
      <c r="E243" s="323"/>
      <c r="F243" s="323"/>
      <c r="G243" s="323"/>
      <c r="H243" s="323"/>
      <c r="I243" s="323"/>
      <c r="J243" s="323"/>
      <c r="K243" s="323"/>
      <c r="L243" s="323"/>
      <c r="M243" s="323"/>
      <c r="N243" s="323"/>
      <c r="O243" s="323"/>
      <c r="P243" s="323"/>
      <c r="Q243" s="323"/>
      <c r="R243" s="323"/>
      <c r="S243" s="323"/>
      <c r="T243" s="323"/>
      <c r="U243" s="323"/>
      <c r="V243" s="323"/>
      <c r="W243" s="323"/>
      <c r="X243" s="323"/>
      <c r="Y243" s="323"/>
      <c r="Z243" s="323"/>
      <c r="AA243" s="314"/>
      <c r="AB243" s="314"/>
      <c r="AC243" s="314"/>
    </row>
    <row r="244" spans="1:68" ht="27" hidden="1" customHeight="1" x14ac:dyDescent="0.25">
      <c r="A244" s="54" t="s">
        <v>366</v>
      </c>
      <c r="B244" s="54" t="s">
        <v>367</v>
      </c>
      <c r="C244" s="31">
        <v>4301070870</v>
      </c>
      <c r="D244" s="329">
        <v>4607111036711</v>
      </c>
      <c r="E244" s="330"/>
      <c r="F244" s="317">
        <v>0.8</v>
      </c>
      <c r="G244" s="32">
        <v>8</v>
      </c>
      <c r="H244" s="317">
        <v>6.4</v>
      </c>
      <c r="I244" s="317">
        <v>6.67</v>
      </c>
      <c r="J244" s="32">
        <v>84</v>
      </c>
      <c r="K244" s="32" t="s">
        <v>67</v>
      </c>
      <c r="L244" s="32" t="s">
        <v>68</v>
      </c>
      <c r="M244" s="33" t="s">
        <v>69</v>
      </c>
      <c r="N244" s="33"/>
      <c r="O244" s="32">
        <v>90</v>
      </c>
      <c r="P244" s="351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Q244" s="332"/>
      <c r="R244" s="332"/>
      <c r="S244" s="332"/>
      <c r="T244" s="333"/>
      <c r="U244" s="34"/>
      <c r="V244" s="34"/>
      <c r="W244" s="35" t="s">
        <v>70</v>
      </c>
      <c r="X244" s="318">
        <v>0</v>
      </c>
      <c r="Y244" s="319">
        <f>IFERROR(IF(X244="","",X244),"")</f>
        <v>0</v>
      </c>
      <c r="Z244" s="36">
        <f>IFERROR(IF(X244="","",X244*0.0155),"")</f>
        <v>0</v>
      </c>
      <c r="AA244" s="56"/>
      <c r="AB244" s="57"/>
      <c r="AC244" s="244" t="s">
        <v>342</v>
      </c>
      <c r="AG244" s="67"/>
      <c r="AJ244" s="71" t="s">
        <v>72</v>
      </c>
      <c r="AK244" s="71">
        <v>1</v>
      </c>
      <c r="BB244" s="245" t="s">
        <v>1</v>
      </c>
      <c r="BM244" s="67">
        <f>IFERROR(X244*I244,"0")</f>
        <v>0</v>
      </c>
      <c r="BN244" s="67">
        <f>IFERROR(Y244*I244,"0")</f>
        <v>0</v>
      </c>
      <c r="BO244" s="67">
        <f>IFERROR(X244/J244,"0")</f>
        <v>0</v>
      </c>
      <c r="BP244" s="67">
        <f>IFERROR(Y244/J244,"0")</f>
        <v>0</v>
      </c>
    </row>
    <row r="245" spans="1:68" hidden="1" x14ac:dyDescent="0.2">
      <c r="A245" s="358"/>
      <c r="B245" s="323"/>
      <c r="C245" s="323"/>
      <c r="D245" s="323"/>
      <c r="E245" s="323"/>
      <c r="F245" s="323"/>
      <c r="G245" s="323"/>
      <c r="H245" s="323"/>
      <c r="I245" s="323"/>
      <c r="J245" s="323"/>
      <c r="K245" s="323"/>
      <c r="L245" s="323"/>
      <c r="M245" s="323"/>
      <c r="N245" s="323"/>
      <c r="O245" s="359"/>
      <c r="P245" s="324" t="s">
        <v>73</v>
      </c>
      <c r="Q245" s="325"/>
      <c r="R245" s="325"/>
      <c r="S245" s="325"/>
      <c r="T245" s="325"/>
      <c r="U245" s="325"/>
      <c r="V245" s="326"/>
      <c r="W245" s="37" t="s">
        <v>70</v>
      </c>
      <c r="X245" s="320">
        <f>IFERROR(SUM(X244:X244),"0")</f>
        <v>0</v>
      </c>
      <c r="Y245" s="320">
        <f>IFERROR(SUM(Y244:Y244),"0")</f>
        <v>0</v>
      </c>
      <c r="Z245" s="320">
        <f>IFERROR(IF(Z244="",0,Z244),"0")</f>
        <v>0</v>
      </c>
      <c r="AA245" s="321"/>
      <c r="AB245" s="321"/>
      <c r="AC245" s="321"/>
    </row>
    <row r="246" spans="1:68" hidden="1" x14ac:dyDescent="0.2">
      <c r="A246" s="323"/>
      <c r="B246" s="323"/>
      <c r="C246" s="323"/>
      <c r="D246" s="323"/>
      <c r="E246" s="323"/>
      <c r="F246" s="323"/>
      <c r="G246" s="323"/>
      <c r="H246" s="323"/>
      <c r="I246" s="323"/>
      <c r="J246" s="323"/>
      <c r="K246" s="323"/>
      <c r="L246" s="323"/>
      <c r="M246" s="323"/>
      <c r="N246" s="323"/>
      <c r="O246" s="359"/>
      <c r="P246" s="324" t="s">
        <v>73</v>
      </c>
      <c r="Q246" s="325"/>
      <c r="R246" s="325"/>
      <c r="S246" s="325"/>
      <c r="T246" s="325"/>
      <c r="U246" s="325"/>
      <c r="V246" s="326"/>
      <c r="W246" s="37" t="s">
        <v>74</v>
      </c>
      <c r="X246" s="320">
        <f>IFERROR(SUMPRODUCT(X244:X244*H244:H244),"0")</f>
        <v>0</v>
      </c>
      <c r="Y246" s="320">
        <f>IFERROR(SUMPRODUCT(Y244:Y244*H244:H244),"0")</f>
        <v>0</v>
      </c>
      <c r="Z246" s="37"/>
      <c r="AA246" s="321"/>
      <c r="AB246" s="321"/>
      <c r="AC246" s="321"/>
    </row>
    <row r="247" spans="1:68" ht="27.75" hidden="1" customHeight="1" x14ac:dyDescent="0.2">
      <c r="A247" s="399" t="s">
        <v>368</v>
      </c>
      <c r="B247" s="400"/>
      <c r="C247" s="400"/>
      <c r="D247" s="400"/>
      <c r="E247" s="400"/>
      <c r="F247" s="400"/>
      <c r="G247" s="400"/>
      <c r="H247" s="400"/>
      <c r="I247" s="400"/>
      <c r="J247" s="400"/>
      <c r="K247" s="400"/>
      <c r="L247" s="400"/>
      <c r="M247" s="400"/>
      <c r="N247" s="400"/>
      <c r="O247" s="400"/>
      <c r="P247" s="400"/>
      <c r="Q247" s="400"/>
      <c r="R247" s="400"/>
      <c r="S247" s="400"/>
      <c r="T247" s="400"/>
      <c r="U247" s="400"/>
      <c r="V247" s="400"/>
      <c r="W247" s="400"/>
      <c r="X247" s="400"/>
      <c r="Y247" s="400"/>
      <c r="Z247" s="400"/>
      <c r="AA247" s="48"/>
      <c r="AB247" s="48"/>
      <c r="AC247" s="48"/>
    </row>
    <row r="248" spans="1:68" ht="16.5" hidden="1" customHeight="1" x14ac:dyDescent="0.25">
      <c r="A248" s="322" t="s">
        <v>369</v>
      </c>
      <c r="B248" s="323"/>
      <c r="C248" s="323"/>
      <c r="D248" s="323"/>
      <c r="E248" s="323"/>
      <c r="F248" s="323"/>
      <c r="G248" s="323"/>
      <c r="H248" s="323"/>
      <c r="I248" s="323"/>
      <c r="J248" s="323"/>
      <c r="K248" s="323"/>
      <c r="L248" s="323"/>
      <c r="M248" s="323"/>
      <c r="N248" s="323"/>
      <c r="O248" s="323"/>
      <c r="P248" s="323"/>
      <c r="Q248" s="323"/>
      <c r="R248" s="323"/>
      <c r="S248" s="323"/>
      <c r="T248" s="323"/>
      <c r="U248" s="323"/>
      <c r="V248" s="323"/>
      <c r="W248" s="323"/>
      <c r="X248" s="323"/>
      <c r="Y248" s="323"/>
      <c r="Z248" s="323"/>
      <c r="AA248" s="313"/>
      <c r="AB248" s="313"/>
      <c r="AC248" s="313"/>
    </row>
    <row r="249" spans="1:68" ht="14.25" hidden="1" customHeight="1" x14ac:dyDescent="0.25">
      <c r="A249" s="349" t="s">
        <v>285</v>
      </c>
      <c r="B249" s="323"/>
      <c r="C249" s="323"/>
      <c r="D249" s="323"/>
      <c r="E249" s="323"/>
      <c r="F249" s="323"/>
      <c r="G249" s="323"/>
      <c r="H249" s="323"/>
      <c r="I249" s="323"/>
      <c r="J249" s="323"/>
      <c r="K249" s="323"/>
      <c r="L249" s="323"/>
      <c r="M249" s="323"/>
      <c r="N249" s="323"/>
      <c r="O249" s="323"/>
      <c r="P249" s="323"/>
      <c r="Q249" s="323"/>
      <c r="R249" s="323"/>
      <c r="S249" s="323"/>
      <c r="T249" s="323"/>
      <c r="U249" s="323"/>
      <c r="V249" s="323"/>
      <c r="W249" s="323"/>
      <c r="X249" s="323"/>
      <c r="Y249" s="323"/>
      <c r="Z249" s="323"/>
      <c r="AA249" s="314"/>
      <c r="AB249" s="314"/>
      <c r="AC249" s="314"/>
    </row>
    <row r="250" spans="1:68" ht="27" hidden="1" customHeight="1" x14ac:dyDescent="0.25">
      <c r="A250" s="54" t="s">
        <v>370</v>
      </c>
      <c r="B250" s="54" t="s">
        <v>371</v>
      </c>
      <c r="C250" s="31">
        <v>4301133004</v>
      </c>
      <c r="D250" s="329">
        <v>4607111039774</v>
      </c>
      <c r="E250" s="330"/>
      <c r="F250" s="317">
        <v>0.25</v>
      </c>
      <c r="G250" s="32">
        <v>12</v>
      </c>
      <c r="H250" s="317">
        <v>3</v>
      </c>
      <c r="I250" s="317">
        <v>3.22</v>
      </c>
      <c r="J250" s="32">
        <v>70</v>
      </c>
      <c r="K250" s="32" t="s">
        <v>80</v>
      </c>
      <c r="L250" s="32" t="s">
        <v>68</v>
      </c>
      <c r="M250" s="33" t="s">
        <v>69</v>
      </c>
      <c r="N250" s="33"/>
      <c r="O250" s="32">
        <v>180</v>
      </c>
      <c r="P250" s="402" t="s">
        <v>372</v>
      </c>
      <c r="Q250" s="332"/>
      <c r="R250" s="332"/>
      <c r="S250" s="332"/>
      <c r="T250" s="333"/>
      <c r="U250" s="34"/>
      <c r="V250" s="34"/>
      <c r="W250" s="35" t="s">
        <v>70</v>
      </c>
      <c r="X250" s="318">
        <v>0</v>
      </c>
      <c r="Y250" s="319">
        <f>IFERROR(IF(X250="","",X250),"")</f>
        <v>0</v>
      </c>
      <c r="Z250" s="36">
        <f>IFERROR(IF(X250="","",X250*0.01788),"")</f>
        <v>0</v>
      </c>
      <c r="AA250" s="56"/>
      <c r="AB250" s="57"/>
      <c r="AC250" s="246" t="s">
        <v>373</v>
      </c>
      <c r="AG250" s="67"/>
      <c r="AJ250" s="71" t="s">
        <v>72</v>
      </c>
      <c r="AK250" s="71">
        <v>1</v>
      </c>
      <c r="BB250" s="247" t="s">
        <v>83</v>
      </c>
      <c r="BM250" s="67">
        <f>IFERROR(X250*I250,"0")</f>
        <v>0</v>
      </c>
      <c r="BN250" s="67">
        <f>IFERROR(Y250*I250,"0")</f>
        <v>0</v>
      </c>
      <c r="BO250" s="67">
        <f>IFERROR(X250/J250,"0")</f>
        <v>0</v>
      </c>
      <c r="BP250" s="67">
        <f>IFERROR(Y250/J250,"0")</f>
        <v>0</v>
      </c>
    </row>
    <row r="251" spans="1:68" hidden="1" x14ac:dyDescent="0.2">
      <c r="A251" s="358"/>
      <c r="B251" s="323"/>
      <c r="C251" s="323"/>
      <c r="D251" s="323"/>
      <c r="E251" s="323"/>
      <c r="F251" s="323"/>
      <c r="G251" s="323"/>
      <c r="H251" s="323"/>
      <c r="I251" s="323"/>
      <c r="J251" s="323"/>
      <c r="K251" s="323"/>
      <c r="L251" s="323"/>
      <c r="M251" s="323"/>
      <c r="N251" s="323"/>
      <c r="O251" s="359"/>
      <c r="P251" s="324" t="s">
        <v>73</v>
      </c>
      <c r="Q251" s="325"/>
      <c r="R251" s="325"/>
      <c r="S251" s="325"/>
      <c r="T251" s="325"/>
      <c r="U251" s="325"/>
      <c r="V251" s="326"/>
      <c r="W251" s="37" t="s">
        <v>70</v>
      </c>
      <c r="X251" s="320">
        <f>IFERROR(SUM(X250:X250),"0")</f>
        <v>0</v>
      </c>
      <c r="Y251" s="320">
        <f>IFERROR(SUM(Y250:Y250),"0")</f>
        <v>0</v>
      </c>
      <c r="Z251" s="320">
        <f>IFERROR(IF(Z250="",0,Z250),"0")</f>
        <v>0</v>
      </c>
      <c r="AA251" s="321"/>
      <c r="AB251" s="321"/>
      <c r="AC251" s="321"/>
    </row>
    <row r="252" spans="1:68" hidden="1" x14ac:dyDescent="0.2">
      <c r="A252" s="323"/>
      <c r="B252" s="323"/>
      <c r="C252" s="323"/>
      <c r="D252" s="323"/>
      <c r="E252" s="323"/>
      <c r="F252" s="323"/>
      <c r="G252" s="323"/>
      <c r="H252" s="323"/>
      <c r="I252" s="323"/>
      <c r="J252" s="323"/>
      <c r="K252" s="323"/>
      <c r="L252" s="323"/>
      <c r="M252" s="323"/>
      <c r="N252" s="323"/>
      <c r="O252" s="359"/>
      <c r="P252" s="324" t="s">
        <v>73</v>
      </c>
      <c r="Q252" s="325"/>
      <c r="R252" s="325"/>
      <c r="S252" s="325"/>
      <c r="T252" s="325"/>
      <c r="U252" s="325"/>
      <c r="V252" s="326"/>
      <c r="W252" s="37" t="s">
        <v>74</v>
      </c>
      <c r="X252" s="320">
        <f>IFERROR(SUMPRODUCT(X250:X250*H250:H250),"0")</f>
        <v>0</v>
      </c>
      <c r="Y252" s="320">
        <f>IFERROR(SUMPRODUCT(Y250:Y250*H250:H250),"0")</f>
        <v>0</v>
      </c>
      <c r="Z252" s="37"/>
      <c r="AA252" s="321"/>
      <c r="AB252" s="321"/>
      <c r="AC252" s="321"/>
    </row>
    <row r="253" spans="1:68" ht="14.25" hidden="1" customHeight="1" x14ac:dyDescent="0.25">
      <c r="A253" s="349" t="s">
        <v>142</v>
      </c>
      <c r="B253" s="323"/>
      <c r="C253" s="323"/>
      <c r="D253" s="323"/>
      <c r="E253" s="323"/>
      <c r="F253" s="323"/>
      <c r="G253" s="323"/>
      <c r="H253" s="323"/>
      <c r="I253" s="323"/>
      <c r="J253" s="323"/>
      <c r="K253" s="323"/>
      <c r="L253" s="323"/>
      <c r="M253" s="323"/>
      <c r="N253" s="323"/>
      <c r="O253" s="323"/>
      <c r="P253" s="323"/>
      <c r="Q253" s="323"/>
      <c r="R253" s="323"/>
      <c r="S253" s="323"/>
      <c r="T253" s="323"/>
      <c r="U253" s="323"/>
      <c r="V253" s="323"/>
      <c r="W253" s="323"/>
      <c r="X253" s="323"/>
      <c r="Y253" s="323"/>
      <c r="Z253" s="323"/>
      <c r="AA253" s="314"/>
      <c r="AB253" s="314"/>
      <c r="AC253" s="314"/>
    </row>
    <row r="254" spans="1:68" ht="37.5" hidden="1" customHeight="1" x14ac:dyDescent="0.25">
      <c r="A254" s="54" t="s">
        <v>374</v>
      </c>
      <c r="B254" s="54" t="s">
        <v>375</v>
      </c>
      <c r="C254" s="31">
        <v>4301135400</v>
      </c>
      <c r="D254" s="329">
        <v>4607111039361</v>
      </c>
      <c r="E254" s="330"/>
      <c r="F254" s="317">
        <v>0.25</v>
      </c>
      <c r="G254" s="32">
        <v>12</v>
      </c>
      <c r="H254" s="317">
        <v>3</v>
      </c>
      <c r="I254" s="317">
        <v>3.7035999999999998</v>
      </c>
      <c r="J254" s="32">
        <v>70</v>
      </c>
      <c r="K254" s="32" t="s">
        <v>80</v>
      </c>
      <c r="L254" s="32" t="s">
        <v>68</v>
      </c>
      <c r="M254" s="33" t="s">
        <v>69</v>
      </c>
      <c r="N254" s="33"/>
      <c r="O254" s="32">
        <v>180</v>
      </c>
      <c r="P254" s="460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54" s="332"/>
      <c r="R254" s="332"/>
      <c r="S254" s="332"/>
      <c r="T254" s="333"/>
      <c r="U254" s="34"/>
      <c r="V254" s="34"/>
      <c r="W254" s="35" t="s">
        <v>70</v>
      </c>
      <c r="X254" s="318">
        <v>0</v>
      </c>
      <c r="Y254" s="319">
        <f>IFERROR(IF(X254="","",X254),"")</f>
        <v>0</v>
      </c>
      <c r="Z254" s="36">
        <f>IFERROR(IF(X254="","",X254*0.01788),"")</f>
        <v>0</v>
      </c>
      <c r="AA254" s="56"/>
      <c r="AB254" s="57"/>
      <c r="AC254" s="248" t="s">
        <v>373</v>
      </c>
      <c r="AG254" s="67"/>
      <c r="AJ254" s="71" t="s">
        <v>72</v>
      </c>
      <c r="AK254" s="71">
        <v>1</v>
      </c>
      <c r="BB254" s="249" t="s">
        <v>83</v>
      </c>
      <c r="BM254" s="67">
        <f>IFERROR(X254*I254,"0")</f>
        <v>0</v>
      </c>
      <c r="BN254" s="67">
        <f>IFERROR(Y254*I254,"0")</f>
        <v>0</v>
      </c>
      <c r="BO254" s="67">
        <f>IFERROR(X254/J254,"0")</f>
        <v>0</v>
      </c>
      <c r="BP254" s="67">
        <f>IFERROR(Y254/J254,"0")</f>
        <v>0</v>
      </c>
    </row>
    <row r="255" spans="1:68" hidden="1" x14ac:dyDescent="0.2">
      <c r="A255" s="358"/>
      <c r="B255" s="323"/>
      <c r="C255" s="323"/>
      <c r="D255" s="323"/>
      <c r="E255" s="323"/>
      <c r="F255" s="323"/>
      <c r="G255" s="323"/>
      <c r="H255" s="323"/>
      <c r="I255" s="323"/>
      <c r="J255" s="323"/>
      <c r="K255" s="323"/>
      <c r="L255" s="323"/>
      <c r="M255" s="323"/>
      <c r="N255" s="323"/>
      <c r="O255" s="359"/>
      <c r="P255" s="324" t="s">
        <v>73</v>
      </c>
      <c r="Q255" s="325"/>
      <c r="R255" s="325"/>
      <c r="S255" s="325"/>
      <c r="T255" s="325"/>
      <c r="U255" s="325"/>
      <c r="V255" s="326"/>
      <c r="W255" s="37" t="s">
        <v>70</v>
      </c>
      <c r="X255" s="320">
        <f>IFERROR(SUM(X254:X254),"0")</f>
        <v>0</v>
      </c>
      <c r="Y255" s="320">
        <f>IFERROR(SUM(Y254:Y254),"0")</f>
        <v>0</v>
      </c>
      <c r="Z255" s="320">
        <f>IFERROR(IF(Z254="",0,Z254),"0")</f>
        <v>0</v>
      </c>
      <c r="AA255" s="321"/>
      <c r="AB255" s="321"/>
      <c r="AC255" s="321"/>
    </row>
    <row r="256" spans="1:68" hidden="1" x14ac:dyDescent="0.2">
      <c r="A256" s="323"/>
      <c r="B256" s="323"/>
      <c r="C256" s="323"/>
      <c r="D256" s="323"/>
      <c r="E256" s="323"/>
      <c r="F256" s="323"/>
      <c r="G256" s="323"/>
      <c r="H256" s="323"/>
      <c r="I256" s="323"/>
      <c r="J256" s="323"/>
      <c r="K256" s="323"/>
      <c r="L256" s="323"/>
      <c r="M256" s="323"/>
      <c r="N256" s="323"/>
      <c r="O256" s="359"/>
      <c r="P256" s="324" t="s">
        <v>73</v>
      </c>
      <c r="Q256" s="325"/>
      <c r="R256" s="325"/>
      <c r="S256" s="325"/>
      <c r="T256" s="325"/>
      <c r="U256" s="325"/>
      <c r="V256" s="326"/>
      <c r="W256" s="37" t="s">
        <v>74</v>
      </c>
      <c r="X256" s="320">
        <f>IFERROR(SUMPRODUCT(X254:X254*H254:H254),"0")</f>
        <v>0</v>
      </c>
      <c r="Y256" s="320">
        <f>IFERROR(SUMPRODUCT(Y254:Y254*H254:H254),"0")</f>
        <v>0</v>
      </c>
      <c r="Z256" s="37"/>
      <c r="AA256" s="321"/>
      <c r="AB256" s="321"/>
      <c r="AC256" s="321"/>
    </row>
    <row r="257" spans="1:68" ht="27.75" hidden="1" customHeight="1" x14ac:dyDescent="0.2">
      <c r="A257" s="399" t="s">
        <v>241</v>
      </c>
      <c r="B257" s="400"/>
      <c r="C257" s="400"/>
      <c r="D257" s="400"/>
      <c r="E257" s="400"/>
      <c r="F257" s="400"/>
      <c r="G257" s="400"/>
      <c r="H257" s="400"/>
      <c r="I257" s="400"/>
      <c r="J257" s="400"/>
      <c r="K257" s="400"/>
      <c r="L257" s="400"/>
      <c r="M257" s="400"/>
      <c r="N257" s="400"/>
      <c r="O257" s="400"/>
      <c r="P257" s="400"/>
      <c r="Q257" s="400"/>
      <c r="R257" s="400"/>
      <c r="S257" s="400"/>
      <c r="T257" s="400"/>
      <c r="U257" s="400"/>
      <c r="V257" s="400"/>
      <c r="W257" s="400"/>
      <c r="X257" s="400"/>
      <c r="Y257" s="400"/>
      <c r="Z257" s="400"/>
      <c r="AA257" s="48"/>
      <c r="AB257" s="48"/>
      <c r="AC257" s="48"/>
    </row>
    <row r="258" spans="1:68" ht="16.5" hidden="1" customHeight="1" x14ac:dyDescent="0.25">
      <c r="A258" s="322" t="s">
        <v>241</v>
      </c>
      <c r="B258" s="323"/>
      <c r="C258" s="323"/>
      <c r="D258" s="323"/>
      <c r="E258" s="323"/>
      <c r="F258" s="323"/>
      <c r="G258" s="323"/>
      <c r="H258" s="323"/>
      <c r="I258" s="323"/>
      <c r="J258" s="323"/>
      <c r="K258" s="323"/>
      <c r="L258" s="323"/>
      <c r="M258" s="323"/>
      <c r="N258" s="323"/>
      <c r="O258" s="323"/>
      <c r="P258" s="323"/>
      <c r="Q258" s="323"/>
      <c r="R258" s="323"/>
      <c r="S258" s="323"/>
      <c r="T258" s="323"/>
      <c r="U258" s="323"/>
      <c r="V258" s="323"/>
      <c r="W258" s="323"/>
      <c r="X258" s="323"/>
      <c r="Y258" s="323"/>
      <c r="Z258" s="323"/>
      <c r="AA258" s="313"/>
      <c r="AB258" s="313"/>
      <c r="AC258" s="313"/>
    </row>
    <row r="259" spans="1:68" ht="14.25" hidden="1" customHeight="1" x14ac:dyDescent="0.25">
      <c r="A259" s="349" t="s">
        <v>64</v>
      </c>
      <c r="B259" s="323"/>
      <c r="C259" s="323"/>
      <c r="D259" s="323"/>
      <c r="E259" s="323"/>
      <c r="F259" s="323"/>
      <c r="G259" s="323"/>
      <c r="H259" s="323"/>
      <c r="I259" s="323"/>
      <c r="J259" s="323"/>
      <c r="K259" s="323"/>
      <c r="L259" s="323"/>
      <c r="M259" s="323"/>
      <c r="N259" s="323"/>
      <c r="O259" s="323"/>
      <c r="P259" s="323"/>
      <c r="Q259" s="323"/>
      <c r="R259" s="323"/>
      <c r="S259" s="323"/>
      <c r="T259" s="323"/>
      <c r="U259" s="323"/>
      <c r="V259" s="323"/>
      <c r="W259" s="323"/>
      <c r="X259" s="323"/>
      <c r="Y259" s="323"/>
      <c r="Z259" s="323"/>
      <c r="AA259" s="314"/>
      <c r="AB259" s="314"/>
      <c r="AC259" s="314"/>
    </row>
    <row r="260" spans="1:68" ht="27" hidden="1" customHeight="1" x14ac:dyDescent="0.25">
      <c r="A260" s="54" t="s">
        <v>376</v>
      </c>
      <c r="B260" s="54" t="s">
        <v>377</v>
      </c>
      <c r="C260" s="31">
        <v>4301071014</v>
      </c>
      <c r="D260" s="329">
        <v>4640242181264</v>
      </c>
      <c r="E260" s="330"/>
      <c r="F260" s="317">
        <v>0.7</v>
      </c>
      <c r="G260" s="32">
        <v>10</v>
      </c>
      <c r="H260" s="317">
        <v>7</v>
      </c>
      <c r="I260" s="317">
        <v>7.28</v>
      </c>
      <c r="J260" s="32">
        <v>84</v>
      </c>
      <c r="K260" s="32" t="s">
        <v>67</v>
      </c>
      <c r="L260" s="32" t="s">
        <v>89</v>
      </c>
      <c r="M260" s="33" t="s">
        <v>69</v>
      </c>
      <c r="N260" s="33"/>
      <c r="O260" s="32">
        <v>180</v>
      </c>
      <c r="P260" s="433" t="s">
        <v>378</v>
      </c>
      <c r="Q260" s="332"/>
      <c r="R260" s="332"/>
      <c r="S260" s="332"/>
      <c r="T260" s="333"/>
      <c r="U260" s="34"/>
      <c r="V260" s="34"/>
      <c r="W260" s="35" t="s">
        <v>70</v>
      </c>
      <c r="X260" s="318">
        <v>0</v>
      </c>
      <c r="Y260" s="319">
        <f>IFERROR(IF(X260="","",X260),"")</f>
        <v>0</v>
      </c>
      <c r="Z260" s="36">
        <f>IFERROR(IF(X260="","",X260*0.0155),"")</f>
        <v>0</v>
      </c>
      <c r="AA260" s="56"/>
      <c r="AB260" s="57"/>
      <c r="AC260" s="250" t="s">
        <v>379</v>
      </c>
      <c r="AG260" s="67"/>
      <c r="AJ260" s="71" t="s">
        <v>90</v>
      </c>
      <c r="AK260" s="71">
        <v>12</v>
      </c>
      <c r="BB260" s="251" t="s">
        <v>1</v>
      </c>
      <c r="BM260" s="67">
        <f>IFERROR(X260*I260,"0")</f>
        <v>0</v>
      </c>
      <c r="BN260" s="67">
        <f>IFERROR(Y260*I260,"0")</f>
        <v>0</v>
      </c>
      <c r="BO260" s="67">
        <f>IFERROR(X260/J260,"0")</f>
        <v>0</v>
      </c>
      <c r="BP260" s="67">
        <f>IFERROR(Y260/J260,"0")</f>
        <v>0</v>
      </c>
    </row>
    <row r="261" spans="1:68" ht="27" hidden="1" customHeight="1" x14ac:dyDescent="0.25">
      <c r="A261" s="54" t="s">
        <v>380</v>
      </c>
      <c r="B261" s="54" t="s">
        <v>381</v>
      </c>
      <c r="C261" s="31">
        <v>4301071021</v>
      </c>
      <c r="D261" s="329">
        <v>4640242181325</v>
      </c>
      <c r="E261" s="330"/>
      <c r="F261" s="317">
        <v>0.7</v>
      </c>
      <c r="G261" s="32">
        <v>10</v>
      </c>
      <c r="H261" s="317">
        <v>7</v>
      </c>
      <c r="I261" s="317">
        <v>7.28</v>
      </c>
      <c r="J261" s="32">
        <v>84</v>
      </c>
      <c r="K261" s="32" t="s">
        <v>67</v>
      </c>
      <c r="L261" s="32" t="s">
        <v>89</v>
      </c>
      <c r="M261" s="33" t="s">
        <v>69</v>
      </c>
      <c r="N261" s="33"/>
      <c r="O261" s="32">
        <v>180</v>
      </c>
      <c r="P261" s="455" t="s">
        <v>382</v>
      </c>
      <c r="Q261" s="332"/>
      <c r="R261" s="332"/>
      <c r="S261" s="332"/>
      <c r="T261" s="333"/>
      <c r="U261" s="34"/>
      <c r="V261" s="34"/>
      <c r="W261" s="35" t="s">
        <v>70</v>
      </c>
      <c r="X261" s="318">
        <v>0</v>
      </c>
      <c r="Y261" s="319">
        <f>IFERROR(IF(X261="","",X261),"")</f>
        <v>0</v>
      </c>
      <c r="Z261" s="36">
        <f>IFERROR(IF(X261="","",X261*0.0155),"")</f>
        <v>0</v>
      </c>
      <c r="AA261" s="56"/>
      <c r="AB261" s="57"/>
      <c r="AC261" s="252" t="s">
        <v>379</v>
      </c>
      <c r="AG261" s="67"/>
      <c r="AJ261" s="71" t="s">
        <v>90</v>
      </c>
      <c r="AK261" s="71">
        <v>12</v>
      </c>
      <c r="BB261" s="253" t="s">
        <v>1</v>
      </c>
      <c r="BM261" s="67">
        <f>IFERROR(X261*I261,"0")</f>
        <v>0</v>
      </c>
      <c r="BN261" s="67">
        <f>IFERROR(Y261*I261,"0")</f>
        <v>0</v>
      </c>
      <c r="BO261" s="67">
        <f>IFERROR(X261/J261,"0")</f>
        <v>0</v>
      </c>
      <c r="BP261" s="67">
        <f>IFERROR(Y261/J261,"0")</f>
        <v>0</v>
      </c>
    </row>
    <row r="262" spans="1:68" ht="27" hidden="1" customHeight="1" x14ac:dyDescent="0.25">
      <c r="A262" s="54" t="s">
        <v>383</v>
      </c>
      <c r="B262" s="54" t="s">
        <v>384</v>
      </c>
      <c r="C262" s="31">
        <v>4301070993</v>
      </c>
      <c r="D262" s="329">
        <v>4640242180670</v>
      </c>
      <c r="E262" s="330"/>
      <c r="F262" s="317">
        <v>1</v>
      </c>
      <c r="G262" s="32">
        <v>6</v>
      </c>
      <c r="H262" s="317">
        <v>6</v>
      </c>
      <c r="I262" s="317">
        <v>6.23</v>
      </c>
      <c r="J262" s="32">
        <v>84</v>
      </c>
      <c r="K262" s="32" t="s">
        <v>67</v>
      </c>
      <c r="L262" s="32" t="s">
        <v>89</v>
      </c>
      <c r="M262" s="33" t="s">
        <v>69</v>
      </c>
      <c r="N262" s="33"/>
      <c r="O262" s="32">
        <v>180</v>
      </c>
      <c r="P262" s="505" t="s">
        <v>385</v>
      </c>
      <c r="Q262" s="332"/>
      <c r="R262" s="332"/>
      <c r="S262" s="332"/>
      <c r="T262" s="333"/>
      <c r="U262" s="34"/>
      <c r="V262" s="34"/>
      <c r="W262" s="35" t="s">
        <v>70</v>
      </c>
      <c r="X262" s="318">
        <v>0</v>
      </c>
      <c r="Y262" s="319">
        <f>IFERROR(IF(X262="","",X262),"")</f>
        <v>0</v>
      </c>
      <c r="Z262" s="36">
        <f>IFERROR(IF(X262="","",X262*0.0155),"")</f>
        <v>0</v>
      </c>
      <c r="AA262" s="56"/>
      <c r="AB262" s="57"/>
      <c r="AC262" s="254" t="s">
        <v>386</v>
      </c>
      <c r="AG262" s="67"/>
      <c r="AJ262" s="71" t="s">
        <v>90</v>
      </c>
      <c r="AK262" s="71">
        <v>12</v>
      </c>
      <c r="BB262" s="255" t="s">
        <v>1</v>
      </c>
      <c r="BM262" s="67">
        <f>IFERROR(X262*I262,"0")</f>
        <v>0</v>
      </c>
      <c r="BN262" s="67">
        <f>IFERROR(Y262*I262,"0")</f>
        <v>0</v>
      </c>
      <c r="BO262" s="67">
        <f>IFERROR(X262/J262,"0")</f>
        <v>0</v>
      </c>
      <c r="BP262" s="67">
        <f>IFERROR(Y262/J262,"0")</f>
        <v>0</v>
      </c>
    </row>
    <row r="263" spans="1:68" hidden="1" x14ac:dyDescent="0.2">
      <c r="A263" s="358"/>
      <c r="B263" s="323"/>
      <c r="C263" s="323"/>
      <c r="D263" s="323"/>
      <c r="E263" s="323"/>
      <c r="F263" s="323"/>
      <c r="G263" s="323"/>
      <c r="H263" s="323"/>
      <c r="I263" s="323"/>
      <c r="J263" s="323"/>
      <c r="K263" s="323"/>
      <c r="L263" s="323"/>
      <c r="M263" s="323"/>
      <c r="N263" s="323"/>
      <c r="O263" s="359"/>
      <c r="P263" s="324" t="s">
        <v>73</v>
      </c>
      <c r="Q263" s="325"/>
      <c r="R263" s="325"/>
      <c r="S263" s="325"/>
      <c r="T263" s="325"/>
      <c r="U263" s="325"/>
      <c r="V263" s="326"/>
      <c r="W263" s="37" t="s">
        <v>70</v>
      </c>
      <c r="X263" s="320">
        <f>IFERROR(SUM(X260:X262),"0")</f>
        <v>0</v>
      </c>
      <c r="Y263" s="320">
        <f>IFERROR(SUM(Y260:Y262),"0")</f>
        <v>0</v>
      </c>
      <c r="Z263" s="320">
        <f>IFERROR(IF(Z260="",0,Z260),"0")+IFERROR(IF(Z261="",0,Z261),"0")+IFERROR(IF(Z262="",0,Z262),"0")</f>
        <v>0</v>
      </c>
      <c r="AA263" s="321"/>
      <c r="AB263" s="321"/>
      <c r="AC263" s="321"/>
    </row>
    <row r="264" spans="1:68" hidden="1" x14ac:dyDescent="0.2">
      <c r="A264" s="323"/>
      <c r="B264" s="323"/>
      <c r="C264" s="323"/>
      <c r="D264" s="323"/>
      <c r="E264" s="323"/>
      <c r="F264" s="323"/>
      <c r="G264" s="323"/>
      <c r="H264" s="323"/>
      <c r="I264" s="323"/>
      <c r="J264" s="323"/>
      <c r="K264" s="323"/>
      <c r="L264" s="323"/>
      <c r="M264" s="323"/>
      <c r="N264" s="323"/>
      <c r="O264" s="359"/>
      <c r="P264" s="324" t="s">
        <v>73</v>
      </c>
      <c r="Q264" s="325"/>
      <c r="R264" s="325"/>
      <c r="S264" s="325"/>
      <c r="T264" s="325"/>
      <c r="U264" s="325"/>
      <c r="V264" s="326"/>
      <c r="W264" s="37" t="s">
        <v>74</v>
      </c>
      <c r="X264" s="320">
        <f>IFERROR(SUMPRODUCT(X260:X262*H260:H262),"0")</f>
        <v>0</v>
      </c>
      <c r="Y264" s="320">
        <f>IFERROR(SUMPRODUCT(Y260:Y262*H260:H262),"0")</f>
        <v>0</v>
      </c>
      <c r="Z264" s="37"/>
      <c r="AA264" s="321"/>
      <c r="AB264" s="321"/>
      <c r="AC264" s="321"/>
    </row>
    <row r="265" spans="1:68" ht="14.25" hidden="1" customHeight="1" x14ac:dyDescent="0.25">
      <c r="A265" s="349" t="s">
        <v>148</v>
      </c>
      <c r="B265" s="323"/>
      <c r="C265" s="323"/>
      <c r="D265" s="323"/>
      <c r="E265" s="323"/>
      <c r="F265" s="323"/>
      <c r="G265" s="323"/>
      <c r="H265" s="323"/>
      <c r="I265" s="323"/>
      <c r="J265" s="323"/>
      <c r="K265" s="323"/>
      <c r="L265" s="323"/>
      <c r="M265" s="323"/>
      <c r="N265" s="323"/>
      <c r="O265" s="323"/>
      <c r="P265" s="323"/>
      <c r="Q265" s="323"/>
      <c r="R265" s="323"/>
      <c r="S265" s="323"/>
      <c r="T265" s="323"/>
      <c r="U265" s="323"/>
      <c r="V265" s="323"/>
      <c r="W265" s="323"/>
      <c r="X265" s="323"/>
      <c r="Y265" s="323"/>
      <c r="Z265" s="323"/>
      <c r="AA265" s="314"/>
      <c r="AB265" s="314"/>
      <c r="AC265" s="314"/>
    </row>
    <row r="266" spans="1:68" ht="27" customHeight="1" x14ac:dyDescent="0.25">
      <c r="A266" s="54" t="s">
        <v>387</v>
      </c>
      <c r="B266" s="54" t="s">
        <v>388</v>
      </c>
      <c r="C266" s="31">
        <v>4301131019</v>
      </c>
      <c r="D266" s="329">
        <v>4640242180427</v>
      </c>
      <c r="E266" s="330"/>
      <c r="F266" s="317">
        <v>1.8</v>
      </c>
      <c r="G266" s="32">
        <v>1</v>
      </c>
      <c r="H266" s="317">
        <v>1.8</v>
      </c>
      <c r="I266" s="317">
        <v>1.915</v>
      </c>
      <c r="J266" s="32">
        <v>234</v>
      </c>
      <c r="K266" s="32" t="s">
        <v>135</v>
      </c>
      <c r="L266" s="32" t="s">
        <v>89</v>
      </c>
      <c r="M266" s="33" t="s">
        <v>69</v>
      </c>
      <c r="N266" s="33"/>
      <c r="O266" s="32">
        <v>180</v>
      </c>
      <c r="P266" s="381" t="s">
        <v>389</v>
      </c>
      <c r="Q266" s="332"/>
      <c r="R266" s="332"/>
      <c r="S266" s="332"/>
      <c r="T266" s="333"/>
      <c r="U266" s="34"/>
      <c r="V266" s="34"/>
      <c r="W266" s="35" t="s">
        <v>70</v>
      </c>
      <c r="X266" s="318">
        <v>36</v>
      </c>
      <c r="Y266" s="319">
        <f>IFERROR(IF(X266="","",X266),"")</f>
        <v>36</v>
      </c>
      <c r="Z266" s="36">
        <f>IFERROR(IF(X266="","",X266*0.00502),"")</f>
        <v>0.18071999999999999</v>
      </c>
      <c r="AA266" s="56"/>
      <c r="AB266" s="57"/>
      <c r="AC266" s="256" t="s">
        <v>390</v>
      </c>
      <c r="AG266" s="67"/>
      <c r="AJ266" s="71" t="s">
        <v>90</v>
      </c>
      <c r="AK266" s="71">
        <v>18</v>
      </c>
      <c r="BB266" s="257" t="s">
        <v>83</v>
      </c>
      <c r="BM266" s="67">
        <f>IFERROR(X266*I266,"0")</f>
        <v>68.94</v>
      </c>
      <c r="BN266" s="67">
        <f>IFERROR(Y266*I266,"0")</f>
        <v>68.94</v>
      </c>
      <c r="BO266" s="67">
        <f>IFERROR(X266/J266,"0")</f>
        <v>0.15384615384615385</v>
      </c>
      <c r="BP266" s="67">
        <f>IFERROR(Y266/J266,"0")</f>
        <v>0.15384615384615385</v>
      </c>
    </row>
    <row r="267" spans="1:68" x14ac:dyDescent="0.2">
      <c r="A267" s="358"/>
      <c r="B267" s="323"/>
      <c r="C267" s="323"/>
      <c r="D267" s="323"/>
      <c r="E267" s="323"/>
      <c r="F267" s="323"/>
      <c r="G267" s="323"/>
      <c r="H267" s="323"/>
      <c r="I267" s="323"/>
      <c r="J267" s="323"/>
      <c r="K267" s="323"/>
      <c r="L267" s="323"/>
      <c r="M267" s="323"/>
      <c r="N267" s="323"/>
      <c r="O267" s="359"/>
      <c r="P267" s="324" t="s">
        <v>73</v>
      </c>
      <c r="Q267" s="325"/>
      <c r="R267" s="325"/>
      <c r="S267" s="325"/>
      <c r="T267" s="325"/>
      <c r="U267" s="325"/>
      <c r="V267" s="326"/>
      <c r="W267" s="37" t="s">
        <v>70</v>
      </c>
      <c r="X267" s="320">
        <f>IFERROR(SUM(X266:X266),"0")</f>
        <v>36</v>
      </c>
      <c r="Y267" s="320">
        <f>IFERROR(SUM(Y266:Y266),"0")</f>
        <v>36</v>
      </c>
      <c r="Z267" s="320">
        <f>IFERROR(IF(Z266="",0,Z266),"0")</f>
        <v>0.18071999999999999</v>
      </c>
      <c r="AA267" s="321"/>
      <c r="AB267" s="321"/>
      <c r="AC267" s="321"/>
    </row>
    <row r="268" spans="1:68" x14ac:dyDescent="0.2">
      <c r="A268" s="323"/>
      <c r="B268" s="323"/>
      <c r="C268" s="323"/>
      <c r="D268" s="323"/>
      <c r="E268" s="323"/>
      <c r="F268" s="323"/>
      <c r="G268" s="323"/>
      <c r="H268" s="323"/>
      <c r="I268" s="323"/>
      <c r="J268" s="323"/>
      <c r="K268" s="323"/>
      <c r="L268" s="323"/>
      <c r="M268" s="323"/>
      <c r="N268" s="323"/>
      <c r="O268" s="359"/>
      <c r="P268" s="324" t="s">
        <v>73</v>
      </c>
      <c r="Q268" s="325"/>
      <c r="R268" s="325"/>
      <c r="S268" s="325"/>
      <c r="T268" s="325"/>
      <c r="U268" s="325"/>
      <c r="V268" s="326"/>
      <c r="W268" s="37" t="s">
        <v>74</v>
      </c>
      <c r="X268" s="320">
        <f>IFERROR(SUMPRODUCT(X266:X266*H266:H266),"0")</f>
        <v>64.8</v>
      </c>
      <c r="Y268" s="320">
        <f>IFERROR(SUMPRODUCT(Y266:Y266*H266:H266),"0")</f>
        <v>64.8</v>
      </c>
      <c r="Z268" s="37"/>
      <c r="AA268" s="321"/>
      <c r="AB268" s="321"/>
      <c r="AC268" s="321"/>
    </row>
    <row r="269" spans="1:68" ht="14.25" hidden="1" customHeight="1" x14ac:dyDescent="0.25">
      <c r="A269" s="349" t="s">
        <v>77</v>
      </c>
      <c r="B269" s="323"/>
      <c r="C269" s="323"/>
      <c r="D269" s="323"/>
      <c r="E269" s="323"/>
      <c r="F269" s="323"/>
      <c r="G269" s="323"/>
      <c r="H269" s="323"/>
      <c r="I269" s="323"/>
      <c r="J269" s="323"/>
      <c r="K269" s="323"/>
      <c r="L269" s="323"/>
      <c r="M269" s="323"/>
      <c r="N269" s="323"/>
      <c r="O269" s="323"/>
      <c r="P269" s="323"/>
      <c r="Q269" s="323"/>
      <c r="R269" s="323"/>
      <c r="S269" s="323"/>
      <c r="T269" s="323"/>
      <c r="U269" s="323"/>
      <c r="V269" s="323"/>
      <c r="W269" s="323"/>
      <c r="X269" s="323"/>
      <c r="Y269" s="323"/>
      <c r="Z269" s="323"/>
      <c r="AA269" s="314"/>
      <c r="AB269" s="314"/>
      <c r="AC269" s="314"/>
    </row>
    <row r="270" spans="1:68" ht="27" hidden="1" customHeight="1" x14ac:dyDescent="0.25">
      <c r="A270" s="54" t="s">
        <v>391</v>
      </c>
      <c r="B270" s="54" t="s">
        <v>392</v>
      </c>
      <c r="C270" s="31">
        <v>4301132080</v>
      </c>
      <c r="D270" s="329">
        <v>4640242180397</v>
      </c>
      <c r="E270" s="330"/>
      <c r="F270" s="317">
        <v>1</v>
      </c>
      <c r="G270" s="32">
        <v>6</v>
      </c>
      <c r="H270" s="317">
        <v>6</v>
      </c>
      <c r="I270" s="317">
        <v>6.26</v>
      </c>
      <c r="J270" s="32">
        <v>84</v>
      </c>
      <c r="K270" s="32" t="s">
        <v>67</v>
      </c>
      <c r="L270" s="32" t="s">
        <v>139</v>
      </c>
      <c r="M270" s="33" t="s">
        <v>69</v>
      </c>
      <c r="N270" s="33"/>
      <c r="O270" s="32">
        <v>180</v>
      </c>
      <c r="P270" s="487" t="s">
        <v>393</v>
      </c>
      <c r="Q270" s="332"/>
      <c r="R270" s="332"/>
      <c r="S270" s="332"/>
      <c r="T270" s="333"/>
      <c r="U270" s="34"/>
      <c r="V270" s="34"/>
      <c r="W270" s="35" t="s">
        <v>70</v>
      </c>
      <c r="X270" s="318">
        <v>0</v>
      </c>
      <c r="Y270" s="319">
        <f>IFERROR(IF(X270="","",X270),"")</f>
        <v>0</v>
      </c>
      <c r="Z270" s="36">
        <f>IFERROR(IF(X270="","",X270*0.0155),"")</f>
        <v>0</v>
      </c>
      <c r="AA270" s="56"/>
      <c r="AB270" s="57"/>
      <c r="AC270" s="258" t="s">
        <v>394</v>
      </c>
      <c r="AG270" s="67"/>
      <c r="AJ270" s="71" t="s">
        <v>140</v>
      </c>
      <c r="AK270" s="71">
        <v>84</v>
      </c>
      <c r="BB270" s="259" t="s">
        <v>83</v>
      </c>
      <c r="BM270" s="67">
        <f>IFERROR(X270*I270,"0")</f>
        <v>0</v>
      </c>
      <c r="BN270" s="67">
        <f>IFERROR(Y270*I270,"0")</f>
        <v>0</v>
      </c>
      <c r="BO270" s="67">
        <f>IFERROR(X270/J270,"0")</f>
        <v>0</v>
      </c>
      <c r="BP270" s="67">
        <f>IFERROR(Y270/J270,"0")</f>
        <v>0</v>
      </c>
    </row>
    <row r="271" spans="1:68" ht="27" hidden="1" customHeight="1" x14ac:dyDescent="0.25">
      <c r="A271" s="54" t="s">
        <v>395</v>
      </c>
      <c r="B271" s="54" t="s">
        <v>396</v>
      </c>
      <c r="C271" s="31">
        <v>4301132104</v>
      </c>
      <c r="D271" s="329">
        <v>4640242181219</v>
      </c>
      <c r="E271" s="330"/>
      <c r="F271" s="317">
        <v>0.3</v>
      </c>
      <c r="G271" s="32">
        <v>9</v>
      </c>
      <c r="H271" s="317">
        <v>2.7</v>
      </c>
      <c r="I271" s="317">
        <v>2.8450000000000002</v>
      </c>
      <c r="J271" s="32">
        <v>234</v>
      </c>
      <c r="K271" s="32" t="s">
        <v>135</v>
      </c>
      <c r="L271" s="32" t="s">
        <v>68</v>
      </c>
      <c r="M271" s="33" t="s">
        <v>69</v>
      </c>
      <c r="N271" s="33"/>
      <c r="O271" s="32">
        <v>180</v>
      </c>
      <c r="P271" s="414" t="s">
        <v>397</v>
      </c>
      <c r="Q271" s="332"/>
      <c r="R271" s="332"/>
      <c r="S271" s="332"/>
      <c r="T271" s="333"/>
      <c r="U271" s="34"/>
      <c r="V271" s="34"/>
      <c r="W271" s="35" t="s">
        <v>70</v>
      </c>
      <c r="X271" s="318">
        <v>0</v>
      </c>
      <c r="Y271" s="319">
        <f>IFERROR(IF(X271="","",X271),"")</f>
        <v>0</v>
      </c>
      <c r="Z271" s="36">
        <f>IFERROR(IF(X271="","",X271*0.00502),"")</f>
        <v>0</v>
      </c>
      <c r="AA271" s="56"/>
      <c r="AB271" s="57"/>
      <c r="AC271" s="260" t="s">
        <v>394</v>
      </c>
      <c r="AG271" s="67"/>
      <c r="AJ271" s="71" t="s">
        <v>72</v>
      </c>
      <c r="AK271" s="71">
        <v>1</v>
      </c>
      <c r="BB271" s="261" t="s">
        <v>83</v>
      </c>
      <c r="BM271" s="67">
        <f>IFERROR(X271*I271,"0")</f>
        <v>0</v>
      </c>
      <c r="BN271" s="67">
        <f>IFERROR(Y271*I271,"0")</f>
        <v>0</v>
      </c>
      <c r="BO271" s="67">
        <f>IFERROR(X271/J271,"0")</f>
        <v>0</v>
      </c>
      <c r="BP271" s="67">
        <f>IFERROR(Y271/J271,"0")</f>
        <v>0</v>
      </c>
    </row>
    <row r="272" spans="1:68" hidden="1" x14ac:dyDescent="0.2">
      <c r="A272" s="358"/>
      <c r="B272" s="323"/>
      <c r="C272" s="323"/>
      <c r="D272" s="323"/>
      <c r="E272" s="323"/>
      <c r="F272" s="323"/>
      <c r="G272" s="323"/>
      <c r="H272" s="323"/>
      <c r="I272" s="323"/>
      <c r="J272" s="323"/>
      <c r="K272" s="323"/>
      <c r="L272" s="323"/>
      <c r="M272" s="323"/>
      <c r="N272" s="323"/>
      <c r="O272" s="359"/>
      <c r="P272" s="324" t="s">
        <v>73</v>
      </c>
      <c r="Q272" s="325"/>
      <c r="R272" s="325"/>
      <c r="S272" s="325"/>
      <c r="T272" s="325"/>
      <c r="U272" s="325"/>
      <c r="V272" s="326"/>
      <c r="W272" s="37" t="s">
        <v>70</v>
      </c>
      <c r="X272" s="320">
        <f>IFERROR(SUM(X270:X271),"0")</f>
        <v>0</v>
      </c>
      <c r="Y272" s="320">
        <f>IFERROR(SUM(Y270:Y271),"0")</f>
        <v>0</v>
      </c>
      <c r="Z272" s="320">
        <f>IFERROR(IF(Z270="",0,Z270),"0")+IFERROR(IF(Z271="",0,Z271),"0")</f>
        <v>0</v>
      </c>
      <c r="AA272" s="321"/>
      <c r="AB272" s="321"/>
      <c r="AC272" s="321"/>
    </row>
    <row r="273" spans="1:68" hidden="1" x14ac:dyDescent="0.2">
      <c r="A273" s="323"/>
      <c r="B273" s="323"/>
      <c r="C273" s="323"/>
      <c r="D273" s="323"/>
      <c r="E273" s="323"/>
      <c r="F273" s="323"/>
      <c r="G273" s="323"/>
      <c r="H273" s="323"/>
      <c r="I273" s="323"/>
      <c r="J273" s="323"/>
      <c r="K273" s="323"/>
      <c r="L273" s="323"/>
      <c r="M273" s="323"/>
      <c r="N273" s="323"/>
      <c r="O273" s="359"/>
      <c r="P273" s="324" t="s">
        <v>73</v>
      </c>
      <c r="Q273" s="325"/>
      <c r="R273" s="325"/>
      <c r="S273" s="325"/>
      <c r="T273" s="325"/>
      <c r="U273" s="325"/>
      <c r="V273" s="326"/>
      <c r="W273" s="37" t="s">
        <v>74</v>
      </c>
      <c r="X273" s="320">
        <f>IFERROR(SUMPRODUCT(X270:X271*H270:H271),"0")</f>
        <v>0</v>
      </c>
      <c r="Y273" s="320">
        <f>IFERROR(SUMPRODUCT(Y270:Y271*H270:H271),"0")</f>
        <v>0</v>
      </c>
      <c r="Z273" s="37"/>
      <c r="AA273" s="321"/>
      <c r="AB273" s="321"/>
      <c r="AC273" s="321"/>
    </row>
    <row r="274" spans="1:68" ht="14.25" hidden="1" customHeight="1" x14ac:dyDescent="0.25">
      <c r="A274" s="349" t="s">
        <v>180</v>
      </c>
      <c r="B274" s="323"/>
      <c r="C274" s="323"/>
      <c r="D274" s="323"/>
      <c r="E274" s="323"/>
      <c r="F274" s="323"/>
      <c r="G274" s="323"/>
      <c r="H274" s="323"/>
      <c r="I274" s="323"/>
      <c r="J274" s="323"/>
      <c r="K274" s="323"/>
      <c r="L274" s="323"/>
      <c r="M274" s="323"/>
      <c r="N274" s="323"/>
      <c r="O274" s="323"/>
      <c r="P274" s="323"/>
      <c r="Q274" s="323"/>
      <c r="R274" s="323"/>
      <c r="S274" s="323"/>
      <c r="T274" s="323"/>
      <c r="U274" s="323"/>
      <c r="V274" s="323"/>
      <c r="W274" s="323"/>
      <c r="X274" s="323"/>
      <c r="Y274" s="323"/>
      <c r="Z274" s="323"/>
      <c r="AA274" s="314"/>
      <c r="AB274" s="314"/>
      <c r="AC274" s="314"/>
    </row>
    <row r="275" spans="1:68" ht="27" hidden="1" customHeight="1" x14ac:dyDescent="0.25">
      <c r="A275" s="54" t="s">
        <v>398</v>
      </c>
      <c r="B275" s="54" t="s">
        <v>399</v>
      </c>
      <c r="C275" s="31">
        <v>4301136028</v>
      </c>
      <c r="D275" s="329">
        <v>4640242180304</v>
      </c>
      <c r="E275" s="330"/>
      <c r="F275" s="317">
        <v>2.7</v>
      </c>
      <c r="G275" s="32">
        <v>1</v>
      </c>
      <c r="H275" s="317">
        <v>2.7</v>
      </c>
      <c r="I275" s="317">
        <v>2.8906000000000001</v>
      </c>
      <c r="J275" s="32">
        <v>126</v>
      </c>
      <c r="K275" s="32" t="s">
        <v>80</v>
      </c>
      <c r="L275" s="32" t="s">
        <v>89</v>
      </c>
      <c r="M275" s="33" t="s">
        <v>69</v>
      </c>
      <c r="N275" s="33"/>
      <c r="O275" s="32">
        <v>180</v>
      </c>
      <c r="P275" s="415" t="s">
        <v>400</v>
      </c>
      <c r="Q275" s="332"/>
      <c r="R275" s="332"/>
      <c r="S275" s="332"/>
      <c r="T275" s="333"/>
      <c r="U275" s="34"/>
      <c r="V275" s="34"/>
      <c r="W275" s="35" t="s">
        <v>70</v>
      </c>
      <c r="X275" s="318">
        <v>0</v>
      </c>
      <c r="Y275" s="319">
        <f>IFERROR(IF(X275="","",X275),"")</f>
        <v>0</v>
      </c>
      <c r="Z275" s="36">
        <f>IFERROR(IF(X275="","",X275*0.00936),"")</f>
        <v>0</v>
      </c>
      <c r="AA275" s="56"/>
      <c r="AB275" s="57"/>
      <c r="AC275" s="262" t="s">
        <v>401</v>
      </c>
      <c r="AG275" s="67"/>
      <c r="AJ275" s="71" t="s">
        <v>90</v>
      </c>
      <c r="AK275" s="71">
        <v>14</v>
      </c>
      <c r="BB275" s="263" t="s">
        <v>83</v>
      </c>
      <c r="BM275" s="67">
        <f>IFERROR(X275*I275,"0")</f>
        <v>0</v>
      </c>
      <c r="BN275" s="67">
        <f>IFERROR(Y275*I275,"0")</f>
        <v>0</v>
      </c>
      <c r="BO275" s="67">
        <f>IFERROR(X275/J275,"0")</f>
        <v>0</v>
      </c>
      <c r="BP275" s="67">
        <f>IFERROR(Y275/J275,"0")</f>
        <v>0</v>
      </c>
    </row>
    <row r="276" spans="1:68" ht="27" customHeight="1" x14ac:dyDescent="0.25">
      <c r="A276" s="54" t="s">
        <v>402</v>
      </c>
      <c r="B276" s="54" t="s">
        <v>403</v>
      </c>
      <c r="C276" s="31">
        <v>4301136026</v>
      </c>
      <c r="D276" s="329">
        <v>4640242180236</v>
      </c>
      <c r="E276" s="330"/>
      <c r="F276" s="317">
        <v>5</v>
      </c>
      <c r="G276" s="32">
        <v>1</v>
      </c>
      <c r="H276" s="317">
        <v>5</v>
      </c>
      <c r="I276" s="317">
        <v>5.2350000000000003</v>
      </c>
      <c r="J276" s="32">
        <v>84</v>
      </c>
      <c r="K276" s="32" t="s">
        <v>67</v>
      </c>
      <c r="L276" s="32" t="s">
        <v>139</v>
      </c>
      <c r="M276" s="33" t="s">
        <v>69</v>
      </c>
      <c r="N276" s="33"/>
      <c r="O276" s="32">
        <v>180</v>
      </c>
      <c r="P276" s="486" t="s">
        <v>404</v>
      </c>
      <c r="Q276" s="332"/>
      <c r="R276" s="332"/>
      <c r="S276" s="332"/>
      <c r="T276" s="333"/>
      <c r="U276" s="34"/>
      <c r="V276" s="34"/>
      <c r="W276" s="35" t="s">
        <v>70</v>
      </c>
      <c r="X276" s="318">
        <v>12</v>
      </c>
      <c r="Y276" s="319">
        <f>IFERROR(IF(X276="","",X276),"")</f>
        <v>12</v>
      </c>
      <c r="Z276" s="36">
        <f>IFERROR(IF(X276="","",X276*0.0155),"")</f>
        <v>0.186</v>
      </c>
      <c r="AA276" s="56"/>
      <c r="AB276" s="57"/>
      <c r="AC276" s="264" t="s">
        <v>401</v>
      </c>
      <c r="AG276" s="67"/>
      <c r="AJ276" s="71" t="s">
        <v>140</v>
      </c>
      <c r="AK276" s="71">
        <v>84</v>
      </c>
      <c r="BB276" s="265" t="s">
        <v>83</v>
      </c>
      <c r="BM276" s="67">
        <f>IFERROR(X276*I276,"0")</f>
        <v>62.820000000000007</v>
      </c>
      <c r="BN276" s="67">
        <f>IFERROR(Y276*I276,"0")</f>
        <v>62.820000000000007</v>
      </c>
      <c r="BO276" s="67">
        <f>IFERROR(X276/J276,"0")</f>
        <v>0.14285714285714285</v>
      </c>
      <c r="BP276" s="67">
        <f>IFERROR(Y276/J276,"0")</f>
        <v>0.14285714285714285</v>
      </c>
    </row>
    <row r="277" spans="1:68" ht="27" hidden="1" customHeight="1" x14ac:dyDescent="0.25">
      <c r="A277" s="54" t="s">
        <v>405</v>
      </c>
      <c r="B277" s="54" t="s">
        <v>406</v>
      </c>
      <c r="C277" s="31">
        <v>4301136029</v>
      </c>
      <c r="D277" s="329">
        <v>4640242180410</v>
      </c>
      <c r="E277" s="330"/>
      <c r="F277" s="317">
        <v>2.2400000000000002</v>
      </c>
      <c r="G277" s="32">
        <v>1</v>
      </c>
      <c r="H277" s="317">
        <v>2.2400000000000002</v>
      </c>
      <c r="I277" s="317">
        <v>2.4319999999999999</v>
      </c>
      <c r="J277" s="32">
        <v>126</v>
      </c>
      <c r="K277" s="32" t="s">
        <v>80</v>
      </c>
      <c r="L277" s="32" t="s">
        <v>68</v>
      </c>
      <c r="M277" s="33" t="s">
        <v>69</v>
      </c>
      <c r="N277" s="33"/>
      <c r="O277" s="32">
        <v>180</v>
      </c>
      <c r="P277" s="417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77" s="332"/>
      <c r="R277" s="332"/>
      <c r="S277" s="332"/>
      <c r="T277" s="333"/>
      <c r="U277" s="34"/>
      <c r="V277" s="34"/>
      <c r="W277" s="35" t="s">
        <v>70</v>
      </c>
      <c r="X277" s="318">
        <v>0</v>
      </c>
      <c r="Y277" s="319">
        <f>IFERROR(IF(X277="","",X277),"")</f>
        <v>0</v>
      </c>
      <c r="Z277" s="36">
        <f>IFERROR(IF(X277="","",X277*0.00936),"")</f>
        <v>0</v>
      </c>
      <c r="AA277" s="56"/>
      <c r="AB277" s="57"/>
      <c r="AC277" s="266" t="s">
        <v>401</v>
      </c>
      <c r="AG277" s="67"/>
      <c r="AJ277" s="71" t="s">
        <v>72</v>
      </c>
      <c r="AK277" s="71">
        <v>1</v>
      </c>
      <c r="BB277" s="267" t="s">
        <v>83</v>
      </c>
      <c r="BM277" s="67">
        <f>IFERROR(X277*I277,"0")</f>
        <v>0</v>
      </c>
      <c r="BN277" s="67">
        <f>IFERROR(Y277*I277,"0")</f>
        <v>0</v>
      </c>
      <c r="BO277" s="67">
        <f>IFERROR(X277/J277,"0")</f>
        <v>0</v>
      </c>
      <c r="BP277" s="67">
        <f>IFERROR(Y277/J277,"0")</f>
        <v>0</v>
      </c>
    </row>
    <row r="278" spans="1:68" x14ac:dyDescent="0.2">
      <c r="A278" s="358"/>
      <c r="B278" s="323"/>
      <c r="C278" s="323"/>
      <c r="D278" s="323"/>
      <c r="E278" s="323"/>
      <c r="F278" s="323"/>
      <c r="G278" s="323"/>
      <c r="H278" s="323"/>
      <c r="I278" s="323"/>
      <c r="J278" s="323"/>
      <c r="K278" s="323"/>
      <c r="L278" s="323"/>
      <c r="M278" s="323"/>
      <c r="N278" s="323"/>
      <c r="O278" s="359"/>
      <c r="P278" s="324" t="s">
        <v>73</v>
      </c>
      <c r="Q278" s="325"/>
      <c r="R278" s="325"/>
      <c r="S278" s="325"/>
      <c r="T278" s="325"/>
      <c r="U278" s="325"/>
      <c r="V278" s="326"/>
      <c r="W278" s="37" t="s">
        <v>70</v>
      </c>
      <c r="X278" s="320">
        <f>IFERROR(SUM(X275:X277),"0")</f>
        <v>12</v>
      </c>
      <c r="Y278" s="320">
        <f>IFERROR(SUM(Y275:Y277),"0")</f>
        <v>12</v>
      </c>
      <c r="Z278" s="320">
        <f>IFERROR(IF(Z275="",0,Z275),"0")+IFERROR(IF(Z276="",0,Z276),"0")+IFERROR(IF(Z277="",0,Z277),"0")</f>
        <v>0.186</v>
      </c>
      <c r="AA278" s="321"/>
      <c r="AB278" s="321"/>
      <c r="AC278" s="321"/>
    </row>
    <row r="279" spans="1:68" x14ac:dyDescent="0.2">
      <c r="A279" s="323"/>
      <c r="B279" s="323"/>
      <c r="C279" s="323"/>
      <c r="D279" s="323"/>
      <c r="E279" s="323"/>
      <c r="F279" s="323"/>
      <c r="G279" s="323"/>
      <c r="H279" s="323"/>
      <c r="I279" s="323"/>
      <c r="J279" s="323"/>
      <c r="K279" s="323"/>
      <c r="L279" s="323"/>
      <c r="M279" s="323"/>
      <c r="N279" s="323"/>
      <c r="O279" s="359"/>
      <c r="P279" s="324" t="s">
        <v>73</v>
      </c>
      <c r="Q279" s="325"/>
      <c r="R279" s="325"/>
      <c r="S279" s="325"/>
      <c r="T279" s="325"/>
      <c r="U279" s="325"/>
      <c r="V279" s="326"/>
      <c r="W279" s="37" t="s">
        <v>74</v>
      </c>
      <c r="X279" s="320">
        <f>IFERROR(SUMPRODUCT(X275:X277*H275:H277),"0")</f>
        <v>60</v>
      </c>
      <c r="Y279" s="320">
        <f>IFERROR(SUMPRODUCT(Y275:Y277*H275:H277),"0")</f>
        <v>60</v>
      </c>
      <c r="Z279" s="37"/>
      <c r="AA279" s="321"/>
      <c r="AB279" s="321"/>
      <c r="AC279" s="321"/>
    </row>
    <row r="280" spans="1:68" ht="14.25" hidden="1" customHeight="1" x14ac:dyDescent="0.25">
      <c r="A280" s="349" t="s">
        <v>142</v>
      </c>
      <c r="B280" s="323"/>
      <c r="C280" s="323"/>
      <c r="D280" s="323"/>
      <c r="E280" s="323"/>
      <c r="F280" s="323"/>
      <c r="G280" s="323"/>
      <c r="H280" s="323"/>
      <c r="I280" s="323"/>
      <c r="J280" s="323"/>
      <c r="K280" s="323"/>
      <c r="L280" s="323"/>
      <c r="M280" s="323"/>
      <c r="N280" s="323"/>
      <c r="O280" s="323"/>
      <c r="P280" s="323"/>
      <c r="Q280" s="323"/>
      <c r="R280" s="323"/>
      <c r="S280" s="323"/>
      <c r="T280" s="323"/>
      <c r="U280" s="323"/>
      <c r="V280" s="323"/>
      <c r="W280" s="323"/>
      <c r="X280" s="323"/>
      <c r="Y280" s="323"/>
      <c r="Z280" s="323"/>
      <c r="AA280" s="314"/>
      <c r="AB280" s="314"/>
      <c r="AC280" s="314"/>
    </row>
    <row r="281" spans="1:68" ht="27" hidden="1" customHeight="1" x14ac:dyDescent="0.25">
      <c r="A281" s="54" t="s">
        <v>407</v>
      </c>
      <c r="B281" s="54" t="s">
        <v>408</v>
      </c>
      <c r="C281" s="31">
        <v>4301135504</v>
      </c>
      <c r="D281" s="329">
        <v>4640242181554</v>
      </c>
      <c r="E281" s="330"/>
      <c r="F281" s="317">
        <v>3</v>
      </c>
      <c r="G281" s="32">
        <v>1</v>
      </c>
      <c r="H281" s="317">
        <v>3</v>
      </c>
      <c r="I281" s="317">
        <v>3.1920000000000002</v>
      </c>
      <c r="J281" s="32">
        <v>126</v>
      </c>
      <c r="K281" s="32" t="s">
        <v>80</v>
      </c>
      <c r="L281" s="32" t="s">
        <v>68</v>
      </c>
      <c r="M281" s="33" t="s">
        <v>69</v>
      </c>
      <c r="N281" s="33"/>
      <c r="O281" s="32">
        <v>180</v>
      </c>
      <c r="P281" s="496" t="s">
        <v>409</v>
      </c>
      <c r="Q281" s="332"/>
      <c r="R281" s="332"/>
      <c r="S281" s="332"/>
      <c r="T281" s="333"/>
      <c r="U281" s="34"/>
      <c r="V281" s="34"/>
      <c r="W281" s="35" t="s">
        <v>70</v>
      </c>
      <c r="X281" s="318">
        <v>0</v>
      </c>
      <c r="Y281" s="319">
        <f t="shared" ref="Y281:Y301" si="18">IFERROR(IF(X281="","",X281),"")</f>
        <v>0</v>
      </c>
      <c r="Z281" s="36">
        <f>IFERROR(IF(X281="","",X281*0.00936),"")</f>
        <v>0</v>
      </c>
      <c r="AA281" s="56"/>
      <c r="AB281" s="57"/>
      <c r="AC281" s="268" t="s">
        <v>410</v>
      </c>
      <c r="AG281" s="67"/>
      <c r="AJ281" s="71" t="s">
        <v>72</v>
      </c>
      <c r="AK281" s="71">
        <v>1</v>
      </c>
      <c r="BB281" s="269" t="s">
        <v>83</v>
      </c>
      <c r="BM281" s="67">
        <f t="shared" ref="BM281:BM301" si="19">IFERROR(X281*I281,"0")</f>
        <v>0</v>
      </c>
      <c r="BN281" s="67">
        <f t="shared" ref="BN281:BN301" si="20">IFERROR(Y281*I281,"0")</f>
        <v>0</v>
      </c>
      <c r="BO281" s="67">
        <f t="shared" ref="BO281:BO301" si="21">IFERROR(X281/J281,"0")</f>
        <v>0</v>
      </c>
      <c r="BP281" s="67">
        <f t="shared" ref="BP281:BP301" si="22">IFERROR(Y281/J281,"0")</f>
        <v>0</v>
      </c>
    </row>
    <row r="282" spans="1:68" ht="27" customHeight="1" x14ac:dyDescent="0.25">
      <c r="A282" s="54" t="s">
        <v>411</v>
      </c>
      <c r="B282" s="54" t="s">
        <v>412</v>
      </c>
      <c r="C282" s="31">
        <v>4301135394</v>
      </c>
      <c r="D282" s="329">
        <v>4640242181561</v>
      </c>
      <c r="E282" s="330"/>
      <c r="F282" s="317">
        <v>3.7</v>
      </c>
      <c r="G282" s="32">
        <v>1</v>
      </c>
      <c r="H282" s="317">
        <v>3.7</v>
      </c>
      <c r="I282" s="317">
        <v>3.8919999999999999</v>
      </c>
      <c r="J282" s="32">
        <v>126</v>
      </c>
      <c r="K282" s="32" t="s">
        <v>80</v>
      </c>
      <c r="L282" s="32" t="s">
        <v>89</v>
      </c>
      <c r="M282" s="33" t="s">
        <v>69</v>
      </c>
      <c r="N282" s="33"/>
      <c r="O282" s="32">
        <v>180</v>
      </c>
      <c r="P282" s="469" t="s">
        <v>413</v>
      </c>
      <c r="Q282" s="332"/>
      <c r="R282" s="332"/>
      <c r="S282" s="332"/>
      <c r="T282" s="333"/>
      <c r="U282" s="34"/>
      <c r="V282" s="34"/>
      <c r="W282" s="35" t="s">
        <v>70</v>
      </c>
      <c r="X282" s="318">
        <v>14</v>
      </c>
      <c r="Y282" s="319">
        <f t="shared" si="18"/>
        <v>14</v>
      </c>
      <c r="Z282" s="36">
        <f>IFERROR(IF(X282="","",X282*0.00936),"")</f>
        <v>0.13103999999999999</v>
      </c>
      <c r="AA282" s="56"/>
      <c r="AB282" s="57"/>
      <c r="AC282" s="270" t="s">
        <v>414</v>
      </c>
      <c r="AG282" s="67"/>
      <c r="AJ282" s="71" t="s">
        <v>90</v>
      </c>
      <c r="AK282" s="71">
        <v>14</v>
      </c>
      <c r="BB282" s="271" t="s">
        <v>83</v>
      </c>
      <c r="BM282" s="67">
        <f t="shared" si="19"/>
        <v>54.488</v>
      </c>
      <c r="BN282" s="67">
        <f t="shared" si="20"/>
        <v>54.488</v>
      </c>
      <c r="BO282" s="67">
        <f t="shared" si="21"/>
        <v>0.1111111111111111</v>
      </c>
      <c r="BP282" s="67">
        <f t="shared" si="22"/>
        <v>0.1111111111111111</v>
      </c>
    </row>
    <row r="283" spans="1:68" ht="37.5" hidden="1" customHeight="1" x14ac:dyDescent="0.25">
      <c r="A283" s="54" t="s">
        <v>415</v>
      </c>
      <c r="B283" s="54" t="s">
        <v>416</v>
      </c>
      <c r="C283" s="31">
        <v>4301135552</v>
      </c>
      <c r="D283" s="329">
        <v>4640242181431</v>
      </c>
      <c r="E283" s="330"/>
      <c r="F283" s="317">
        <v>3.5</v>
      </c>
      <c r="G283" s="32">
        <v>1</v>
      </c>
      <c r="H283" s="317">
        <v>3.5</v>
      </c>
      <c r="I283" s="317">
        <v>3.6920000000000002</v>
      </c>
      <c r="J283" s="32">
        <v>126</v>
      </c>
      <c r="K283" s="32" t="s">
        <v>80</v>
      </c>
      <c r="L283" s="32" t="s">
        <v>68</v>
      </c>
      <c r="M283" s="33" t="s">
        <v>69</v>
      </c>
      <c r="N283" s="33"/>
      <c r="O283" s="32">
        <v>180</v>
      </c>
      <c r="P283" s="413" t="s">
        <v>417</v>
      </c>
      <c r="Q283" s="332"/>
      <c r="R283" s="332"/>
      <c r="S283" s="332"/>
      <c r="T283" s="333"/>
      <c r="U283" s="34"/>
      <c r="V283" s="34"/>
      <c r="W283" s="35" t="s">
        <v>70</v>
      </c>
      <c r="X283" s="318">
        <v>0</v>
      </c>
      <c r="Y283" s="319">
        <f t="shared" si="18"/>
        <v>0</v>
      </c>
      <c r="Z283" s="36">
        <f>IFERROR(IF(X283="","",X283*0.00936),"")</f>
        <v>0</v>
      </c>
      <c r="AA283" s="56"/>
      <c r="AB283" s="57"/>
      <c r="AC283" s="272" t="s">
        <v>418</v>
      </c>
      <c r="AG283" s="67"/>
      <c r="AJ283" s="71" t="s">
        <v>72</v>
      </c>
      <c r="AK283" s="71">
        <v>1</v>
      </c>
      <c r="BB283" s="273" t="s">
        <v>83</v>
      </c>
      <c r="BM283" s="67">
        <f t="shared" si="19"/>
        <v>0</v>
      </c>
      <c r="BN283" s="67">
        <f t="shared" si="20"/>
        <v>0</v>
      </c>
      <c r="BO283" s="67">
        <f t="shared" si="21"/>
        <v>0</v>
      </c>
      <c r="BP283" s="67">
        <f t="shared" si="22"/>
        <v>0</v>
      </c>
    </row>
    <row r="284" spans="1:68" ht="27" hidden="1" customHeight="1" x14ac:dyDescent="0.25">
      <c r="A284" s="54" t="s">
        <v>419</v>
      </c>
      <c r="B284" s="54" t="s">
        <v>420</v>
      </c>
      <c r="C284" s="31">
        <v>4301135374</v>
      </c>
      <c r="D284" s="329">
        <v>4640242181424</v>
      </c>
      <c r="E284" s="330"/>
      <c r="F284" s="317">
        <v>5.5</v>
      </c>
      <c r="G284" s="32">
        <v>1</v>
      </c>
      <c r="H284" s="317">
        <v>5.5</v>
      </c>
      <c r="I284" s="317">
        <v>5.7350000000000003</v>
      </c>
      <c r="J284" s="32">
        <v>84</v>
      </c>
      <c r="K284" s="32" t="s">
        <v>67</v>
      </c>
      <c r="L284" s="32" t="s">
        <v>89</v>
      </c>
      <c r="M284" s="33" t="s">
        <v>69</v>
      </c>
      <c r="N284" s="33"/>
      <c r="O284" s="32">
        <v>180</v>
      </c>
      <c r="P284" s="397" t="s">
        <v>421</v>
      </c>
      <c r="Q284" s="332"/>
      <c r="R284" s="332"/>
      <c r="S284" s="332"/>
      <c r="T284" s="333"/>
      <c r="U284" s="34"/>
      <c r="V284" s="34"/>
      <c r="W284" s="35" t="s">
        <v>70</v>
      </c>
      <c r="X284" s="318">
        <v>0</v>
      </c>
      <c r="Y284" s="319">
        <f t="shared" si="18"/>
        <v>0</v>
      </c>
      <c r="Z284" s="36">
        <f>IFERROR(IF(X284="","",X284*0.0155),"")</f>
        <v>0</v>
      </c>
      <c r="AA284" s="56"/>
      <c r="AB284" s="57"/>
      <c r="AC284" s="274" t="s">
        <v>410</v>
      </c>
      <c r="AG284" s="67"/>
      <c r="AJ284" s="71" t="s">
        <v>90</v>
      </c>
      <c r="AK284" s="71">
        <v>12</v>
      </c>
      <c r="BB284" s="275" t="s">
        <v>83</v>
      </c>
      <c r="BM284" s="67">
        <f t="shared" si="19"/>
        <v>0</v>
      </c>
      <c r="BN284" s="67">
        <f t="shared" si="20"/>
        <v>0</v>
      </c>
      <c r="BO284" s="67">
        <f t="shared" si="21"/>
        <v>0</v>
      </c>
      <c r="BP284" s="67">
        <f t="shared" si="22"/>
        <v>0</v>
      </c>
    </row>
    <row r="285" spans="1:68" ht="27" hidden="1" customHeight="1" x14ac:dyDescent="0.25">
      <c r="A285" s="54" t="s">
        <v>422</v>
      </c>
      <c r="B285" s="54" t="s">
        <v>423</v>
      </c>
      <c r="C285" s="31">
        <v>4301135320</v>
      </c>
      <c r="D285" s="329">
        <v>4640242181592</v>
      </c>
      <c r="E285" s="330"/>
      <c r="F285" s="317">
        <v>3.5</v>
      </c>
      <c r="G285" s="32">
        <v>1</v>
      </c>
      <c r="H285" s="317">
        <v>3.5</v>
      </c>
      <c r="I285" s="317">
        <v>3.6850000000000001</v>
      </c>
      <c r="J285" s="32">
        <v>126</v>
      </c>
      <c r="K285" s="32" t="s">
        <v>80</v>
      </c>
      <c r="L285" s="32" t="s">
        <v>68</v>
      </c>
      <c r="M285" s="33" t="s">
        <v>69</v>
      </c>
      <c r="N285" s="33"/>
      <c r="O285" s="32">
        <v>180</v>
      </c>
      <c r="P285" s="348" t="s">
        <v>424</v>
      </c>
      <c r="Q285" s="332"/>
      <c r="R285" s="332"/>
      <c r="S285" s="332"/>
      <c r="T285" s="333"/>
      <c r="U285" s="34"/>
      <c r="V285" s="34"/>
      <c r="W285" s="35" t="s">
        <v>70</v>
      </c>
      <c r="X285" s="318">
        <v>0</v>
      </c>
      <c r="Y285" s="319">
        <f t="shared" si="18"/>
        <v>0</v>
      </c>
      <c r="Z285" s="36">
        <f t="shared" ref="Z285:Z292" si="23">IFERROR(IF(X285="","",X285*0.00936),"")</f>
        <v>0</v>
      </c>
      <c r="AA285" s="56"/>
      <c r="AB285" s="57"/>
      <c r="AC285" s="276" t="s">
        <v>425</v>
      </c>
      <c r="AG285" s="67"/>
      <c r="AJ285" s="71" t="s">
        <v>72</v>
      </c>
      <c r="AK285" s="71">
        <v>1</v>
      </c>
      <c r="BB285" s="277" t="s">
        <v>83</v>
      </c>
      <c r="BM285" s="67">
        <f t="shared" si="19"/>
        <v>0</v>
      </c>
      <c r="BN285" s="67">
        <f t="shared" si="20"/>
        <v>0</v>
      </c>
      <c r="BO285" s="67">
        <f t="shared" si="21"/>
        <v>0</v>
      </c>
      <c r="BP285" s="67">
        <f t="shared" si="22"/>
        <v>0</v>
      </c>
    </row>
    <row r="286" spans="1:68" ht="27" hidden="1" customHeight="1" x14ac:dyDescent="0.25">
      <c r="A286" s="54" t="s">
        <v>426</v>
      </c>
      <c r="B286" s="54" t="s">
        <v>427</v>
      </c>
      <c r="C286" s="31">
        <v>4301135405</v>
      </c>
      <c r="D286" s="329">
        <v>4640242181523</v>
      </c>
      <c r="E286" s="330"/>
      <c r="F286" s="317">
        <v>3</v>
      </c>
      <c r="G286" s="32">
        <v>1</v>
      </c>
      <c r="H286" s="317">
        <v>3</v>
      </c>
      <c r="I286" s="317">
        <v>3.1920000000000002</v>
      </c>
      <c r="J286" s="32">
        <v>126</v>
      </c>
      <c r="K286" s="32" t="s">
        <v>80</v>
      </c>
      <c r="L286" s="32" t="s">
        <v>89</v>
      </c>
      <c r="M286" s="33" t="s">
        <v>69</v>
      </c>
      <c r="N286" s="33"/>
      <c r="O286" s="32">
        <v>180</v>
      </c>
      <c r="P286" s="416" t="s">
        <v>428</v>
      </c>
      <c r="Q286" s="332"/>
      <c r="R286" s="332"/>
      <c r="S286" s="332"/>
      <c r="T286" s="333"/>
      <c r="U286" s="34"/>
      <c r="V286" s="34"/>
      <c r="W286" s="35" t="s">
        <v>70</v>
      </c>
      <c r="X286" s="318">
        <v>0</v>
      </c>
      <c r="Y286" s="319">
        <f t="shared" si="18"/>
        <v>0</v>
      </c>
      <c r="Z286" s="36">
        <f t="shared" si="23"/>
        <v>0</v>
      </c>
      <c r="AA286" s="56"/>
      <c r="AB286" s="57"/>
      <c r="AC286" s="278" t="s">
        <v>414</v>
      </c>
      <c r="AG286" s="67"/>
      <c r="AJ286" s="71" t="s">
        <v>90</v>
      </c>
      <c r="AK286" s="71">
        <v>14</v>
      </c>
      <c r="BB286" s="279" t="s">
        <v>83</v>
      </c>
      <c r="BM286" s="67">
        <f t="shared" si="19"/>
        <v>0</v>
      </c>
      <c r="BN286" s="67">
        <f t="shared" si="20"/>
        <v>0</v>
      </c>
      <c r="BO286" s="67">
        <f t="shared" si="21"/>
        <v>0</v>
      </c>
      <c r="BP286" s="67">
        <f t="shared" si="22"/>
        <v>0</v>
      </c>
    </row>
    <row r="287" spans="1:68" ht="27" hidden="1" customHeight="1" x14ac:dyDescent="0.25">
      <c r="A287" s="54" t="s">
        <v>429</v>
      </c>
      <c r="B287" s="54" t="s">
        <v>430</v>
      </c>
      <c r="C287" s="31">
        <v>4301135404</v>
      </c>
      <c r="D287" s="329">
        <v>4640242181516</v>
      </c>
      <c r="E287" s="330"/>
      <c r="F287" s="317">
        <v>3.7</v>
      </c>
      <c r="G287" s="32">
        <v>1</v>
      </c>
      <c r="H287" s="317">
        <v>3.7</v>
      </c>
      <c r="I287" s="317">
        <v>3.8919999999999999</v>
      </c>
      <c r="J287" s="32">
        <v>126</v>
      </c>
      <c r="K287" s="32" t="s">
        <v>80</v>
      </c>
      <c r="L287" s="32" t="s">
        <v>68</v>
      </c>
      <c r="M287" s="33" t="s">
        <v>69</v>
      </c>
      <c r="N287" s="33"/>
      <c r="O287" s="32">
        <v>180</v>
      </c>
      <c r="P287" s="495" t="s">
        <v>431</v>
      </c>
      <c r="Q287" s="332"/>
      <c r="R287" s="332"/>
      <c r="S287" s="332"/>
      <c r="T287" s="333"/>
      <c r="U287" s="34"/>
      <c r="V287" s="34"/>
      <c r="W287" s="35" t="s">
        <v>70</v>
      </c>
      <c r="X287" s="318">
        <v>0</v>
      </c>
      <c r="Y287" s="319">
        <f t="shared" si="18"/>
        <v>0</v>
      </c>
      <c r="Z287" s="36">
        <f t="shared" si="23"/>
        <v>0</v>
      </c>
      <c r="AA287" s="56"/>
      <c r="AB287" s="57"/>
      <c r="AC287" s="280" t="s">
        <v>418</v>
      </c>
      <c r="AG287" s="67"/>
      <c r="AJ287" s="71" t="s">
        <v>72</v>
      </c>
      <c r="AK287" s="71">
        <v>1</v>
      </c>
      <c r="BB287" s="281" t="s">
        <v>83</v>
      </c>
      <c r="BM287" s="67">
        <f t="shared" si="19"/>
        <v>0</v>
      </c>
      <c r="BN287" s="67">
        <f t="shared" si="20"/>
        <v>0</v>
      </c>
      <c r="BO287" s="67">
        <f t="shared" si="21"/>
        <v>0</v>
      </c>
      <c r="BP287" s="67">
        <f t="shared" si="22"/>
        <v>0</v>
      </c>
    </row>
    <row r="288" spans="1:68" ht="37.5" hidden="1" customHeight="1" x14ac:dyDescent="0.25">
      <c r="A288" s="54" t="s">
        <v>432</v>
      </c>
      <c r="B288" s="54" t="s">
        <v>433</v>
      </c>
      <c r="C288" s="31">
        <v>4301135402</v>
      </c>
      <c r="D288" s="329">
        <v>4640242181493</v>
      </c>
      <c r="E288" s="330"/>
      <c r="F288" s="317">
        <v>3.7</v>
      </c>
      <c r="G288" s="32">
        <v>1</v>
      </c>
      <c r="H288" s="317">
        <v>3.7</v>
      </c>
      <c r="I288" s="317">
        <v>3.8919999999999999</v>
      </c>
      <c r="J288" s="32">
        <v>126</v>
      </c>
      <c r="K288" s="32" t="s">
        <v>80</v>
      </c>
      <c r="L288" s="32" t="s">
        <v>68</v>
      </c>
      <c r="M288" s="33" t="s">
        <v>69</v>
      </c>
      <c r="N288" s="33"/>
      <c r="O288" s="32">
        <v>180</v>
      </c>
      <c r="P288" s="493" t="s">
        <v>434</v>
      </c>
      <c r="Q288" s="332"/>
      <c r="R288" s="332"/>
      <c r="S288" s="332"/>
      <c r="T288" s="333"/>
      <c r="U288" s="34"/>
      <c r="V288" s="34"/>
      <c r="W288" s="35" t="s">
        <v>70</v>
      </c>
      <c r="X288" s="318">
        <v>0</v>
      </c>
      <c r="Y288" s="319">
        <f t="shared" si="18"/>
        <v>0</v>
      </c>
      <c r="Z288" s="36">
        <f t="shared" si="23"/>
        <v>0</v>
      </c>
      <c r="AA288" s="56"/>
      <c r="AB288" s="57"/>
      <c r="AC288" s="282" t="s">
        <v>410</v>
      </c>
      <c r="AG288" s="67"/>
      <c r="AJ288" s="71" t="s">
        <v>72</v>
      </c>
      <c r="AK288" s="71">
        <v>1</v>
      </c>
      <c r="BB288" s="283" t="s">
        <v>83</v>
      </c>
      <c r="BM288" s="67">
        <f t="shared" si="19"/>
        <v>0</v>
      </c>
      <c r="BN288" s="67">
        <f t="shared" si="20"/>
        <v>0</v>
      </c>
      <c r="BO288" s="67">
        <f t="shared" si="21"/>
        <v>0</v>
      </c>
      <c r="BP288" s="67">
        <f t="shared" si="22"/>
        <v>0</v>
      </c>
    </row>
    <row r="289" spans="1:68" ht="27" hidden="1" customHeight="1" x14ac:dyDescent="0.25">
      <c r="A289" s="54" t="s">
        <v>435</v>
      </c>
      <c r="B289" s="54" t="s">
        <v>436</v>
      </c>
      <c r="C289" s="31">
        <v>4301135375</v>
      </c>
      <c r="D289" s="329">
        <v>4640242181486</v>
      </c>
      <c r="E289" s="330"/>
      <c r="F289" s="317">
        <v>3.7</v>
      </c>
      <c r="G289" s="32">
        <v>1</v>
      </c>
      <c r="H289" s="317">
        <v>3.7</v>
      </c>
      <c r="I289" s="317">
        <v>3.8919999999999999</v>
      </c>
      <c r="J289" s="32">
        <v>126</v>
      </c>
      <c r="K289" s="32" t="s">
        <v>80</v>
      </c>
      <c r="L289" s="32" t="s">
        <v>139</v>
      </c>
      <c r="M289" s="33" t="s">
        <v>69</v>
      </c>
      <c r="N289" s="33"/>
      <c r="O289" s="32">
        <v>180</v>
      </c>
      <c r="P289" s="429" t="s">
        <v>437</v>
      </c>
      <c r="Q289" s="332"/>
      <c r="R289" s="332"/>
      <c r="S289" s="332"/>
      <c r="T289" s="333"/>
      <c r="U289" s="34"/>
      <c r="V289" s="34"/>
      <c r="W289" s="35" t="s">
        <v>70</v>
      </c>
      <c r="X289" s="318">
        <v>0</v>
      </c>
      <c r="Y289" s="319">
        <f t="shared" si="18"/>
        <v>0</v>
      </c>
      <c r="Z289" s="36">
        <f t="shared" si="23"/>
        <v>0</v>
      </c>
      <c r="AA289" s="56"/>
      <c r="AB289" s="57"/>
      <c r="AC289" s="284" t="s">
        <v>410</v>
      </c>
      <c r="AG289" s="67"/>
      <c r="AJ289" s="71" t="s">
        <v>140</v>
      </c>
      <c r="AK289" s="71">
        <v>126</v>
      </c>
      <c r="BB289" s="285" t="s">
        <v>83</v>
      </c>
      <c r="BM289" s="67">
        <f t="shared" si="19"/>
        <v>0</v>
      </c>
      <c r="BN289" s="67">
        <f t="shared" si="20"/>
        <v>0</v>
      </c>
      <c r="BO289" s="67">
        <f t="shared" si="21"/>
        <v>0</v>
      </c>
      <c r="BP289" s="67">
        <f t="shared" si="22"/>
        <v>0</v>
      </c>
    </row>
    <row r="290" spans="1:68" ht="27" hidden="1" customHeight="1" x14ac:dyDescent="0.25">
      <c r="A290" s="54" t="s">
        <v>438</v>
      </c>
      <c r="B290" s="54" t="s">
        <v>439</v>
      </c>
      <c r="C290" s="31">
        <v>4301135403</v>
      </c>
      <c r="D290" s="329">
        <v>4640242181509</v>
      </c>
      <c r="E290" s="330"/>
      <c r="F290" s="317">
        <v>3.7</v>
      </c>
      <c r="G290" s="32">
        <v>1</v>
      </c>
      <c r="H290" s="317">
        <v>3.7</v>
      </c>
      <c r="I290" s="317">
        <v>3.8919999999999999</v>
      </c>
      <c r="J290" s="32">
        <v>126</v>
      </c>
      <c r="K290" s="32" t="s">
        <v>80</v>
      </c>
      <c r="L290" s="32" t="s">
        <v>68</v>
      </c>
      <c r="M290" s="33" t="s">
        <v>69</v>
      </c>
      <c r="N290" s="33"/>
      <c r="O290" s="32">
        <v>180</v>
      </c>
      <c r="P290" s="386" t="s">
        <v>440</v>
      </c>
      <c r="Q290" s="332"/>
      <c r="R290" s="332"/>
      <c r="S290" s="332"/>
      <c r="T290" s="333"/>
      <c r="U290" s="34"/>
      <c r="V290" s="34"/>
      <c r="W290" s="35" t="s">
        <v>70</v>
      </c>
      <c r="X290" s="318">
        <v>0</v>
      </c>
      <c r="Y290" s="319">
        <f t="shared" si="18"/>
        <v>0</v>
      </c>
      <c r="Z290" s="36">
        <f t="shared" si="23"/>
        <v>0</v>
      </c>
      <c r="AA290" s="56"/>
      <c r="AB290" s="57"/>
      <c r="AC290" s="286" t="s">
        <v>410</v>
      </c>
      <c r="AG290" s="67"/>
      <c r="AJ290" s="71" t="s">
        <v>72</v>
      </c>
      <c r="AK290" s="71">
        <v>1</v>
      </c>
      <c r="BB290" s="287" t="s">
        <v>83</v>
      </c>
      <c r="BM290" s="67">
        <f t="shared" si="19"/>
        <v>0</v>
      </c>
      <c r="BN290" s="67">
        <f t="shared" si="20"/>
        <v>0</v>
      </c>
      <c r="BO290" s="67">
        <f t="shared" si="21"/>
        <v>0</v>
      </c>
      <c r="BP290" s="67">
        <f t="shared" si="22"/>
        <v>0</v>
      </c>
    </row>
    <row r="291" spans="1:68" ht="27" hidden="1" customHeight="1" x14ac:dyDescent="0.25">
      <c r="A291" s="54" t="s">
        <v>441</v>
      </c>
      <c r="B291" s="54" t="s">
        <v>442</v>
      </c>
      <c r="C291" s="31">
        <v>4301135304</v>
      </c>
      <c r="D291" s="329">
        <v>4640242181240</v>
      </c>
      <c r="E291" s="330"/>
      <c r="F291" s="317">
        <v>0.3</v>
      </c>
      <c r="G291" s="32">
        <v>9</v>
      </c>
      <c r="H291" s="317">
        <v>2.7</v>
      </c>
      <c r="I291" s="317">
        <v>2.88</v>
      </c>
      <c r="J291" s="32">
        <v>126</v>
      </c>
      <c r="K291" s="32" t="s">
        <v>80</v>
      </c>
      <c r="L291" s="32" t="s">
        <v>68</v>
      </c>
      <c r="M291" s="33" t="s">
        <v>69</v>
      </c>
      <c r="N291" s="33"/>
      <c r="O291" s="32">
        <v>180</v>
      </c>
      <c r="P291" s="492" t="s">
        <v>443</v>
      </c>
      <c r="Q291" s="332"/>
      <c r="R291" s="332"/>
      <c r="S291" s="332"/>
      <c r="T291" s="333"/>
      <c r="U291" s="34"/>
      <c r="V291" s="34"/>
      <c r="W291" s="35" t="s">
        <v>70</v>
      </c>
      <c r="X291" s="318">
        <v>0</v>
      </c>
      <c r="Y291" s="319">
        <f t="shared" si="18"/>
        <v>0</v>
      </c>
      <c r="Z291" s="36">
        <f t="shared" si="23"/>
        <v>0</v>
      </c>
      <c r="AA291" s="56"/>
      <c r="AB291" s="57"/>
      <c r="AC291" s="288" t="s">
        <v>410</v>
      </c>
      <c r="AG291" s="67"/>
      <c r="AJ291" s="71" t="s">
        <v>72</v>
      </c>
      <c r="AK291" s="71">
        <v>1</v>
      </c>
      <c r="BB291" s="289" t="s">
        <v>83</v>
      </c>
      <c r="BM291" s="67">
        <f t="shared" si="19"/>
        <v>0</v>
      </c>
      <c r="BN291" s="67">
        <f t="shared" si="20"/>
        <v>0</v>
      </c>
      <c r="BO291" s="67">
        <f t="shared" si="21"/>
        <v>0</v>
      </c>
      <c r="BP291" s="67">
        <f t="shared" si="22"/>
        <v>0</v>
      </c>
    </row>
    <row r="292" spans="1:68" ht="27" hidden="1" customHeight="1" x14ac:dyDescent="0.25">
      <c r="A292" s="54" t="s">
        <v>444</v>
      </c>
      <c r="B292" s="54" t="s">
        <v>445</v>
      </c>
      <c r="C292" s="31">
        <v>4301135310</v>
      </c>
      <c r="D292" s="329">
        <v>4640242181318</v>
      </c>
      <c r="E292" s="330"/>
      <c r="F292" s="317">
        <v>0.3</v>
      </c>
      <c r="G292" s="32">
        <v>9</v>
      </c>
      <c r="H292" s="317">
        <v>2.7</v>
      </c>
      <c r="I292" s="317">
        <v>2.988</v>
      </c>
      <c r="J292" s="32">
        <v>126</v>
      </c>
      <c r="K292" s="32" t="s">
        <v>80</v>
      </c>
      <c r="L292" s="32" t="s">
        <v>89</v>
      </c>
      <c r="M292" s="33" t="s">
        <v>69</v>
      </c>
      <c r="N292" s="33"/>
      <c r="O292" s="32">
        <v>180</v>
      </c>
      <c r="P292" s="520" t="s">
        <v>446</v>
      </c>
      <c r="Q292" s="332"/>
      <c r="R292" s="332"/>
      <c r="S292" s="332"/>
      <c r="T292" s="333"/>
      <c r="U292" s="34"/>
      <c r="V292" s="34"/>
      <c r="W292" s="35" t="s">
        <v>70</v>
      </c>
      <c r="X292" s="318">
        <v>0</v>
      </c>
      <c r="Y292" s="319">
        <f t="shared" si="18"/>
        <v>0</v>
      </c>
      <c r="Z292" s="36">
        <f t="shared" si="23"/>
        <v>0</v>
      </c>
      <c r="AA292" s="56"/>
      <c r="AB292" s="57"/>
      <c r="AC292" s="290" t="s">
        <v>414</v>
      </c>
      <c r="AG292" s="67"/>
      <c r="AJ292" s="71" t="s">
        <v>90</v>
      </c>
      <c r="AK292" s="71">
        <v>14</v>
      </c>
      <c r="BB292" s="291" t="s">
        <v>83</v>
      </c>
      <c r="BM292" s="67">
        <f t="shared" si="19"/>
        <v>0</v>
      </c>
      <c r="BN292" s="67">
        <f t="shared" si="20"/>
        <v>0</v>
      </c>
      <c r="BO292" s="67">
        <f t="shared" si="21"/>
        <v>0</v>
      </c>
      <c r="BP292" s="67">
        <f t="shared" si="22"/>
        <v>0</v>
      </c>
    </row>
    <row r="293" spans="1:68" ht="27" hidden="1" customHeight="1" x14ac:dyDescent="0.25">
      <c r="A293" s="54" t="s">
        <v>447</v>
      </c>
      <c r="B293" s="54" t="s">
        <v>448</v>
      </c>
      <c r="C293" s="31">
        <v>4301135306</v>
      </c>
      <c r="D293" s="329">
        <v>4640242181578</v>
      </c>
      <c r="E293" s="330"/>
      <c r="F293" s="317">
        <v>0.3</v>
      </c>
      <c r="G293" s="32">
        <v>9</v>
      </c>
      <c r="H293" s="317">
        <v>2.7</v>
      </c>
      <c r="I293" s="317">
        <v>2.8450000000000002</v>
      </c>
      <c r="J293" s="32">
        <v>234</v>
      </c>
      <c r="K293" s="32" t="s">
        <v>135</v>
      </c>
      <c r="L293" s="32" t="s">
        <v>89</v>
      </c>
      <c r="M293" s="33" t="s">
        <v>69</v>
      </c>
      <c r="N293" s="33"/>
      <c r="O293" s="32">
        <v>180</v>
      </c>
      <c r="P293" s="529" t="s">
        <v>449</v>
      </c>
      <c r="Q293" s="332"/>
      <c r="R293" s="332"/>
      <c r="S293" s="332"/>
      <c r="T293" s="333"/>
      <c r="U293" s="34"/>
      <c r="V293" s="34"/>
      <c r="W293" s="35" t="s">
        <v>70</v>
      </c>
      <c r="X293" s="318">
        <v>0</v>
      </c>
      <c r="Y293" s="319">
        <f t="shared" si="18"/>
        <v>0</v>
      </c>
      <c r="Z293" s="36">
        <f>IFERROR(IF(X293="","",X293*0.00502),"")</f>
        <v>0</v>
      </c>
      <c r="AA293" s="56"/>
      <c r="AB293" s="57"/>
      <c r="AC293" s="292" t="s">
        <v>410</v>
      </c>
      <c r="AG293" s="67"/>
      <c r="AJ293" s="71" t="s">
        <v>90</v>
      </c>
      <c r="AK293" s="71">
        <v>18</v>
      </c>
      <c r="BB293" s="293" t="s">
        <v>83</v>
      </c>
      <c r="BM293" s="67">
        <f t="shared" si="19"/>
        <v>0</v>
      </c>
      <c r="BN293" s="67">
        <f t="shared" si="20"/>
        <v>0</v>
      </c>
      <c r="BO293" s="67">
        <f t="shared" si="21"/>
        <v>0</v>
      </c>
      <c r="BP293" s="67">
        <f t="shared" si="22"/>
        <v>0</v>
      </c>
    </row>
    <row r="294" spans="1:68" ht="27" hidden="1" customHeight="1" x14ac:dyDescent="0.25">
      <c r="A294" s="54" t="s">
        <v>450</v>
      </c>
      <c r="B294" s="54" t="s">
        <v>451</v>
      </c>
      <c r="C294" s="31">
        <v>4301135305</v>
      </c>
      <c r="D294" s="329">
        <v>4640242181394</v>
      </c>
      <c r="E294" s="330"/>
      <c r="F294" s="317">
        <v>0.3</v>
      </c>
      <c r="G294" s="32">
        <v>9</v>
      </c>
      <c r="H294" s="317">
        <v>2.7</v>
      </c>
      <c r="I294" s="317">
        <v>2.8450000000000002</v>
      </c>
      <c r="J294" s="32">
        <v>234</v>
      </c>
      <c r="K294" s="32" t="s">
        <v>135</v>
      </c>
      <c r="L294" s="32" t="s">
        <v>89</v>
      </c>
      <c r="M294" s="33" t="s">
        <v>69</v>
      </c>
      <c r="N294" s="33"/>
      <c r="O294" s="32">
        <v>180</v>
      </c>
      <c r="P294" s="521" t="s">
        <v>452</v>
      </c>
      <c r="Q294" s="332"/>
      <c r="R294" s="332"/>
      <c r="S294" s="332"/>
      <c r="T294" s="333"/>
      <c r="U294" s="34"/>
      <c r="V294" s="34"/>
      <c r="W294" s="35" t="s">
        <v>70</v>
      </c>
      <c r="X294" s="318">
        <v>0</v>
      </c>
      <c r="Y294" s="319">
        <f t="shared" si="18"/>
        <v>0</v>
      </c>
      <c r="Z294" s="36">
        <f>IFERROR(IF(X294="","",X294*0.00502),"")</f>
        <v>0</v>
      </c>
      <c r="AA294" s="56"/>
      <c r="AB294" s="57"/>
      <c r="AC294" s="294" t="s">
        <v>410</v>
      </c>
      <c r="AG294" s="67"/>
      <c r="AJ294" s="71" t="s">
        <v>90</v>
      </c>
      <c r="AK294" s="71">
        <v>18</v>
      </c>
      <c r="BB294" s="295" t="s">
        <v>83</v>
      </c>
      <c r="BM294" s="67">
        <f t="shared" si="19"/>
        <v>0</v>
      </c>
      <c r="BN294" s="67">
        <f t="shared" si="20"/>
        <v>0</v>
      </c>
      <c r="BO294" s="67">
        <f t="shared" si="21"/>
        <v>0</v>
      </c>
      <c r="BP294" s="67">
        <f t="shared" si="22"/>
        <v>0</v>
      </c>
    </row>
    <row r="295" spans="1:68" ht="27" hidden="1" customHeight="1" x14ac:dyDescent="0.25">
      <c r="A295" s="54" t="s">
        <v>453</v>
      </c>
      <c r="B295" s="54" t="s">
        <v>454</v>
      </c>
      <c r="C295" s="31">
        <v>4301135309</v>
      </c>
      <c r="D295" s="329">
        <v>4640242181332</v>
      </c>
      <c r="E295" s="330"/>
      <c r="F295" s="317">
        <v>0.3</v>
      </c>
      <c r="G295" s="32">
        <v>9</v>
      </c>
      <c r="H295" s="317">
        <v>2.7</v>
      </c>
      <c r="I295" s="317">
        <v>2.9079999999999999</v>
      </c>
      <c r="J295" s="32">
        <v>234</v>
      </c>
      <c r="K295" s="32" t="s">
        <v>135</v>
      </c>
      <c r="L295" s="32" t="s">
        <v>68</v>
      </c>
      <c r="M295" s="33" t="s">
        <v>69</v>
      </c>
      <c r="N295" s="33"/>
      <c r="O295" s="32">
        <v>180</v>
      </c>
      <c r="P295" s="485" t="s">
        <v>455</v>
      </c>
      <c r="Q295" s="332"/>
      <c r="R295" s="332"/>
      <c r="S295" s="332"/>
      <c r="T295" s="333"/>
      <c r="U295" s="34"/>
      <c r="V295" s="34"/>
      <c r="W295" s="35" t="s">
        <v>70</v>
      </c>
      <c r="X295" s="318">
        <v>0</v>
      </c>
      <c r="Y295" s="319">
        <f t="shared" si="18"/>
        <v>0</v>
      </c>
      <c r="Z295" s="36">
        <f>IFERROR(IF(X295="","",X295*0.00502),"")</f>
        <v>0</v>
      </c>
      <c r="AA295" s="56"/>
      <c r="AB295" s="57"/>
      <c r="AC295" s="296" t="s">
        <v>410</v>
      </c>
      <c r="AG295" s="67"/>
      <c r="AJ295" s="71" t="s">
        <v>72</v>
      </c>
      <c r="AK295" s="71">
        <v>1</v>
      </c>
      <c r="BB295" s="297" t="s">
        <v>83</v>
      </c>
      <c r="BM295" s="67">
        <f t="shared" si="19"/>
        <v>0</v>
      </c>
      <c r="BN295" s="67">
        <f t="shared" si="20"/>
        <v>0</v>
      </c>
      <c r="BO295" s="67">
        <f t="shared" si="21"/>
        <v>0</v>
      </c>
      <c r="BP295" s="67">
        <f t="shared" si="22"/>
        <v>0</v>
      </c>
    </row>
    <row r="296" spans="1:68" ht="27" hidden="1" customHeight="1" x14ac:dyDescent="0.25">
      <c r="A296" s="54" t="s">
        <v>456</v>
      </c>
      <c r="B296" s="54" t="s">
        <v>457</v>
      </c>
      <c r="C296" s="31">
        <v>4301135308</v>
      </c>
      <c r="D296" s="329">
        <v>4640242181349</v>
      </c>
      <c r="E296" s="330"/>
      <c r="F296" s="317">
        <v>0.3</v>
      </c>
      <c r="G296" s="32">
        <v>9</v>
      </c>
      <c r="H296" s="317">
        <v>2.7</v>
      </c>
      <c r="I296" s="317">
        <v>2.9079999999999999</v>
      </c>
      <c r="J296" s="32">
        <v>234</v>
      </c>
      <c r="K296" s="32" t="s">
        <v>135</v>
      </c>
      <c r="L296" s="32" t="s">
        <v>68</v>
      </c>
      <c r="M296" s="33" t="s">
        <v>69</v>
      </c>
      <c r="N296" s="33"/>
      <c r="O296" s="32">
        <v>180</v>
      </c>
      <c r="P296" s="432" t="s">
        <v>458</v>
      </c>
      <c r="Q296" s="332"/>
      <c r="R296" s="332"/>
      <c r="S296" s="332"/>
      <c r="T296" s="333"/>
      <c r="U296" s="34"/>
      <c r="V296" s="34"/>
      <c r="W296" s="35" t="s">
        <v>70</v>
      </c>
      <c r="X296" s="318">
        <v>0</v>
      </c>
      <c r="Y296" s="319">
        <f t="shared" si="18"/>
        <v>0</v>
      </c>
      <c r="Z296" s="36">
        <f>IFERROR(IF(X296="","",X296*0.00502),"")</f>
        <v>0</v>
      </c>
      <c r="AA296" s="56"/>
      <c r="AB296" s="57"/>
      <c r="AC296" s="298" t="s">
        <v>410</v>
      </c>
      <c r="AG296" s="67"/>
      <c r="AJ296" s="71" t="s">
        <v>72</v>
      </c>
      <c r="AK296" s="71">
        <v>1</v>
      </c>
      <c r="BB296" s="299" t="s">
        <v>83</v>
      </c>
      <c r="BM296" s="67">
        <f t="shared" si="19"/>
        <v>0</v>
      </c>
      <c r="BN296" s="67">
        <f t="shared" si="20"/>
        <v>0</v>
      </c>
      <c r="BO296" s="67">
        <f t="shared" si="21"/>
        <v>0</v>
      </c>
      <c r="BP296" s="67">
        <f t="shared" si="22"/>
        <v>0</v>
      </c>
    </row>
    <row r="297" spans="1:68" ht="27" hidden="1" customHeight="1" x14ac:dyDescent="0.25">
      <c r="A297" s="54" t="s">
        <v>459</v>
      </c>
      <c r="B297" s="54" t="s">
        <v>460</v>
      </c>
      <c r="C297" s="31">
        <v>4301135307</v>
      </c>
      <c r="D297" s="329">
        <v>4640242181370</v>
      </c>
      <c r="E297" s="330"/>
      <c r="F297" s="317">
        <v>0.3</v>
      </c>
      <c r="G297" s="32">
        <v>9</v>
      </c>
      <c r="H297" s="317">
        <v>2.7</v>
      </c>
      <c r="I297" s="317">
        <v>2.9079999999999999</v>
      </c>
      <c r="J297" s="32">
        <v>234</v>
      </c>
      <c r="K297" s="32" t="s">
        <v>135</v>
      </c>
      <c r="L297" s="32" t="s">
        <v>68</v>
      </c>
      <c r="M297" s="33" t="s">
        <v>69</v>
      </c>
      <c r="N297" s="33"/>
      <c r="O297" s="32">
        <v>180</v>
      </c>
      <c r="P297" s="507" t="s">
        <v>461</v>
      </c>
      <c r="Q297" s="332"/>
      <c r="R297" s="332"/>
      <c r="S297" s="332"/>
      <c r="T297" s="333"/>
      <c r="U297" s="34"/>
      <c r="V297" s="34"/>
      <c r="W297" s="35" t="s">
        <v>70</v>
      </c>
      <c r="X297" s="318">
        <v>0</v>
      </c>
      <c r="Y297" s="319">
        <f t="shared" si="18"/>
        <v>0</v>
      </c>
      <c r="Z297" s="36">
        <f>IFERROR(IF(X297="","",X297*0.00502),"")</f>
        <v>0</v>
      </c>
      <c r="AA297" s="56"/>
      <c r="AB297" s="57"/>
      <c r="AC297" s="300" t="s">
        <v>462</v>
      </c>
      <c r="AG297" s="67"/>
      <c r="AJ297" s="71" t="s">
        <v>72</v>
      </c>
      <c r="AK297" s="71">
        <v>1</v>
      </c>
      <c r="BB297" s="301" t="s">
        <v>83</v>
      </c>
      <c r="BM297" s="67">
        <f t="shared" si="19"/>
        <v>0</v>
      </c>
      <c r="BN297" s="67">
        <f t="shared" si="20"/>
        <v>0</v>
      </c>
      <c r="BO297" s="67">
        <f t="shared" si="21"/>
        <v>0</v>
      </c>
      <c r="BP297" s="67">
        <f t="shared" si="22"/>
        <v>0</v>
      </c>
    </row>
    <row r="298" spans="1:68" ht="27" hidden="1" customHeight="1" x14ac:dyDescent="0.25">
      <c r="A298" s="54" t="s">
        <v>463</v>
      </c>
      <c r="B298" s="54" t="s">
        <v>464</v>
      </c>
      <c r="C298" s="31">
        <v>4301135318</v>
      </c>
      <c r="D298" s="329">
        <v>4607111037480</v>
      </c>
      <c r="E298" s="330"/>
      <c r="F298" s="317">
        <v>1</v>
      </c>
      <c r="G298" s="32">
        <v>4</v>
      </c>
      <c r="H298" s="317">
        <v>4</v>
      </c>
      <c r="I298" s="317">
        <v>4.2724000000000002</v>
      </c>
      <c r="J298" s="32">
        <v>84</v>
      </c>
      <c r="K298" s="32" t="s">
        <v>67</v>
      </c>
      <c r="L298" s="32" t="s">
        <v>68</v>
      </c>
      <c r="M298" s="33" t="s">
        <v>69</v>
      </c>
      <c r="N298" s="33"/>
      <c r="O298" s="32">
        <v>180</v>
      </c>
      <c r="P298" s="500" t="s">
        <v>465</v>
      </c>
      <c r="Q298" s="332"/>
      <c r="R298" s="332"/>
      <c r="S298" s="332"/>
      <c r="T298" s="333"/>
      <c r="U298" s="34"/>
      <c r="V298" s="34"/>
      <c r="W298" s="35" t="s">
        <v>70</v>
      </c>
      <c r="X298" s="318">
        <v>0</v>
      </c>
      <c r="Y298" s="319">
        <f t="shared" si="18"/>
        <v>0</v>
      </c>
      <c r="Z298" s="36">
        <f>IFERROR(IF(X298="","",X298*0.0155),"")</f>
        <v>0</v>
      </c>
      <c r="AA298" s="56"/>
      <c r="AB298" s="57"/>
      <c r="AC298" s="302" t="s">
        <v>466</v>
      </c>
      <c r="AG298" s="67"/>
      <c r="AJ298" s="71" t="s">
        <v>72</v>
      </c>
      <c r="AK298" s="71">
        <v>1</v>
      </c>
      <c r="BB298" s="303" t="s">
        <v>83</v>
      </c>
      <c r="BM298" s="67">
        <f t="shared" si="19"/>
        <v>0</v>
      </c>
      <c r="BN298" s="67">
        <f t="shared" si="20"/>
        <v>0</v>
      </c>
      <c r="BO298" s="67">
        <f t="shared" si="21"/>
        <v>0</v>
      </c>
      <c r="BP298" s="67">
        <f t="shared" si="22"/>
        <v>0</v>
      </c>
    </row>
    <row r="299" spans="1:68" ht="27" hidden="1" customHeight="1" x14ac:dyDescent="0.25">
      <c r="A299" s="54" t="s">
        <v>467</v>
      </c>
      <c r="B299" s="54" t="s">
        <v>468</v>
      </c>
      <c r="C299" s="31">
        <v>4301135319</v>
      </c>
      <c r="D299" s="329">
        <v>4607111037473</v>
      </c>
      <c r="E299" s="330"/>
      <c r="F299" s="317">
        <v>1</v>
      </c>
      <c r="G299" s="32">
        <v>4</v>
      </c>
      <c r="H299" s="317">
        <v>4</v>
      </c>
      <c r="I299" s="317">
        <v>4.2300000000000004</v>
      </c>
      <c r="J299" s="32">
        <v>84</v>
      </c>
      <c r="K299" s="32" t="s">
        <v>67</v>
      </c>
      <c r="L299" s="32" t="s">
        <v>68</v>
      </c>
      <c r="M299" s="33" t="s">
        <v>69</v>
      </c>
      <c r="N299" s="33"/>
      <c r="O299" s="32">
        <v>180</v>
      </c>
      <c r="P299" s="452" t="s">
        <v>469</v>
      </c>
      <c r="Q299" s="332"/>
      <c r="R299" s="332"/>
      <c r="S299" s="332"/>
      <c r="T299" s="333"/>
      <c r="U299" s="34"/>
      <c r="V299" s="34"/>
      <c r="W299" s="35" t="s">
        <v>70</v>
      </c>
      <c r="X299" s="318">
        <v>0</v>
      </c>
      <c r="Y299" s="319">
        <f t="shared" si="18"/>
        <v>0</v>
      </c>
      <c r="Z299" s="36">
        <f>IFERROR(IF(X299="","",X299*0.0155),"")</f>
        <v>0</v>
      </c>
      <c r="AA299" s="56"/>
      <c r="AB299" s="57"/>
      <c r="AC299" s="304" t="s">
        <v>470</v>
      </c>
      <c r="AG299" s="67"/>
      <c r="AJ299" s="71" t="s">
        <v>72</v>
      </c>
      <c r="AK299" s="71">
        <v>1</v>
      </c>
      <c r="BB299" s="305" t="s">
        <v>83</v>
      </c>
      <c r="BM299" s="67">
        <f t="shared" si="19"/>
        <v>0</v>
      </c>
      <c r="BN299" s="67">
        <f t="shared" si="20"/>
        <v>0</v>
      </c>
      <c r="BO299" s="67">
        <f t="shared" si="21"/>
        <v>0</v>
      </c>
      <c r="BP299" s="67">
        <f t="shared" si="22"/>
        <v>0</v>
      </c>
    </row>
    <row r="300" spans="1:68" ht="27" hidden="1" customHeight="1" x14ac:dyDescent="0.25">
      <c r="A300" s="54" t="s">
        <v>471</v>
      </c>
      <c r="B300" s="54" t="s">
        <v>472</v>
      </c>
      <c r="C300" s="31">
        <v>4301135198</v>
      </c>
      <c r="D300" s="329">
        <v>4640242180663</v>
      </c>
      <c r="E300" s="330"/>
      <c r="F300" s="317">
        <v>0.9</v>
      </c>
      <c r="G300" s="32">
        <v>4</v>
      </c>
      <c r="H300" s="317">
        <v>3.6</v>
      </c>
      <c r="I300" s="317">
        <v>3.83</v>
      </c>
      <c r="J300" s="32">
        <v>84</v>
      </c>
      <c r="K300" s="32" t="s">
        <v>67</v>
      </c>
      <c r="L300" s="32" t="s">
        <v>68</v>
      </c>
      <c r="M300" s="33" t="s">
        <v>69</v>
      </c>
      <c r="N300" s="33"/>
      <c r="O300" s="32">
        <v>180</v>
      </c>
      <c r="P300" s="424" t="s">
        <v>473</v>
      </c>
      <c r="Q300" s="332"/>
      <c r="R300" s="332"/>
      <c r="S300" s="332"/>
      <c r="T300" s="333"/>
      <c r="U300" s="34"/>
      <c r="V300" s="34"/>
      <c r="W300" s="35" t="s">
        <v>70</v>
      </c>
      <c r="X300" s="318">
        <v>0</v>
      </c>
      <c r="Y300" s="319">
        <f t="shared" si="18"/>
        <v>0</v>
      </c>
      <c r="Z300" s="36">
        <f>IFERROR(IF(X300="","",X300*0.0155),"")</f>
        <v>0</v>
      </c>
      <c r="AA300" s="56"/>
      <c r="AB300" s="57"/>
      <c r="AC300" s="306" t="s">
        <v>474</v>
      </c>
      <c r="AG300" s="67"/>
      <c r="AJ300" s="71" t="s">
        <v>72</v>
      </c>
      <c r="AK300" s="71">
        <v>1</v>
      </c>
      <c r="BB300" s="307" t="s">
        <v>83</v>
      </c>
      <c r="BM300" s="67">
        <f t="shared" si="19"/>
        <v>0</v>
      </c>
      <c r="BN300" s="67">
        <f t="shared" si="20"/>
        <v>0</v>
      </c>
      <c r="BO300" s="67">
        <f t="shared" si="21"/>
        <v>0</v>
      </c>
      <c r="BP300" s="67">
        <f t="shared" si="22"/>
        <v>0</v>
      </c>
    </row>
    <row r="301" spans="1:68" ht="27" hidden="1" customHeight="1" x14ac:dyDescent="0.25">
      <c r="A301" s="54" t="s">
        <v>475</v>
      </c>
      <c r="B301" s="54" t="s">
        <v>476</v>
      </c>
      <c r="C301" s="31">
        <v>4301135723</v>
      </c>
      <c r="D301" s="329">
        <v>4640242181783</v>
      </c>
      <c r="E301" s="330"/>
      <c r="F301" s="317">
        <v>0.3</v>
      </c>
      <c r="G301" s="32">
        <v>9</v>
      </c>
      <c r="H301" s="317">
        <v>2.7</v>
      </c>
      <c r="I301" s="317">
        <v>2.988</v>
      </c>
      <c r="J301" s="32">
        <v>126</v>
      </c>
      <c r="K301" s="32" t="s">
        <v>80</v>
      </c>
      <c r="L301" s="32" t="s">
        <v>68</v>
      </c>
      <c r="M301" s="33" t="s">
        <v>69</v>
      </c>
      <c r="N301" s="33"/>
      <c r="O301" s="32">
        <v>180</v>
      </c>
      <c r="P301" s="484" t="s">
        <v>477</v>
      </c>
      <c r="Q301" s="332"/>
      <c r="R301" s="332"/>
      <c r="S301" s="332"/>
      <c r="T301" s="333"/>
      <c r="U301" s="34"/>
      <c r="V301" s="34"/>
      <c r="W301" s="35" t="s">
        <v>70</v>
      </c>
      <c r="X301" s="318">
        <v>0</v>
      </c>
      <c r="Y301" s="319">
        <f t="shared" si="18"/>
        <v>0</v>
      </c>
      <c r="Z301" s="36">
        <f>IFERROR(IF(X301="","",X301*0.00936),"")</f>
        <v>0</v>
      </c>
      <c r="AA301" s="56"/>
      <c r="AB301" s="57"/>
      <c r="AC301" s="308" t="s">
        <v>478</v>
      </c>
      <c r="AG301" s="67"/>
      <c r="AJ301" s="71" t="s">
        <v>72</v>
      </c>
      <c r="AK301" s="71">
        <v>1</v>
      </c>
      <c r="BB301" s="309" t="s">
        <v>83</v>
      </c>
      <c r="BM301" s="67">
        <f t="shared" si="19"/>
        <v>0</v>
      </c>
      <c r="BN301" s="67">
        <f t="shared" si="20"/>
        <v>0</v>
      </c>
      <c r="BO301" s="67">
        <f t="shared" si="21"/>
        <v>0</v>
      </c>
      <c r="BP301" s="67">
        <f t="shared" si="22"/>
        <v>0</v>
      </c>
    </row>
    <row r="302" spans="1:68" x14ac:dyDescent="0.2">
      <c r="A302" s="358"/>
      <c r="B302" s="323"/>
      <c r="C302" s="323"/>
      <c r="D302" s="323"/>
      <c r="E302" s="323"/>
      <c r="F302" s="323"/>
      <c r="G302" s="323"/>
      <c r="H302" s="323"/>
      <c r="I302" s="323"/>
      <c r="J302" s="323"/>
      <c r="K302" s="323"/>
      <c r="L302" s="323"/>
      <c r="M302" s="323"/>
      <c r="N302" s="323"/>
      <c r="O302" s="359"/>
      <c r="P302" s="324" t="s">
        <v>73</v>
      </c>
      <c r="Q302" s="325"/>
      <c r="R302" s="325"/>
      <c r="S302" s="325"/>
      <c r="T302" s="325"/>
      <c r="U302" s="325"/>
      <c r="V302" s="326"/>
      <c r="W302" s="37" t="s">
        <v>70</v>
      </c>
      <c r="X302" s="320">
        <f>IFERROR(SUM(X281:X301),"0")</f>
        <v>14</v>
      </c>
      <c r="Y302" s="320">
        <f>IFERROR(SUM(Y281:Y301),"0")</f>
        <v>14</v>
      </c>
      <c r="Z302" s="320">
        <f>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+IFERROR(IF(Z290="",0,Z290),"0")+IFERROR(IF(Z291="",0,Z291),"0")+IFERROR(IF(Z292="",0,Z292),"0")+IFERROR(IF(Z293="",0,Z293),"0")+IFERROR(IF(Z294="",0,Z294),"0")+IFERROR(IF(Z295="",0,Z295),"0")+IFERROR(IF(Z296="",0,Z296),"0")+IFERROR(IF(Z297="",0,Z297),"0")+IFERROR(IF(Z298="",0,Z298),"0")+IFERROR(IF(Z299="",0,Z299),"0")+IFERROR(IF(Z300="",0,Z300),"0")+IFERROR(IF(Z301="",0,Z301),"0")</f>
        <v>0.13103999999999999</v>
      </c>
      <c r="AA302" s="321"/>
      <c r="AB302" s="321"/>
      <c r="AC302" s="321"/>
    </row>
    <row r="303" spans="1:68" x14ac:dyDescent="0.2">
      <c r="A303" s="323"/>
      <c r="B303" s="323"/>
      <c r="C303" s="323"/>
      <c r="D303" s="323"/>
      <c r="E303" s="323"/>
      <c r="F303" s="323"/>
      <c r="G303" s="323"/>
      <c r="H303" s="323"/>
      <c r="I303" s="323"/>
      <c r="J303" s="323"/>
      <c r="K303" s="323"/>
      <c r="L303" s="323"/>
      <c r="M303" s="323"/>
      <c r="N303" s="323"/>
      <c r="O303" s="359"/>
      <c r="P303" s="324" t="s">
        <v>73</v>
      </c>
      <c r="Q303" s="325"/>
      <c r="R303" s="325"/>
      <c r="S303" s="325"/>
      <c r="T303" s="325"/>
      <c r="U303" s="325"/>
      <c r="V303" s="326"/>
      <c r="W303" s="37" t="s">
        <v>74</v>
      </c>
      <c r="X303" s="320">
        <f>IFERROR(SUMPRODUCT(X281:X301*H281:H301),"0")</f>
        <v>51.800000000000004</v>
      </c>
      <c r="Y303" s="320">
        <f>IFERROR(SUMPRODUCT(Y281:Y301*H281:H301),"0")</f>
        <v>51.800000000000004</v>
      </c>
      <c r="Z303" s="37"/>
      <c r="AA303" s="321"/>
      <c r="AB303" s="321"/>
      <c r="AC303" s="321"/>
    </row>
    <row r="304" spans="1:68" ht="15" customHeight="1" x14ac:dyDescent="0.2">
      <c r="A304" s="470"/>
      <c r="B304" s="323"/>
      <c r="C304" s="323"/>
      <c r="D304" s="323"/>
      <c r="E304" s="323"/>
      <c r="F304" s="323"/>
      <c r="G304" s="323"/>
      <c r="H304" s="323"/>
      <c r="I304" s="323"/>
      <c r="J304" s="323"/>
      <c r="K304" s="323"/>
      <c r="L304" s="323"/>
      <c r="M304" s="323"/>
      <c r="N304" s="323"/>
      <c r="O304" s="437"/>
      <c r="P304" s="382" t="s">
        <v>479</v>
      </c>
      <c r="Q304" s="383"/>
      <c r="R304" s="383"/>
      <c r="S304" s="383"/>
      <c r="T304" s="383"/>
      <c r="U304" s="383"/>
      <c r="V304" s="384"/>
      <c r="W304" s="37" t="s">
        <v>74</v>
      </c>
      <c r="X304" s="320">
        <f>IFERROR(X24+X33+X41+X55+X61+X66+X72+X82+X87+X94+X103+X109+X115+X121+X126+X131+X137+X142+X148+X156+X161+X169+X173+X178+X187+X194+X204+X212+X217+X222+X228+X234+X241+X246+X252+X256+X264+X268+X273+X279+X303,"0")</f>
        <v>1536.32</v>
      </c>
      <c r="Y304" s="320">
        <f>IFERROR(Y24+Y33+Y41+Y55+Y61+Y66+Y72+Y82+Y87+Y94+Y103+Y109+Y115+Y121+Y126+Y131+Y137+Y142+Y148+Y156+Y161+Y169+Y173+Y178+Y187+Y194+Y204+Y212+Y217+Y222+Y228+Y234+Y241+Y246+Y252+Y256+Y264+Y268+Y273+Y279+Y303,"0")</f>
        <v>1536.32</v>
      </c>
      <c r="Z304" s="37"/>
      <c r="AA304" s="321"/>
      <c r="AB304" s="321"/>
      <c r="AC304" s="321"/>
    </row>
    <row r="305" spans="1:36" x14ac:dyDescent="0.2">
      <c r="A305" s="323"/>
      <c r="B305" s="323"/>
      <c r="C305" s="323"/>
      <c r="D305" s="323"/>
      <c r="E305" s="323"/>
      <c r="F305" s="323"/>
      <c r="G305" s="323"/>
      <c r="H305" s="323"/>
      <c r="I305" s="323"/>
      <c r="J305" s="323"/>
      <c r="K305" s="323"/>
      <c r="L305" s="323"/>
      <c r="M305" s="323"/>
      <c r="N305" s="323"/>
      <c r="O305" s="437"/>
      <c r="P305" s="382" t="s">
        <v>480</v>
      </c>
      <c r="Q305" s="383"/>
      <c r="R305" s="383"/>
      <c r="S305" s="383"/>
      <c r="T305" s="383"/>
      <c r="U305" s="383"/>
      <c r="V305" s="384"/>
      <c r="W305" s="37" t="s">
        <v>74</v>
      </c>
      <c r="X305" s="320">
        <f>IFERROR(SUM(BM22:BM301),"0")</f>
        <v>1756.5003999999999</v>
      </c>
      <c r="Y305" s="320">
        <f>IFERROR(SUM(BN22:BN301),"0")</f>
        <v>1756.5003999999999</v>
      </c>
      <c r="Z305" s="37"/>
      <c r="AA305" s="321"/>
      <c r="AB305" s="321"/>
      <c r="AC305" s="321"/>
    </row>
    <row r="306" spans="1:36" x14ac:dyDescent="0.2">
      <c r="A306" s="323"/>
      <c r="B306" s="323"/>
      <c r="C306" s="323"/>
      <c r="D306" s="323"/>
      <c r="E306" s="323"/>
      <c r="F306" s="323"/>
      <c r="G306" s="323"/>
      <c r="H306" s="323"/>
      <c r="I306" s="323"/>
      <c r="J306" s="323"/>
      <c r="K306" s="323"/>
      <c r="L306" s="323"/>
      <c r="M306" s="323"/>
      <c r="N306" s="323"/>
      <c r="O306" s="437"/>
      <c r="P306" s="382" t="s">
        <v>481</v>
      </c>
      <c r="Q306" s="383"/>
      <c r="R306" s="383"/>
      <c r="S306" s="383"/>
      <c r="T306" s="383"/>
      <c r="U306" s="383"/>
      <c r="V306" s="384"/>
      <c r="W306" s="37" t="s">
        <v>482</v>
      </c>
      <c r="X306" s="38">
        <f>ROUNDUP(SUM(BO22:BO301),0)</f>
        <v>6</v>
      </c>
      <c r="Y306" s="38">
        <f>ROUNDUP(SUM(BP22:BP301),0)</f>
        <v>6</v>
      </c>
      <c r="Z306" s="37"/>
      <c r="AA306" s="321"/>
      <c r="AB306" s="321"/>
      <c r="AC306" s="321"/>
    </row>
    <row r="307" spans="1:36" x14ac:dyDescent="0.2">
      <c r="A307" s="323"/>
      <c r="B307" s="323"/>
      <c r="C307" s="323"/>
      <c r="D307" s="323"/>
      <c r="E307" s="323"/>
      <c r="F307" s="323"/>
      <c r="G307" s="323"/>
      <c r="H307" s="323"/>
      <c r="I307" s="323"/>
      <c r="J307" s="323"/>
      <c r="K307" s="323"/>
      <c r="L307" s="323"/>
      <c r="M307" s="323"/>
      <c r="N307" s="323"/>
      <c r="O307" s="437"/>
      <c r="P307" s="382" t="s">
        <v>483</v>
      </c>
      <c r="Q307" s="383"/>
      <c r="R307" s="383"/>
      <c r="S307" s="383"/>
      <c r="T307" s="383"/>
      <c r="U307" s="383"/>
      <c r="V307" s="384"/>
      <c r="W307" s="37" t="s">
        <v>74</v>
      </c>
      <c r="X307" s="320">
        <f>GrossWeightTotal+PalletQtyTotal*25</f>
        <v>1906.5003999999999</v>
      </c>
      <c r="Y307" s="320">
        <f>GrossWeightTotalR+PalletQtyTotalR*25</f>
        <v>1906.5003999999999</v>
      </c>
      <c r="Z307" s="37"/>
      <c r="AA307" s="321"/>
      <c r="AB307" s="321"/>
      <c r="AC307" s="321"/>
    </row>
    <row r="308" spans="1:36" x14ac:dyDescent="0.2">
      <c r="A308" s="323"/>
      <c r="B308" s="323"/>
      <c r="C308" s="323"/>
      <c r="D308" s="323"/>
      <c r="E308" s="323"/>
      <c r="F308" s="323"/>
      <c r="G308" s="323"/>
      <c r="H308" s="323"/>
      <c r="I308" s="323"/>
      <c r="J308" s="323"/>
      <c r="K308" s="323"/>
      <c r="L308" s="323"/>
      <c r="M308" s="323"/>
      <c r="N308" s="323"/>
      <c r="O308" s="437"/>
      <c r="P308" s="382" t="s">
        <v>484</v>
      </c>
      <c r="Q308" s="383"/>
      <c r="R308" s="383"/>
      <c r="S308" s="383"/>
      <c r="T308" s="383"/>
      <c r="U308" s="383"/>
      <c r="V308" s="384"/>
      <c r="W308" s="37" t="s">
        <v>482</v>
      </c>
      <c r="X308" s="320">
        <f>IFERROR(X23+X32+X40+X54+X60+X65+X71+X81+X86+X93+X102+X108+X114+X120+X125+X130+X136+X141+X147+X155+X160+X168+X172+X177+X186+X193+X203+X211+X216+X221+X227+X233+X240+X245+X251+X255+X263+X267+X272+X278+X302,"0")</f>
        <v>490</v>
      </c>
      <c r="Y308" s="320">
        <f>IFERROR(Y23+Y32+Y40+Y54+Y60+Y65+Y71+Y81+Y86+Y93+Y102+Y108+Y114+Y120+Y125+Y130+Y136+Y141+Y147+Y155+Y160+Y168+Y172+Y177+Y186+Y193+Y203+Y211+Y216+Y221+Y227+Y233+Y240+Y245+Y251+Y255+Y263+Y267+Y272+Y278+Y302,"0")</f>
        <v>490</v>
      </c>
      <c r="Z308" s="37"/>
      <c r="AA308" s="321"/>
      <c r="AB308" s="321"/>
      <c r="AC308" s="321"/>
    </row>
    <row r="309" spans="1:36" ht="14.25" hidden="1" customHeight="1" x14ac:dyDescent="0.2">
      <c r="A309" s="323"/>
      <c r="B309" s="323"/>
      <c r="C309" s="323"/>
      <c r="D309" s="323"/>
      <c r="E309" s="323"/>
      <c r="F309" s="323"/>
      <c r="G309" s="323"/>
      <c r="H309" s="323"/>
      <c r="I309" s="323"/>
      <c r="J309" s="323"/>
      <c r="K309" s="323"/>
      <c r="L309" s="323"/>
      <c r="M309" s="323"/>
      <c r="N309" s="323"/>
      <c r="O309" s="437"/>
      <c r="P309" s="382" t="s">
        <v>485</v>
      </c>
      <c r="Q309" s="383"/>
      <c r="R309" s="383"/>
      <c r="S309" s="383"/>
      <c r="T309" s="383"/>
      <c r="U309" s="383"/>
      <c r="V309" s="384"/>
      <c r="W309" s="39" t="s">
        <v>486</v>
      </c>
      <c r="X309" s="37"/>
      <c r="Y309" s="37"/>
      <c r="Z309" s="37">
        <f>IFERROR(Z23+Z32+Z40+Z54+Z60+Z65+Z71+Z81+Z86+Z93+Z102+Z108+Z114+Z120+Z125+Z130+Z136+Z141+Z147+Z155+Z160+Z168+Z172+Z177+Z186+Z193+Z203+Z211+Z216+Z221+Z227+Z233+Z240+Z245+Z251+Z255+Z263+Z267+Z272+Z278+Z302,"0")</f>
        <v>6.5681399999999996</v>
      </c>
      <c r="AA309" s="321"/>
      <c r="AB309" s="321"/>
      <c r="AC309" s="321"/>
    </row>
    <row r="310" spans="1:36" ht="13.5" customHeight="1" thickBot="1" x14ac:dyDescent="0.25"/>
    <row r="311" spans="1:36" ht="27" customHeight="1" thickTop="1" thickBot="1" x14ac:dyDescent="0.25">
      <c r="A311" s="40" t="s">
        <v>487</v>
      </c>
      <c r="B311" s="315" t="s">
        <v>63</v>
      </c>
      <c r="C311" s="377" t="s">
        <v>75</v>
      </c>
      <c r="D311" s="394"/>
      <c r="E311" s="394"/>
      <c r="F311" s="394"/>
      <c r="G311" s="394"/>
      <c r="H311" s="394"/>
      <c r="I311" s="394"/>
      <c r="J311" s="394"/>
      <c r="K311" s="394"/>
      <c r="L311" s="394"/>
      <c r="M311" s="394"/>
      <c r="N311" s="394"/>
      <c r="O311" s="394"/>
      <c r="P311" s="394"/>
      <c r="Q311" s="394"/>
      <c r="R311" s="394"/>
      <c r="S311" s="394"/>
      <c r="T311" s="395"/>
      <c r="U311" s="377" t="s">
        <v>240</v>
      </c>
      <c r="V311" s="395"/>
      <c r="W311" s="377" t="s">
        <v>266</v>
      </c>
      <c r="X311" s="395"/>
      <c r="Y311" s="377" t="s">
        <v>289</v>
      </c>
      <c r="Z311" s="394"/>
      <c r="AA311" s="394"/>
      <c r="AB311" s="394"/>
      <c r="AC311" s="394"/>
      <c r="AD311" s="394"/>
      <c r="AE311" s="395"/>
      <c r="AF311" s="315" t="s">
        <v>353</v>
      </c>
      <c r="AG311" s="377" t="s">
        <v>358</v>
      </c>
      <c r="AH311" s="395"/>
      <c r="AI311" s="315" t="s">
        <v>368</v>
      </c>
      <c r="AJ311" s="315" t="s">
        <v>241</v>
      </c>
    </row>
    <row r="312" spans="1:36" ht="14.25" customHeight="1" thickTop="1" x14ac:dyDescent="0.2">
      <c r="A312" s="409" t="s">
        <v>488</v>
      </c>
      <c r="B312" s="377" t="s">
        <v>63</v>
      </c>
      <c r="C312" s="377" t="s">
        <v>76</v>
      </c>
      <c r="D312" s="377" t="s">
        <v>93</v>
      </c>
      <c r="E312" s="377" t="s">
        <v>109</v>
      </c>
      <c r="F312" s="377" t="s">
        <v>132</v>
      </c>
      <c r="G312" s="377" t="s">
        <v>141</v>
      </c>
      <c r="H312" s="377" t="s">
        <v>147</v>
      </c>
      <c r="I312" s="377" t="s">
        <v>155</v>
      </c>
      <c r="J312" s="377" t="s">
        <v>172</v>
      </c>
      <c r="K312" s="377" t="s">
        <v>179</v>
      </c>
      <c r="L312" s="377" t="s">
        <v>190</v>
      </c>
      <c r="M312" s="377" t="s">
        <v>201</v>
      </c>
      <c r="N312" s="316"/>
      <c r="O312" s="377" t="s">
        <v>207</v>
      </c>
      <c r="P312" s="377" t="s">
        <v>214</v>
      </c>
      <c r="Q312" s="377" t="s">
        <v>220</v>
      </c>
      <c r="R312" s="377" t="s">
        <v>225</v>
      </c>
      <c r="S312" s="377" t="s">
        <v>228</v>
      </c>
      <c r="T312" s="377" t="s">
        <v>236</v>
      </c>
      <c r="U312" s="377" t="s">
        <v>241</v>
      </c>
      <c r="V312" s="377" t="s">
        <v>245</v>
      </c>
      <c r="W312" s="377" t="s">
        <v>267</v>
      </c>
      <c r="X312" s="377" t="s">
        <v>285</v>
      </c>
      <c r="Y312" s="377" t="s">
        <v>290</v>
      </c>
      <c r="Z312" s="377" t="s">
        <v>303</v>
      </c>
      <c r="AA312" s="377" t="s">
        <v>313</v>
      </c>
      <c r="AB312" s="377" t="s">
        <v>328</v>
      </c>
      <c r="AC312" s="377" t="s">
        <v>339</v>
      </c>
      <c r="AD312" s="377" t="s">
        <v>343</v>
      </c>
      <c r="AE312" s="377" t="s">
        <v>347</v>
      </c>
      <c r="AF312" s="377" t="s">
        <v>354</v>
      </c>
      <c r="AG312" s="377" t="s">
        <v>359</v>
      </c>
      <c r="AH312" s="377" t="s">
        <v>365</v>
      </c>
      <c r="AI312" s="377" t="s">
        <v>369</v>
      </c>
      <c r="AJ312" s="377" t="s">
        <v>241</v>
      </c>
    </row>
    <row r="313" spans="1:36" ht="13.5" customHeight="1" thickBot="1" x14ac:dyDescent="0.25">
      <c r="A313" s="410"/>
      <c r="B313" s="378"/>
      <c r="C313" s="378"/>
      <c r="D313" s="378"/>
      <c r="E313" s="378"/>
      <c r="F313" s="378"/>
      <c r="G313" s="378"/>
      <c r="H313" s="378"/>
      <c r="I313" s="378"/>
      <c r="J313" s="378"/>
      <c r="K313" s="378"/>
      <c r="L313" s="378"/>
      <c r="M313" s="378"/>
      <c r="N313" s="316"/>
      <c r="O313" s="378"/>
      <c r="P313" s="378"/>
      <c r="Q313" s="378"/>
      <c r="R313" s="378"/>
      <c r="S313" s="378"/>
      <c r="T313" s="378"/>
      <c r="U313" s="378"/>
      <c r="V313" s="378"/>
      <c r="W313" s="378"/>
      <c r="X313" s="378"/>
      <c r="Y313" s="378"/>
      <c r="Z313" s="378"/>
      <c r="AA313" s="378"/>
      <c r="AB313" s="378"/>
      <c r="AC313" s="378"/>
      <c r="AD313" s="378"/>
      <c r="AE313" s="378"/>
      <c r="AF313" s="378"/>
      <c r="AG313" s="378"/>
      <c r="AH313" s="378"/>
      <c r="AI313" s="378"/>
      <c r="AJ313" s="378"/>
    </row>
    <row r="314" spans="1:36" ht="18" customHeight="1" thickTop="1" thickBot="1" x14ac:dyDescent="0.25">
      <c r="A314" s="40" t="s">
        <v>489</v>
      </c>
      <c r="B314" s="46">
        <f>IFERROR(X22*H22,"0")</f>
        <v>0</v>
      </c>
      <c r="C314" s="46">
        <f>IFERROR(X28*H28,"0")+IFERROR(X29*H29,"0")+IFERROR(X30*H30,"0")+IFERROR(X31*H31,"0")</f>
        <v>147</v>
      </c>
      <c r="D314" s="46">
        <f>IFERROR(X36*H36,"0")+IFERROR(X37*H37,"0")+IFERROR(X38*H38,"0")+IFERROR(X39*H39,"0")</f>
        <v>201.59999999999997</v>
      </c>
      <c r="E314" s="46">
        <f>IFERROR(X44*H44,"0")+IFERROR(X45*H45,"0")+IFERROR(X46*H46,"0")+IFERROR(X47*H47,"0")+IFERROR(X48*H48,"0")+IFERROR(X49*H49,"0")+IFERROR(X50*H50,"0")+IFERROR(X51*H51,"0")+IFERROR(X52*H52,"0")+IFERROR(X53*H53,"0")</f>
        <v>0</v>
      </c>
      <c r="F314" s="46">
        <f>IFERROR(X58*H58,"0")+IFERROR(X59*H59,"0")</f>
        <v>0</v>
      </c>
      <c r="G314" s="46">
        <f>IFERROR(X64*H64,"0")</f>
        <v>0</v>
      </c>
      <c r="H314" s="46">
        <f>IFERROR(X69*H69,"0")+IFERROR(X70*H70,"0")</f>
        <v>201.6</v>
      </c>
      <c r="I314" s="46">
        <f>IFERROR(X75*H75,"0")+IFERROR(X76*H76,"0")+IFERROR(X77*H77,"0")+IFERROR(X78*H78,"0")+IFERROR(X79*H79,"0")+IFERROR(X80*H80,"0")</f>
        <v>50.4</v>
      </c>
      <c r="J314" s="46">
        <f>IFERROR(X85*H85,"0")</f>
        <v>21</v>
      </c>
      <c r="K314" s="46">
        <f>IFERROR(X90*H90,"0")+IFERROR(X91*H91,"0")+IFERROR(X92*H92,"0")</f>
        <v>73.92</v>
      </c>
      <c r="L314" s="46">
        <f>IFERROR(X97*H97,"0")+IFERROR(X98*H98,"0")+IFERROR(X99*H99,"0")+IFERROR(X100*H100,"0")+IFERROR(X101*H101,"0")</f>
        <v>76.800000000000011</v>
      </c>
      <c r="M314" s="46">
        <f>IFERROR(X106*H106,"0")+IFERROR(X107*H107,"0")</f>
        <v>210</v>
      </c>
      <c r="N314" s="316"/>
      <c r="O314" s="46">
        <f>IFERROR(X112*H112,"0")+IFERROR(X113*H113,"0")</f>
        <v>42</v>
      </c>
      <c r="P314" s="46">
        <f>IFERROR(X118*H118,"0")+IFERROR(X119*H119,"0")</f>
        <v>42</v>
      </c>
      <c r="Q314" s="46">
        <f>IFERROR(X124*H124,"0")</f>
        <v>0</v>
      </c>
      <c r="R314" s="46">
        <f>IFERROR(X129*H129,"0")</f>
        <v>113.4</v>
      </c>
      <c r="S314" s="46">
        <f>IFERROR(X134*H134,"0")+IFERROR(X135*H135,"0")</f>
        <v>0</v>
      </c>
      <c r="T314" s="46">
        <f>IFERROR(X140*H140,"0")</f>
        <v>0</v>
      </c>
      <c r="U314" s="46">
        <f>IFERROR(X146*H146,"0")</f>
        <v>0</v>
      </c>
      <c r="V314" s="46">
        <f>IFERROR(X151*H151,"0")+IFERROR(X152*H152,"0")+IFERROR(X153*H153,"0")+IFERROR(X154*H154,"0")+IFERROR(X158*H158,"0")+IFERROR(X159*H159,"0")</f>
        <v>60</v>
      </c>
      <c r="W314" s="46">
        <f>IFERROR(X165*H165,"0")+IFERROR(X166*H166,"0")+IFERROR(X167*H167,"0")+IFERROR(X171*H171,"0")</f>
        <v>0</v>
      </c>
      <c r="X314" s="46">
        <f>IFERROR(X176*H176,"0")</f>
        <v>0</v>
      </c>
      <c r="Y314" s="46">
        <f>IFERROR(X182*H182,"0")+IFERROR(X183*H183,"0")+IFERROR(X184*H184,"0")+IFERROR(X185*H185,"0")</f>
        <v>33.6</v>
      </c>
      <c r="Z314" s="46">
        <f>IFERROR(X190*H190,"0")+IFERROR(X191*H191,"0")+IFERROR(X192*H192,"0")</f>
        <v>0</v>
      </c>
      <c r="AA314" s="46">
        <f>IFERROR(X197*H197,"0")+IFERROR(X198*H198,"0")+IFERROR(X199*H199,"0")+IFERROR(X200*H200,"0")+IFERROR(X201*H201,"0")+IFERROR(X202*H202,"0")</f>
        <v>0</v>
      </c>
      <c r="AB314" s="46">
        <f>IFERROR(X207*H207,"0")+IFERROR(X208*H208,"0")+IFERROR(X209*H209,"0")+IFERROR(X210*H210,"0")</f>
        <v>86.4</v>
      </c>
      <c r="AC314" s="46">
        <f>IFERROR(X215*H215,"0")</f>
        <v>0</v>
      </c>
      <c r="AD314" s="46">
        <f>IFERROR(X220*H220,"0")</f>
        <v>0</v>
      </c>
      <c r="AE314" s="46">
        <f>IFERROR(X225*H225,"0")+IFERROR(X226*H226,"0")</f>
        <v>0</v>
      </c>
      <c r="AF314" s="46">
        <f>IFERROR(X232*H232,"0")</f>
        <v>0</v>
      </c>
      <c r="AG314" s="46">
        <f>IFERROR(X238*H238,"0")+IFERROR(X239*H239,"0")</f>
        <v>0</v>
      </c>
      <c r="AH314" s="46">
        <f>IFERROR(X244*H244,"0")</f>
        <v>0</v>
      </c>
      <c r="AI314" s="46">
        <f>IFERROR(X250*H250,"0")+IFERROR(X254*H254,"0")</f>
        <v>0</v>
      </c>
      <c r="AJ314" s="46">
        <f>IFERROR(X260*H260,"0")+IFERROR(X261*H261,"0")+IFERROR(X262*H262,"0")+IFERROR(X266*H266,"0")+IFERROR(X270*H270,"0")+IFERROR(X271*H271,"0")+IFERROR(X275*H275,"0")+IFERROR(X276*H276,"0")+IFERROR(X277*H277,"0")+IFERROR(X281*H281,"0")+IFERROR(X282*H282,"0")+IFERROR(X283*H283,"0")+IFERROR(X284*H284,"0")+IFERROR(X285*H285,"0")+IFERROR(X286*H286,"0")+IFERROR(X287*H287,"0")+IFERROR(X288*H288,"0")+IFERROR(X289*H289,"0")+IFERROR(X290*H290,"0")+IFERROR(X291*H291,"0")+IFERROR(X292*H292,"0")+IFERROR(X293*H293,"0")+IFERROR(X294*H294,"0")+IFERROR(X295*H295,"0")+IFERROR(X296*H296,"0")+IFERROR(X297*H297,"0")+IFERROR(X298*H298,"0")+IFERROR(X299*H299,"0")+IFERROR(X300*H300,"0")+IFERROR(X301*H301,"0")</f>
        <v>176.6</v>
      </c>
    </row>
    <row r="315" spans="1:36" ht="13.5" customHeight="1" thickTop="1" x14ac:dyDescent="0.2">
      <c r="C315" s="316"/>
    </row>
    <row r="316" spans="1:36" ht="19.5" customHeight="1" x14ac:dyDescent="0.2">
      <c r="A316" s="58" t="s">
        <v>490</v>
      </c>
      <c r="B316" s="58" t="s">
        <v>491</v>
      </c>
      <c r="C316" s="58" t="s">
        <v>492</v>
      </c>
    </row>
    <row r="317" spans="1:36" x14ac:dyDescent="0.2">
      <c r="A317" s="59">
        <f>SUMPRODUCT(--(BB:BB="ЗПФ"),--(W:W="кор"),H:H,Y:Y)+SUMPRODUCT(--(BB:BB="ЗПФ"),--(W:W="кг"),Y:Y)</f>
        <v>424.79999999999995</v>
      </c>
      <c r="B317" s="60">
        <f>SUMPRODUCT(--(BB:BB="ПГП"),--(W:W="кор"),H:H,Y:Y)+SUMPRODUCT(--(BB:BB="ПГП"),--(W:W="кг"),Y:Y)</f>
        <v>1111.52</v>
      </c>
      <c r="C317" s="60">
        <f>SUMPRODUCT(--(BB:BB="КИЗ"),--(W:W="кор"),H:H,Y:Y)+SUMPRODUCT(--(BB:BB="КИЗ"),--(W:W="кг"),Y:Y)</f>
        <v>0</v>
      </c>
    </row>
  </sheetData>
  <sheetProtection algorithmName="SHA-512" hashValue="t6jnQOLNMz+INTAD/Kdg45BEY3z8CYV6pbcC7z0XnAH+utbjxkQhoZYGdCvquAsMCuX74KXy818XoVKoVLSf+A==" saltValue="8IrMJ6/bKM0yyZZlbS4OCA==" spinCount="100000" sheet="1" objects="1" scenarios="1" sort="0" autoFilter="0" pivotTables="0"/>
  <autoFilter ref="A18:AF309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536,32"/>
        <filter val="1 756,50"/>
        <filter val="1 906,50"/>
        <filter val="10,00"/>
        <filter val="113,40"/>
        <filter val="12,00"/>
        <filter val="14,00"/>
        <filter val="147,00"/>
        <filter val="201,60"/>
        <filter val="21,00"/>
        <filter val="210,00"/>
        <filter val="24,00"/>
        <filter val="28,00"/>
        <filter val="33,60"/>
        <filter val="36,00"/>
        <filter val="42,00"/>
        <filter val="490,00"/>
        <filter val="50,40"/>
        <filter val="51,80"/>
        <filter val="56,00"/>
        <filter val="6"/>
        <filter val="60,00"/>
        <filter val="64,80"/>
        <filter val="70,00"/>
        <filter val="73,92"/>
        <filter val="76,80"/>
        <filter val="86,40"/>
        <filter val="98,00"/>
      </filters>
    </filterColumn>
    <filterColumn colId="29" showButton="0"/>
    <filterColumn colId="30" showButton="0"/>
  </autoFilter>
  <mergeCells count="558">
    <mergeCell ref="AA312:AA313"/>
    <mergeCell ref="A181:Z181"/>
    <mergeCell ref="AC312:AC313"/>
    <mergeCell ref="D17:E18"/>
    <mergeCell ref="P202:T202"/>
    <mergeCell ref="X17:X18"/>
    <mergeCell ref="P58:T58"/>
    <mergeCell ref="D250:E250"/>
    <mergeCell ref="D50:E50"/>
    <mergeCell ref="D44:E44"/>
    <mergeCell ref="D286:E286"/>
    <mergeCell ref="P216:V216"/>
    <mergeCell ref="R312:R313"/>
    <mergeCell ref="P23:V23"/>
    <mergeCell ref="P272:V272"/>
    <mergeCell ref="A231:Z231"/>
    <mergeCell ref="A206:Z206"/>
    <mergeCell ref="A35:Z35"/>
    <mergeCell ref="A62:Z62"/>
    <mergeCell ref="P308:V308"/>
    <mergeCell ref="P160:V160"/>
    <mergeCell ref="D271:E271"/>
    <mergeCell ref="D191:E191"/>
    <mergeCell ref="C311:T311"/>
    <mergeCell ref="D291:E291"/>
    <mergeCell ref="D239:E239"/>
    <mergeCell ref="D266:E266"/>
    <mergeCell ref="F312:F313"/>
    <mergeCell ref="H312:H313"/>
    <mergeCell ref="P124:T124"/>
    <mergeCell ref="D293:E293"/>
    <mergeCell ref="D97:E97"/>
    <mergeCell ref="P151:T151"/>
    <mergeCell ref="A128:Z128"/>
    <mergeCell ref="P293:T293"/>
    <mergeCell ref="T312:T313"/>
    <mergeCell ref="A248:Z248"/>
    <mergeCell ref="A104:Z104"/>
    <mergeCell ref="A175:Z175"/>
    <mergeCell ref="A235:Z235"/>
    <mergeCell ref="A247:Z247"/>
    <mergeCell ref="D226:E226"/>
    <mergeCell ref="P183:T183"/>
    <mergeCell ref="Q312:Q313"/>
    <mergeCell ref="S312:S313"/>
    <mergeCell ref="Y312:Y313"/>
    <mergeCell ref="Q6:R6"/>
    <mergeCell ref="P200:T200"/>
    <mergeCell ref="P134:T134"/>
    <mergeCell ref="A251:O252"/>
    <mergeCell ref="P292:T292"/>
    <mergeCell ref="P81:V81"/>
    <mergeCell ref="A269:Z269"/>
    <mergeCell ref="P294:T294"/>
    <mergeCell ref="V12:W12"/>
    <mergeCell ref="Y17:Y18"/>
    <mergeCell ref="U17:V17"/>
    <mergeCell ref="A8:C8"/>
    <mergeCell ref="A10:C10"/>
    <mergeCell ref="A21:Z21"/>
    <mergeCell ref="D184:E184"/>
    <mergeCell ref="A57:Z57"/>
    <mergeCell ref="D192:E192"/>
    <mergeCell ref="A255:O256"/>
    <mergeCell ref="P194:V194"/>
    <mergeCell ref="A168:O169"/>
    <mergeCell ref="M17:M18"/>
    <mergeCell ref="O17:O18"/>
    <mergeCell ref="P131:V131"/>
    <mergeCell ref="P187:V187"/>
    <mergeCell ref="AD17:AF18"/>
    <mergeCell ref="P142:V142"/>
    <mergeCell ref="D101:E101"/>
    <mergeCell ref="A132:Z132"/>
    <mergeCell ref="D76:E76"/>
    <mergeCell ref="F5:G5"/>
    <mergeCell ref="P55:V55"/>
    <mergeCell ref="P169:V169"/>
    <mergeCell ref="A25:Z25"/>
    <mergeCell ref="V11:W11"/>
    <mergeCell ref="D165:E165"/>
    <mergeCell ref="P75:T75"/>
    <mergeCell ref="P146:T146"/>
    <mergeCell ref="D152:E152"/>
    <mergeCell ref="A136:O137"/>
    <mergeCell ref="D29:E29"/>
    <mergeCell ref="A20:Z20"/>
    <mergeCell ref="P66:V66"/>
    <mergeCell ref="P137:V137"/>
    <mergeCell ref="A127:Z127"/>
    <mergeCell ref="N17:N18"/>
    <mergeCell ref="D49:E49"/>
    <mergeCell ref="Q5:R5"/>
    <mergeCell ref="F17:F18"/>
    <mergeCell ref="P2:W3"/>
    <mergeCell ref="P298:T298"/>
    <mergeCell ref="P198:T198"/>
    <mergeCell ref="A43:Z43"/>
    <mergeCell ref="A170:Z170"/>
    <mergeCell ref="A23:O24"/>
    <mergeCell ref="P64:T64"/>
    <mergeCell ref="D10:E10"/>
    <mergeCell ref="P135:T135"/>
    <mergeCell ref="P191:T191"/>
    <mergeCell ref="F10:G10"/>
    <mergeCell ref="D270:E270"/>
    <mergeCell ref="D99:E99"/>
    <mergeCell ref="A245:O246"/>
    <mergeCell ref="A236:Z236"/>
    <mergeCell ref="A223:Z223"/>
    <mergeCell ref="A263:O264"/>
    <mergeCell ref="A249:Z249"/>
    <mergeCell ref="A257:Z257"/>
    <mergeCell ref="P262:T262"/>
    <mergeCell ref="D276:E276"/>
    <mergeCell ref="P199:T199"/>
    <mergeCell ref="P297:T297"/>
    <mergeCell ref="D107:E107"/>
    <mergeCell ref="P305:V305"/>
    <mergeCell ref="A60:O61"/>
    <mergeCell ref="D244:E244"/>
    <mergeCell ref="P273:V273"/>
    <mergeCell ref="A116:Z116"/>
    <mergeCell ref="D135:E135"/>
    <mergeCell ref="P114:V114"/>
    <mergeCell ref="P287:T287"/>
    <mergeCell ref="P281:T281"/>
    <mergeCell ref="P203:V203"/>
    <mergeCell ref="P178:V178"/>
    <mergeCell ref="A177:O178"/>
    <mergeCell ref="A95:Z95"/>
    <mergeCell ref="P267:V267"/>
    <mergeCell ref="P278:V278"/>
    <mergeCell ref="P78:T78"/>
    <mergeCell ref="A219:Z219"/>
    <mergeCell ref="P208:T208"/>
    <mergeCell ref="D91:E91"/>
    <mergeCell ref="D77:E77"/>
    <mergeCell ref="D262:E262"/>
    <mergeCell ref="P85:T85"/>
    <mergeCell ref="Q13:R13"/>
    <mergeCell ref="P268:V268"/>
    <mergeCell ref="P201:T201"/>
    <mergeCell ref="AD312:AD313"/>
    <mergeCell ref="A125:O126"/>
    <mergeCell ref="P176:T176"/>
    <mergeCell ref="A157:Z157"/>
    <mergeCell ref="D22:E22"/>
    <mergeCell ref="P301:T301"/>
    <mergeCell ref="P255:V255"/>
    <mergeCell ref="P295:T295"/>
    <mergeCell ref="A102:O103"/>
    <mergeCell ref="P276:T276"/>
    <mergeCell ref="P270:T270"/>
    <mergeCell ref="D151:E151"/>
    <mergeCell ref="P49:T49"/>
    <mergeCell ref="P36:T36"/>
    <mergeCell ref="P107:T107"/>
    <mergeCell ref="P101:T101"/>
    <mergeCell ref="D215:E215"/>
    <mergeCell ref="J312:J313"/>
    <mergeCell ref="AA17:AA18"/>
    <mergeCell ref="P303:V303"/>
    <mergeCell ref="P291:T291"/>
    <mergeCell ref="H5:M5"/>
    <mergeCell ref="A56:Z56"/>
    <mergeCell ref="A27:Z27"/>
    <mergeCell ref="P98:T98"/>
    <mergeCell ref="A214:Z214"/>
    <mergeCell ref="P225:T225"/>
    <mergeCell ref="D146:E146"/>
    <mergeCell ref="D6:M6"/>
    <mergeCell ref="A86:O87"/>
    <mergeCell ref="P106:T106"/>
    <mergeCell ref="D207:E207"/>
    <mergeCell ref="D85:E85"/>
    <mergeCell ref="P120:V120"/>
    <mergeCell ref="G17:G18"/>
    <mergeCell ref="A81:O82"/>
    <mergeCell ref="A143:Z143"/>
    <mergeCell ref="D159:E159"/>
    <mergeCell ref="P121:V121"/>
    <mergeCell ref="D80:E80"/>
    <mergeCell ref="P148:V148"/>
    <mergeCell ref="P59:T59"/>
    <mergeCell ref="P190:T190"/>
    <mergeCell ref="A114:O115"/>
    <mergeCell ref="P46:T46"/>
    <mergeCell ref="AE312:AE313"/>
    <mergeCell ref="AG312:AG313"/>
    <mergeCell ref="P54:V54"/>
    <mergeCell ref="P80:T80"/>
    <mergeCell ref="Z17:Z18"/>
    <mergeCell ref="P173:V173"/>
    <mergeCell ref="A172:O173"/>
    <mergeCell ref="AB17:AB18"/>
    <mergeCell ref="P94:V94"/>
    <mergeCell ref="P226:T226"/>
    <mergeCell ref="D299:E299"/>
    <mergeCell ref="A230:Z230"/>
    <mergeCell ref="D288:E288"/>
    <mergeCell ref="P240:V240"/>
    <mergeCell ref="P282:T282"/>
    <mergeCell ref="D154:E154"/>
    <mergeCell ref="D225:E225"/>
    <mergeCell ref="D200:E200"/>
    <mergeCell ref="I312:I313"/>
    <mergeCell ref="A304:O309"/>
    <mergeCell ref="K312:K313"/>
    <mergeCell ref="D292:E292"/>
    <mergeCell ref="P48:T48"/>
    <mergeCell ref="D202:E202"/>
    <mergeCell ref="H10:M10"/>
    <mergeCell ref="L312:L313"/>
    <mergeCell ref="AC17:AC18"/>
    <mergeCell ref="A122:Z122"/>
    <mergeCell ref="A224:Z224"/>
    <mergeCell ref="P254:T254"/>
    <mergeCell ref="P147:V147"/>
    <mergeCell ref="P45:T45"/>
    <mergeCell ref="D153:E153"/>
    <mergeCell ref="D199:E199"/>
    <mergeCell ref="P38:T38"/>
    <mergeCell ref="P234:V234"/>
    <mergeCell ref="U311:V311"/>
    <mergeCell ref="A155:O156"/>
    <mergeCell ref="A93:O94"/>
    <mergeCell ref="P22:T22"/>
    <mergeCell ref="A88:Z88"/>
    <mergeCell ref="A71:O72"/>
    <mergeCell ref="A179:Z179"/>
    <mergeCell ref="P112:T112"/>
    <mergeCell ref="D58:E58"/>
    <mergeCell ref="D294:E294"/>
    <mergeCell ref="B312:B313"/>
    <mergeCell ref="P307:V307"/>
    <mergeCell ref="A302:O303"/>
    <mergeCell ref="P299:T299"/>
    <mergeCell ref="P172:V172"/>
    <mergeCell ref="P221:V221"/>
    <mergeCell ref="A67:Z67"/>
    <mergeCell ref="P232:T232"/>
    <mergeCell ref="P159:T159"/>
    <mergeCell ref="D140:E140"/>
    <mergeCell ref="P261:T261"/>
    <mergeCell ref="P90:T90"/>
    <mergeCell ref="D198:E198"/>
    <mergeCell ref="P103:V103"/>
    <mergeCell ref="P288:T288"/>
    <mergeCell ref="P70:T70"/>
    <mergeCell ref="A13:M13"/>
    <mergeCell ref="D312:D313"/>
    <mergeCell ref="A196:Z196"/>
    <mergeCell ref="D254:E254"/>
    <mergeCell ref="A15:M15"/>
    <mergeCell ref="P302:V302"/>
    <mergeCell ref="P238:T238"/>
    <mergeCell ref="D48:E48"/>
    <mergeCell ref="A133:Z133"/>
    <mergeCell ref="P77:T77"/>
    <mergeCell ref="A54:O55"/>
    <mergeCell ref="D283:E283"/>
    <mergeCell ref="H17:H18"/>
    <mergeCell ref="D296:E296"/>
    <mergeCell ref="P154:T154"/>
    <mergeCell ref="D75:E75"/>
    <mergeCell ref="P241:V241"/>
    <mergeCell ref="P41:V41"/>
    <mergeCell ref="D298:E298"/>
    <mergeCell ref="A221:O222"/>
    <mergeCell ref="P91:T91"/>
    <mergeCell ref="P252:V252"/>
    <mergeCell ref="A253:Z253"/>
    <mergeCell ref="P228:V228"/>
    <mergeCell ref="T5:U5"/>
    <mergeCell ref="D119:E119"/>
    <mergeCell ref="P76:T76"/>
    <mergeCell ref="D190:E190"/>
    <mergeCell ref="V5:W5"/>
    <mergeCell ref="D46:E46"/>
    <mergeCell ref="D282:E282"/>
    <mergeCell ref="P212:V212"/>
    <mergeCell ref="Q8:R8"/>
    <mergeCell ref="P69:T69"/>
    <mergeCell ref="D183:E183"/>
    <mergeCell ref="P140:T140"/>
    <mergeCell ref="A186:O187"/>
    <mergeCell ref="D275:E275"/>
    <mergeCell ref="T6:U9"/>
    <mergeCell ref="Q10:R10"/>
    <mergeCell ref="D185:E185"/>
    <mergeCell ref="D277:E277"/>
    <mergeCell ref="P256:V256"/>
    <mergeCell ref="P60:V60"/>
    <mergeCell ref="A145:Z145"/>
    <mergeCell ref="A139:Z139"/>
    <mergeCell ref="D201:E201"/>
    <mergeCell ref="P126:V126"/>
    <mergeCell ref="A12:M12"/>
    <mergeCell ref="A180:Z180"/>
    <mergeCell ref="A68:Z68"/>
    <mergeCell ref="A19:Z19"/>
    <mergeCell ref="D182:E182"/>
    <mergeCell ref="A117:Z117"/>
    <mergeCell ref="V312:V313"/>
    <mergeCell ref="A14:M14"/>
    <mergeCell ref="A160:O161"/>
    <mergeCell ref="X312:X313"/>
    <mergeCell ref="A111:Z111"/>
    <mergeCell ref="P296:T296"/>
    <mergeCell ref="U312:U313"/>
    <mergeCell ref="W312:W313"/>
    <mergeCell ref="P260:T260"/>
    <mergeCell ref="A141:O142"/>
    <mergeCell ref="D59:E59"/>
    <mergeCell ref="A63:Z63"/>
    <mergeCell ref="D295:E295"/>
    <mergeCell ref="P51:T51"/>
    <mergeCell ref="P153:T153"/>
    <mergeCell ref="P227:V227"/>
    <mergeCell ref="P312:P313"/>
    <mergeCell ref="I17:I18"/>
    <mergeCell ref="A5:C5"/>
    <mergeCell ref="A110:Z110"/>
    <mergeCell ref="A237:Z237"/>
    <mergeCell ref="A174:Z174"/>
    <mergeCell ref="D166:E166"/>
    <mergeCell ref="A17:A18"/>
    <mergeCell ref="P300:T300"/>
    <mergeCell ref="A189:Z189"/>
    <mergeCell ref="C17:C18"/>
    <mergeCell ref="K17:K18"/>
    <mergeCell ref="D37:E37"/>
    <mergeCell ref="D9:E9"/>
    <mergeCell ref="P197:T197"/>
    <mergeCell ref="D118:E118"/>
    <mergeCell ref="P53:T53"/>
    <mergeCell ref="F9:G9"/>
    <mergeCell ref="D167:E167"/>
    <mergeCell ref="P289:T289"/>
    <mergeCell ref="D232:E232"/>
    <mergeCell ref="A272:O273"/>
    <mergeCell ref="P239:T239"/>
    <mergeCell ref="P186:V186"/>
    <mergeCell ref="D38:E38"/>
    <mergeCell ref="P204:V204"/>
    <mergeCell ref="AI312:AI313"/>
    <mergeCell ref="D260:E260"/>
    <mergeCell ref="A6:C6"/>
    <mergeCell ref="D113:E113"/>
    <mergeCell ref="P118:T118"/>
    <mergeCell ref="A96:Z96"/>
    <mergeCell ref="P167:T167"/>
    <mergeCell ref="P182:T182"/>
    <mergeCell ref="P102:V102"/>
    <mergeCell ref="A203:O204"/>
    <mergeCell ref="Q12:R12"/>
    <mergeCell ref="D261:E261"/>
    <mergeCell ref="D90:E90"/>
    <mergeCell ref="A130:O131"/>
    <mergeCell ref="P119:T119"/>
    <mergeCell ref="A123:Z123"/>
    <mergeCell ref="P82:V82"/>
    <mergeCell ref="A265:Z265"/>
    <mergeCell ref="P304:V304"/>
    <mergeCell ref="AG311:AH311"/>
    <mergeCell ref="P306:V306"/>
    <mergeCell ref="D52:E52"/>
    <mergeCell ref="A162:Z162"/>
    <mergeCell ref="A40:O41"/>
    <mergeCell ref="A312:A313"/>
    <mergeCell ref="A164:Z164"/>
    <mergeCell ref="C312:C313"/>
    <mergeCell ref="P210:T210"/>
    <mergeCell ref="A267:O268"/>
    <mergeCell ref="P185:T185"/>
    <mergeCell ref="D106:E106"/>
    <mergeCell ref="P283:T283"/>
    <mergeCell ref="AH312:AH313"/>
    <mergeCell ref="P246:V246"/>
    <mergeCell ref="AB312:AB313"/>
    <mergeCell ref="A193:O194"/>
    <mergeCell ref="P271:T271"/>
    <mergeCell ref="D300:E300"/>
    <mergeCell ref="P279:V279"/>
    <mergeCell ref="E312:E313"/>
    <mergeCell ref="G312:G313"/>
    <mergeCell ref="A258:Z258"/>
    <mergeCell ref="P233:V233"/>
    <mergeCell ref="P275:T275"/>
    <mergeCell ref="D287:E287"/>
    <mergeCell ref="P286:T286"/>
    <mergeCell ref="P277:T277"/>
    <mergeCell ref="AF312:AF313"/>
    <mergeCell ref="AJ312:AJ313"/>
    <mergeCell ref="P177:V177"/>
    <mergeCell ref="P33:V33"/>
    <mergeCell ref="P264:V264"/>
    <mergeCell ref="P93:V93"/>
    <mergeCell ref="A218:Z218"/>
    <mergeCell ref="D210:E210"/>
    <mergeCell ref="W311:X311"/>
    <mergeCell ref="P39:T39"/>
    <mergeCell ref="D209:E209"/>
    <mergeCell ref="P166:T166"/>
    <mergeCell ref="A89:Z89"/>
    <mergeCell ref="D301:E301"/>
    <mergeCell ref="A105:Z105"/>
    <mergeCell ref="A233:O234"/>
    <mergeCell ref="A227:O228"/>
    <mergeCell ref="P97:T97"/>
    <mergeCell ref="P130:V130"/>
    <mergeCell ref="A242:Z242"/>
    <mergeCell ref="O312:O313"/>
    <mergeCell ref="P47:T47"/>
    <mergeCell ref="P61:V61"/>
    <mergeCell ref="P125:V125"/>
    <mergeCell ref="M312:M313"/>
    <mergeCell ref="Y311:AE311"/>
    <mergeCell ref="A32:O33"/>
    <mergeCell ref="D290:E290"/>
    <mergeCell ref="A278:O279"/>
    <mergeCell ref="D69:E69"/>
    <mergeCell ref="A240:O241"/>
    <mergeCell ref="P192:T192"/>
    <mergeCell ref="D100:E100"/>
    <mergeCell ref="P284:T284"/>
    <mergeCell ref="P113:T113"/>
    <mergeCell ref="A229:Z229"/>
    <mergeCell ref="P129:T129"/>
    <mergeCell ref="P250:T250"/>
    <mergeCell ref="P50:T50"/>
    <mergeCell ref="A149:Z149"/>
    <mergeCell ref="P209:T209"/>
    <mergeCell ref="D112:E112"/>
    <mergeCell ref="A65:O66"/>
    <mergeCell ref="P37:T37"/>
    <mergeCell ref="D176:E176"/>
    <mergeCell ref="D285:E285"/>
    <mergeCell ref="P155:V155"/>
    <mergeCell ref="D64:E64"/>
    <mergeCell ref="D51:E51"/>
    <mergeCell ref="P29:T29"/>
    <mergeCell ref="P100:T100"/>
    <mergeCell ref="D208:E208"/>
    <mergeCell ref="A211:O212"/>
    <mergeCell ref="P44:T44"/>
    <mergeCell ref="P108:V108"/>
    <mergeCell ref="P168:V168"/>
    <mergeCell ref="B17:B18"/>
    <mergeCell ref="A73:Z73"/>
    <mergeCell ref="D124:E124"/>
    <mergeCell ref="P99:T99"/>
    <mergeCell ref="D197:E197"/>
    <mergeCell ref="D53:E53"/>
    <mergeCell ref="P40:V40"/>
    <mergeCell ref="A163:Z163"/>
    <mergeCell ref="D28:E28"/>
    <mergeCell ref="P184:T184"/>
    <mergeCell ref="A108:O109"/>
    <mergeCell ref="P171:T171"/>
    <mergeCell ref="D92:E92"/>
    <mergeCell ref="D30:E30"/>
    <mergeCell ref="P86:V86"/>
    <mergeCell ref="P207:T207"/>
    <mergeCell ref="P32:V32"/>
    <mergeCell ref="Z312:Z313"/>
    <mergeCell ref="D289:E289"/>
    <mergeCell ref="P31:T31"/>
    <mergeCell ref="P158:T158"/>
    <mergeCell ref="P251:V251"/>
    <mergeCell ref="P266:T266"/>
    <mergeCell ref="P109:V109"/>
    <mergeCell ref="A243:Z243"/>
    <mergeCell ref="D284:E284"/>
    <mergeCell ref="D281:E281"/>
    <mergeCell ref="P211:V211"/>
    <mergeCell ref="P309:V309"/>
    <mergeCell ref="D297:E297"/>
    <mergeCell ref="D70:E70"/>
    <mergeCell ref="A205:Z205"/>
    <mergeCell ref="P220:T220"/>
    <mergeCell ref="D238:E238"/>
    <mergeCell ref="A216:O217"/>
    <mergeCell ref="D78:E78"/>
    <mergeCell ref="D134:E134"/>
    <mergeCell ref="P290:T290"/>
    <mergeCell ref="P222:V222"/>
    <mergeCell ref="P161:V161"/>
    <mergeCell ref="P217:V217"/>
    <mergeCell ref="R1:T1"/>
    <mergeCell ref="P28:T28"/>
    <mergeCell ref="P215:T215"/>
    <mergeCell ref="P115:V115"/>
    <mergeCell ref="P165:T165"/>
    <mergeCell ref="D98:E98"/>
    <mergeCell ref="P152:T152"/>
    <mergeCell ref="P30:T30"/>
    <mergeCell ref="A147:O148"/>
    <mergeCell ref="P141:V141"/>
    <mergeCell ref="V10:W10"/>
    <mergeCell ref="D7:M7"/>
    <mergeCell ref="D8:M8"/>
    <mergeCell ref="H1:Q1"/>
    <mergeCell ref="P193:V193"/>
    <mergeCell ref="A74:Z74"/>
    <mergeCell ref="D5:E5"/>
    <mergeCell ref="A26:Z26"/>
    <mergeCell ref="D1:F1"/>
    <mergeCell ref="J17:J18"/>
    <mergeCell ref="L17:L18"/>
    <mergeCell ref="P17:T18"/>
    <mergeCell ref="D31:E31"/>
    <mergeCell ref="D158:E158"/>
    <mergeCell ref="P285:T285"/>
    <mergeCell ref="P136:V136"/>
    <mergeCell ref="A188:Z188"/>
    <mergeCell ref="P263:V263"/>
    <mergeCell ref="A259:Z259"/>
    <mergeCell ref="P79:T79"/>
    <mergeCell ref="P244:T244"/>
    <mergeCell ref="P87:V87"/>
    <mergeCell ref="A83:Z83"/>
    <mergeCell ref="A84:Z84"/>
    <mergeCell ref="A213:Z213"/>
    <mergeCell ref="A150:Z150"/>
    <mergeCell ref="A144:Z144"/>
    <mergeCell ref="A120:O121"/>
    <mergeCell ref="D129:E129"/>
    <mergeCell ref="D79:E79"/>
    <mergeCell ref="P92:T92"/>
    <mergeCell ref="P156:V156"/>
    <mergeCell ref="A280:Z280"/>
    <mergeCell ref="A274:Z274"/>
    <mergeCell ref="A34:Z34"/>
    <mergeCell ref="P245:V245"/>
    <mergeCell ref="H9:I9"/>
    <mergeCell ref="D45:E45"/>
    <mergeCell ref="P24:V24"/>
    <mergeCell ref="P52:T52"/>
    <mergeCell ref="Q9:R9"/>
    <mergeCell ref="Q11:R11"/>
    <mergeCell ref="P15:T16"/>
    <mergeCell ref="A42:Z42"/>
    <mergeCell ref="P65:V65"/>
    <mergeCell ref="D36:E36"/>
    <mergeCell ref="P71:V71"/>
    <mergeCell ref="A138:Z138"/>
    <mergeCell ref="J9:M9"/>
    <mergeCell ref="D39:E39"/>
    <mergeCell ref="V6:W9"/>
    <mergeCell ref="A9:C9"/>
    <mergeCell ref="D171:E171"/>
    <mergeCell ref="P72:V72"/>
    <mergeCell ref="D220:E220"/>
    <mergeCell ref="A195:Z195"/>
    <mergeCell ref="D47:E47"/>
    <mergeCell ref="W17:W18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29 X36 X38:X39 X50:X51 X53 X58 X64 X75:X78 X85 X106:X107 X113 X124 X129 X140 X146 X151:X152 X154 X158:X159 X171 X182:X185 X191:X192 X197 X199 X201 X207 X209 X215 X220 X225:X226 X232 X239 X244 X250 X254 X271 X277 X281 X283 X285 X287:X288 X290:X291 X295:X301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30:X31 X37 X44:X49 X52 X69:X70 X79:X80 X90:X92 X97 X112 X118:X119 X134:X135 X167 X176 X190 X198 X200 X202 X208 X210 X260:X262 X266 X275 X282 X284 X286 X292:X294" xr:uid="{00000000-0002-0000-0000-000012000000}">
      <formula1>IF(AK30&gt;0,OR(X30=0,AND(IF(X30-AK30&gt;=0,TRUE,FALSE),X30&gt;0,IF(X30/K30=ROUND(X30/K30,0),TRUE,FALSE))),FALSE)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59 X98:X101 X153 X165:X166 X238 X270 X276 X289" xr:uid="{00000000-0002-0000-0000-000013000000}">
      <formula1>IF(AK59&gt;0,OR(X59=0,AND(IF(X59-AK59&gt;=0,TRUE,FALSE),X59&gt;0,IF(X59/J59=ROUND(X59/J59,0),TRUE,FALSE))),FALSE)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493</v>
      </c>
      <c r="H1" s="52"/>
    </row>
    <row r="3" spans="2:8" x14ac:dyDescent="0.2">
      <c r="B3" s="47" t="s">
        <v>494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495</v>
      </c>
      <c r="D6" s="47" t="s">
        <v>496</v>
      </c>
      <c r="E6" s="47"/>
    </row>
    <row r="8" spans="2:8" x14ac:dyDescent="0.2">
      <c r="B8" s="47" t="s">
        <v>19</v>
      </c>
      <c r="C8" s="47" t="s">
        <v>495</v>
      </c>
      <c r="D8" s="47"/>
      <c r="E8" s="47"/>
    </row>
    <row r="10" spans="2:8" x14ac:dyDescent="0.2">
      <c r="B10" s="47" t="s">
        <v>497</v>
      </c>
      <c r="C10" s="47"/>
      <c r="D10" s="47"/>
      <c r="E10" s="47"/>
    </row>
    <row r="11" spans="2:8" x14ac:dyDescent="0.2">
      <c r="B11" s="47" t="s">
        <v>498</v>
      </c>
      <c r="C11" s="47"/>
      <c r="D11" s="47"/>
      <c r="E11" s="47"/>
    </row>
    <row r="12" spans="2:8" x14ac:dyDescent="0.2">
      <c r="B12" s="47" t="s">
        <v>499</v>
      </c>
      <c r="C12" s="47"/>
      <c r="D12" s="47"/>
      <c r="E12" s="47"/>
    </row>
    <row r="13" spans="2:8" x14ac:dyDescent="0.2">
      <c r="B13" s="47" t="s">
        <v>500</v>
      </c>
      <c r="C13" s="47"/>
      <c r="D13" s="47"/>
      <c r="E13" s="47"/>
    </row>
    <row r="14" spans="2:8" x14ac:dyDescent="0.2">
      <c r="B14" s="47" t="s">
        <v>501</v>
      </c>
      <c r="C14" s="47"/>
      <c r="D14" s="47"/>
      <c r="E14" s="47"/>
    </row>
    <row r="15" spans="2:8" x14ac:dyDescent="0.2">
      <c r="B15" s="47" t="s">
        <v>502</v>
      </c>
      <c r="C15" s="47"/>
      <c r="D15" s="47"/>
      <c r="E15" s="47"/>
    </row>
    <row r="16" spans="2:8" x14ac:dyDescent="0.2">
      <c r="B16" s="47" t="s">
        <v>503</v>
      </c>
      <c r="C16" s="47"/>
      <c r="D16" s="47"/>
      <c r="E16" s="47"/>
    </row>
    <row r="17" spans="2:5" x14ac:dyDescent="0.2">
      <c r="B17" s="47" t="s">
        <v>504</v>
      </c>
      <c r="C17" s="47"/>
      <c r="D17" s="47"/>
      <c r="E17" s="47"/>
    </row>
    <row r="18" spans="2:5" x14ac:dyDescent="0.2">
      <c r="B18" s="47" t="s">
        <v>505</v>
      </c>
      <c r="C18" s="47"/>
      <c r="D18" s="47"/>
      <c r="E18" s="47"/>
    </row>
    <row r="19" spans="2:5" x14ac:dyDescent="0.2">
      <c r="B19" s="47" t="s">
        <v>506</v>
      </c>
      <c r="C19" s="47"/>
      <c r="D19" s="47"/>
      <c r="E19" s="47"/>
    </row>
    <row r="20" spans="2:5" x14ac:dyDescent="0.2">
      <c r="B20" s="47" t="s">
        <v>507</v>
      </c>
      <c r="C20" s="47"/>
      <c r="D20" s="47"/>
      <c r="E20" s="47"/>
    </row>
  </sheetData>
  <sheetProtection algorithmName="SHA-512" hashValue="ROJOsVFloeNdcQGaIy9TNkH1MQ26x6c6be36dyVnr+NYESMgFNo4m5pvGFvqXtnMIwmTbuS92VrkLR3hJNifPw==" saltValue="6HRAG+OZZulYz0VSJHlse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517</vt:i4>
      </vt:variant>
    </vt:vector>
  </HeadingPairs>
  <TitlesOfParts>
    <vt:vector size="51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2025-01-31T10:59:37Z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