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825B31-A828-4947-A8F5-F39A3DE058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Y212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BP153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X148" i="1"/>
  <c r="X147" i="1"/>
  <c r="BO146" i="1"/>
  <c r="BM146" i="1"/>
  <c r="Z146" i="1"/>
  <c r="Z147" i="1" s="1"/>
  <c r="Y146" i="1"/>
  <c r="Y147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Z130" i="1" s="1"/>
  <c r="Y129" i="1"/>
  <c r="Y130" i="1" s="1"/>
  <c r="P129" i="1"/>
  <c r="X126" i="1"/>
  <c r="X125" i="1"/>
  <c r="BO124" i="1"/>
  <c r="BM124" i="1"/>
  <c r="Z124" i="1"/>
  <c r="Z125" i="1" s="1"/>
  <c r="Y124" i="1"/>
  <c r="Y125" i="1" s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X115" i="1"/>
  <c r="X114" i="1"/>
  <c r="BO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X82" i="1"/>
  <c r="X81" i="1"/>
  <c r="BO80" i="1"/>
  <c r="BM80" i="1"/>
  <c r="Z80" i="1"/>
  <c r="Y80" i="1"/>
  <c r="P80" i="1"/>
  <c r="BO79" i="1"/>
  <c r="BM79" i="1"/>
  <c r="Z79" i="1"/>
  <c r="Y79" i="1"/>
  <c r="P79" i="1"/>
  <c r="BO78" i="1"/>
  <c r="BM78" i="1"/>
  <c r="Z78" i="1"/>
  <c r="Y78" i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X72" i="1"/>
  <c r="X71" i="1"/>
  <c r="BO70" i="1"/>
  <c r="BM70" i="1"/>
  <c r="Z70" i="1"/>
  <c r="Y70" i="1"/>
  <c r="P70" i="1"/>
  <c r="BO69" i="1"/>
  <c r="BM69" i="1"/>
  <c r="Z69" i="1"/>
  <c r="Y69" i="1"/>
  <c r="BP69" i="1" s="1"/>
  <c r="P69" i="1"/>
  <c r="X66" i="1"/>
  <c r="X65" i="1"/>
  <c r="BO64" i="1"/>
  <c r="BM64" i="1"/>
  <c r="Z64" i="1"/>
  <c r="Z65" i="1" s="1"/>
  <c r="Y64" i="1"/>
  <c r="Y66" i="1" s="1"/>
  <c r="X61" i="1"/>
  <c r="X60" i="1"/>
  <c r="BO59" i="1"/>
  <c r="BM59" i="1"/>
  <c r="Z59" i="1"/>
  <c r="Y59" i="1"/>
  <c r="P59" i="1"/>
  <c r="BO58" i="1"/>
  <c r="BM58" i="1"/>
  <c r="Z58" i="1"/>
  <c r="Y58" i="1"/>
  <c r="BP58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X41" i="1"/>
  <c r="X40" i="1"/>
  <c r="BO39" i="1"/>
  <c r="BM39" i="1"/>
  <c r="Z39" i="1"/>
  <c r="Y39" i="1"/>
  <c r="BO38" i="1"/>
  <c r="BM38" i="1"/>
  <c r="Z38" i="1"/>
  <c r="Y38" i="1"/>
  <c r="BO37" i="1"/>
  <c r="BM37" i="1"/>
  <c r="Z37" i="1"/>
  <c r="Y37" i="1"/>
  <c r="P37" i="1"/>
  <c r="BO36" i="1"/>
  <c r="BM36" i="1"/>
  <c r="Z36" i="1"/>
  <c r="Y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J9" i="1" l="1"/>
  <c r="F9" i="1"/>
  <c r="F10" i="1"/>
  <c r="BN22" i="1"/>
  <c r="BP22" i="1"/>
  <c r="Y23" i="1"/>
  <c r="Z32" i="1"/>
  <c r="BN30" i="1"/>
  <c r="Y40" i="1"/>
  <c r="Z40" i="1"/>
  <c r="BN45" i="1"/>
  <c r="BN47" i="1"/>
  <c r="BN49" i="1"/>
  <c r="BN51" i="1"/>
  <c r="BN53" i="1"/>
  <c r="BN64" i="1"/>
  <c r="BP64" i="1"/>
  <c r="Y65" i="1"/>
  <c r="Z71" i="1"/>
  <c r="BN69" i="1"/>
  <c r="Z93" i="1"/>
  <c r="Y94" i="1"/>
  <c r="BN91" i="1"/>
  <c r="Y109" i="1"/>
  <c r="BN107" i="1"/>
  <c r="Y121" i="1"/>
  <c r="BN119" i="1"/>
  <c r="Z136" i="1"/>
  <c r="BN140" i="1"/>
  <c r="BP140" i="1"/>
  <c r="Y141" i="1"/>
  <c r="BN36" i="1"/>
  <c r="BP36" i="1"/>
  <c r="Z60" i="1"/>
  <c r="BN58" i="1"/>
  <c r="BP98" i="1"/>
  <c r="BN98" i="1"/>
  <c r="BP100" i="1"/>
  <c r="BN100" i="1"/>
  <c r="Y114" i="1"/>
  <c r="BP112" i="1"/>
  <c r="BN112" i="1"/>
  <c r="BP135" i="1"/>
  <c r="BN135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Y41" i="1"/>
  <c r="BP75" i="1"/>
  <c r="BN75" i="1"/>
  <c r="BP78" i="1"/>
  <c r="BN78" i="1"/>
  <c r="BP80" i="1"/>
  <c r="BN80" i="1"/>
  <c r="Y160" i="1"/>
  <c r="BP158" i="1"/>
  <c r="BN158" i="1"/>
  <c r="Y173" i="1"/>
  <c r="Y172" i="1"/>
  <c r="BP171" i="1"/>
  <c r="BN171" i="1"/>
  <c r="Y187" i="1"/>
  <c r="BP182" i="1"/>
  <c r="BN182" i="1"/>
  <c r="BP184" i="1"/>
  <c r="BN184" i="1"/>
  <c r="BP185" i="1"/>
  <c r="BN185" i="1"/>
  <c r="Y203" i="1"/>
  <c r="BP197" i="1"/>
  <c r="BN197" i="1"/>
  <c r="BP199" i="1"/>
  <c r="BN199" i="1"/>
  <c r="BP201" i="1"/>
  <c r="BN201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Y71" i="1"/>
  <c r="Y72" i="1"/>
  <c r="Z81" i="1"/>
  <c r="Z102" i="1"/>
  <c r="Z108" i="1"/>
  <c r="Z114" i="1"/>
  <c r="Z120" i="1"/>
  <c r="Y137" i="1"/>
  <c r="Y156" i="1"/>
  <c r="Z160" i="1"/>
  <c r="Z186" i="1"/>
  <c r="Y194" i="1"/>
  <c r="Z203" i="1"/>
  <c r="Z211" i="1"/>
  <c r="Z227" i="1"/>
  <c r="Y32" i="1"/>
  <c r="BP28" i="1"/>
  <c r="BN28" i="1"/>
  <c r="BP29" i="1"/>
  <c r="BN29" i="1"/>
  <c r="BP31" i="1"/>
  <c r="BN31" i="1"/>
  <c r="Y55" i="1"/>
  <c r="BP44" i="1"/>
  <c r="BN44" i="1"/>
  <c r="BP46" i="1"/>
  <c r="BN46" i="1"/>
  <c r="BP48" i="1"/>
  <c r="BN48" i="1"/>
  <c r="BP50" i="1"/>
  <c r="BN50" i="1"/>
  <c r="BP52" i="1"/>
  <c r="BN52" i="1"/>
  <c r="Y54" i="1"/>
  <c r="BP59" i="1"/>
  <c r="BN59" i="1"/>
  <c r="BP76" i="1"/>
  <c r="BN76" i="1"/>
  <c r="BP77" i="1"/>
  <c r="BN77" i="1"/>
  <c r="BP79" i="1"/>
  <c r="BN79" i="1"/>
  <c r="Y81" i="1"/>
  <c r="Y86" i="1"/>
  <c r="BP85" i="1"/>
  <c r="BN85" i="1"/>
  <c r="Y102" i="1"/>
  <c r="BP97" i="1"/>
  <c r="BN97" i="1"/>
  <c r="Y103" i="1"/>
  <c r="BP99" i="1"/>
  <c r="BN99" i="1"/>
  <c r="BP101" i="1"/>
  <c r="BN101" i="1"/>
  <c r="X304" i="1"/>
  <c r="Y33" i="1"/>
  <c r="BP37" i="1"/>
  <c r="BN37" i="1"/>
  <c r="BP38" i="1"/>
  <c r="BN38" i="1"/>
  <c r="BP39" i="1"/>
  <c r="BN39" i="1"/>
  <c r="Z54" i="1"/>
  <c r="Y60" i="1"/>
  <c r="Y61" i="1"/>
  <c r="BP70" i="1"/>
  <c r="BN70" i="1"/>
  <c r="Y82" i="1"/>
  <c r="Y87" i="1"/>
  <c r="Y93" i="1"/>
  <c r="BP90" i="1"/>
  <c r="BN90" i="1"/>
  <c r="BP92" i="1"/>
  <c r="BN92" i="1"/>
  <c r="Y108" i="1"/>
  <c r="Y115" i="1"/>
  <c r="Y120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H9" i="1"/>
  <c r="X305" i="1"/>
  <c r="X306" i="1"/>
  <c r="X308" i="1"/>
  <c r="BN106" i="1"/>
  <c r="BP106" i="1"/>
  <c r="BN113" i="1"/>
  <c r="BN118" i="1"/>
  <c r="BP118" i="1"/>
  <c r="BN124" i="1"/>
  <c r="BP124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Z309" i="1" l="1"/>
  <c r="Y306" i="1"/>
  <c r="Y304" i="1"/>
  <c r="Y305" i="1"/>
  <c r="Y307" i="1" s="1"/>
  <c r="Y308" i="1"/>
  <c r="X307" i="1"/>
  <c r="A317" i="1" l="1"/>
  <c r="C317" i="1"/>
  <c r="B317" i="1"/>
</calcChain>
</file>

<file path=xl/sharedStrings.xml><?xml version="1.0" encoding="utf-8"?>
<sst xmlns="http://schemas.openxmlformats.org/spreadsheetml/2006/main" count="1508" uniqueCount="509">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</sst>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67" t="s">
        <v>0</v>
      </c>
      <c r="E1" s="339"/>
      <c r="F1" s="339"/>
      <c r="G1" s="12" t="s">
        <v>1</v>
      </c>
      <c r="H1" s="367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52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8" t="s">
        <v>8</v>
      </c>
      <c r="B5" s="383"/>
      <c r="C5" s="384"/>
      <c r="D5" s="368"/>
      <c r="E5" s="369"/>
      <c r="F5" s="513" t="s">
        <v>9</v>
      </c>
      <c r="G5" s="384"/>
      <c r="H5" s="368" t="s">
        <v>508</v>
      </c>
      <c r="I5" s="472"/>
      <c r="J5" s="472"/>
      <c r="K5" s="472"/>
      <c r="L5" s="472"/>
      <c r="M5" s="369"/>
      <c r="N5" s="61"/>
      <c r="P5" s="24" t="s">
        <v>10</v>
      </c>
      <c r="Q5" s="516">
        <v>45691</v>
      </c>
      <c r="R5" s="337"/>
      <c r="T5" s="436" t="s">
        <v>11</v>
      </c>
      <c r="U5" s="437"/>
      <c r="V5" s="439" t="s">
        <v>12</v>
      </c>
      <c r="W5" s="337"/>
      <c r="AB5" s="51"/>
      <c r="AC5" s="51"/>
      <c r="AD5" s="51"/>
      <c r="AE5" s="51"/>
    </row>
    <row r="6" spans="1:32" s="312" customFormat="1" ht="24" customHeight="1" x14ac:dyDescent="0.2">
      <c r="A6" s="418" t="s">
        <v>13</v>
      </c>
      <c r="B6" s="383"/>
      <c r="C6" s="384"/>
      <c r="D6" s="475" t="s">
        <v>14</v>
      </c>
      <c r="E6" s="476"/>
      <c r="F6" s="476"/>
      <c r="G6" s="476"/>
      <c r="H6" s="476"/>
      <c r="I6" s="476"/>
      <c r="J6" s="476"/>
      <c r="K6" s="476"/>
      <c r="L6" s="476"/>
      <c r="M6" s="33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2" t="s">
        <v>16</v>
      </c>
      <c r="U6" s="437"/>
      <c r="V6" s="341" t="s">
        <v>17</v>
      </c>
      <c r="W6" s="34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23"/>
      <c r="U7" s="437"/>
      <c r="V7" s="343"/>
      <c r="W7" s="344"/>
      <c r="AB7" s="51"/>
      <c r="AC7" s="51"/>
      <c r="AD7" s="51"/>
      <c r="AE7" s="51"/>
    </row>
    <row r="8" spans="1:32" s="312" customFormat="1" ht="25.5" customHeight="1" x14ac:dyDescent="0.2">
      <c r="A8" s="525" t="s">
        <v>18</v>
      </c>
      <c r="B8" s="325"/>
      <c r="C8" s="326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22">
        <v>0.41666666666666669</v>
      </c>
      <c r="R8" s="363"/>
      <c r="T8" s="323"/>
      <c r="U8" s="437"/>
      <c r="V8" s="343"/>
      <c r="W8" s="344"/>
      <c r="AB8" s="51"/>
      <c r="AC8" s="51"/>
      <c r="AD8" s="51"/>
      <c r="AE8" s="51"/>
    </row>
    <row r="9" spans="1:32" s="312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26"/>
      <c r="E9" s="328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310"/>
      <c r="P9" s="26" t="s">
        <v>21</v>
      </c>
      <c r="Q9" s="334"/>
      <c r="R9" s="335"/>
      <c r="T9" s="323"/>
      <c r="U9" s="437"/>
      <c r="V9" s="345"/>
      <c r="W9" s="34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26"/>
      <c r="E10" s="328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7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3"/>
      <c r="R10" s="444"/>
      <c r="U10" s="24" t="s">
        <v>23</v>
      </c>
      <c r="V10" s="360" t="s">
        <v>24</v>
      </c>
      <c r="W10" s="34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36"/>
      <c r="R11" s="337"/>
      <c r="U11" s="24" t="s">
        <v>27</v>
      </c>
      <c r="V11" s="481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1" t="s">
        <v>29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65"/>
      <c r="P12" s="24" t="s">
        <v>30</v>
      </c>
      <c r="Q12" s="422"/>
      <c r="R12" s="363"/>
      <c r="S12" s="23"/>
      <c r="U12" s="24"/>
      <c r="V12" s="339"/>
      <c r="W12" s="323"/>
      <c r="AB12" s="51"/>
      <c r="AC12" s="51"/>
      <c r="AD12" s="51"/>
      <c r="AE12" s="51"/>
    </row>
    <row r="13" spans="1:32" s="312" customFormat="1" ht="23.25" customHeight="1" x14ac:dyDescent="0.2">
      <c r="A13" s="431" t="s">
        <v>31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  <c r="N13" s="65"/>
      <c r="O13" s="26"/>
      <c r="P13" s="26" t="s">
        <v>32</v>
      </c>
      <c r="Q13" s="481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1" t="s">
        <v>33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5" t="s">
        <v>34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66"/>
      <c r="P15" s="338" t="s">
        <v>35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40"/>
      <c r="Q16" s="340"/>
      <c r="R16" s="340"/>
      <c r="S16" s="340"/>
      <c r="T16" s="3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25" t="s">
        <v>38</v>
      </c>
      <c r="D17" s="370" t="s">
        <v>39</v>
      </c>
      <c r="E17" s="373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372"/>
      <c r="R17" s="372"/>
      <c r="S17" s="372"/>
      <c r="T17" s="373"/>
      <c r="U17" s="524" t="s">
        <v>51</v>
      </c>
      <c r="V17" s="384"/>
      <c r="W17" s="370" t="s">
        <v>52</v>
      </c>
      <c r="X17" s="370" t="s">
        <v>53</v>
      </c>
      <c r="Y17" s="522" t="s">
        <v>54</v>
      </c>
      <c r="Z17" s="466" t="s">
        <v>55</v>
      </c>
      <c r="AA17" s="458" t="s">
        <v>56</v>
      </c>
      <c r="AB17" s="458" t="s">
        <v>57</v>
      </c>
      <c r="AC17" s="458" t="s">
        <v>58</v>
      </c>
      <c r="AD17" s="458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374"/>
      <c r="E18" s="376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4"/>
      <c r="Q18" s="375"/>
      <c r="R18" s="375"/>
      <c r="S18" s="375"/>
      <c r="T18" s="376"/>
      <c r="U18" s="70" t="s">
        <v>61</v>
      </c>
      <c r="V18" s="70" t="s">
        <v>62</v>
      </c>
      <c r="W18" s="371"/>
      <c r="X18" s="371"/>
      <c r="Y18" s="523"/>
      <c r="Z18" s="467"/>
      <c r="AA18" s="459"/>
      <c r="AB18" s="459"/>
      <c r="AC18" s="459"/>
      <c r="AD18" s="510"/>
      <c r="AE18" s="511"/>
      <c r="AF18" s="512"/>
      <c r="AG18" s="69"/>
      <c r="BD18" s="68"/>
    </row>
    <row r="19" spans="1:68" ht="27.75" hidden="1" customHeight="1" x14ac:dyDescent="0.2">
      <c r="A19" s="399" t="s">
        <v>63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49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8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59"/>
      <c r="P23" s="324" t="s">
        <v>73</v>
      </c>
      <c r="Q23" s="325"/>
      <c r="R23" s="325"/>
      <c r="S23" s="325"/>
      <c r="T23" s="325"/>
      <c r="U23" s="325"/>
      <c r="V23" s="326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59"/>
      <c r="P24" s="324" t="s">
        <v>73</v>
      </c>
      <c r="Q24" s="325"/>
      <c r="R24" s="325"/>
      <c r="S24" s="325"/>
      <c r="T24" s="325"/>
      <c r="U24" s="325"/>
      <c r="V24" s="326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75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49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9">
        <v>4607111036520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3" t="s">
        <v>81</v>
      </c>
      <c r="Q28" s="332"/>
      <c r="R28" s="332"/>
      <c r="S28" s="332"/>
      <c r="T28" s="333"/>
      <c r="U28" s="34"/>
      <c r="V28" s="34"/>
      <c r="W28" s="35" t="s">
        <v>70</v>
      </c>
      <c r="X28" s="318">
        <v>84</v>
      </c>
      <c r="Y28" s="319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9">
        <v>4607111036537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8" t="s">
        <v>86</v>
      </c>
      <c r="Q29" s="332"/>
      <c r="R29" s="332"/>
      <c r="S29" s="332"/>
      <c r="T29" s="333"/>
      <c r="U29" s="34"/>
      <c r="V29" s="34"/>
      <c r="W29" s="35" t="s">
        <v>70</v>
      </c>
      <c r="X29" s="318">
        <v>84</v>
      </c>
      <c r="Y29" s="319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9">
        <v>4607111036599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8">
        <v>56</v>
      </c>
      <c r="Y30" s="319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29">
        <v>4607111036605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8">
        <v>42</v>
      </c>
      <c r="Y31" s="319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58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59"/>
      <c r="P32" s="324" t="s">
        <v>73</v>
      </c>
      <c r="Q32" s="325"/>
      <c r="R32" s="325"/>
      <c r="S32" s="325"/>
      <c r="T32" s="325"/>
      <c r="U32" s="325"/>
      <c r="V32" s="326"/>
      <c r="W32" s="37" t="s">
        <v>70</v>
      </c>
      <c r="X32" s="320">
        <f>IFERROR(SUM(X28:X31),"0")</f>
        <v>266</v>
      </c>
      <c r="Y32" s="320">
        <f>IFERROR(SUM(Y28:Y31),"0")</f>
        <v>266</v>
      </c>
      <c r="Z32" s="320">
        <f>IFERROR(IF(Z28="",0,Z28),"0")+IFERROR(IF(Z29="",0,Z29),"0")+IFERROR(IF(Z30="",0,Z30),"0")+IFERROR(IF(Z31="",0,Z31),"0")</f>
        <v>2.5030600000000001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59"/>
      <c r="P33" s="324" t="s">
        <v>73</v>
      </c>
      <c r="Q33" s="325"/>
      <c r="R33" s="325"/>
      <c r="S33" s="325"/>
      <c r="T33" s="325"/>
      <c r="U33" s="325"/>
      <c r="V33" s="326"/>
      <c r="W33" s="37" t="s">
        <v>74</v>
      </c>
      <c r="X33" s="320">
        <f>IFERROR(SUMPRODUCT(X28:X31*H28:H31),"0")</f>
        <v>399</v>
      </c>
      <c r="Y33" s="320">
        <f>IFERROR(SUMPRODUCT(Y28:Y31*H28:H31),"0")</f>
        <v>399</v>
      </c>
      <c r="Z33" s="37"/>
      <c r="AA33" s="321"/>
      <c r="AB33" s="321"/>
      <c r="AC33" s="321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49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29">
        <v>4620207490075</v>
      </c>
      <c r="E36" s="330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9" t="s">
        <v>96</v>
      </c>
      <c r="Q36" s="332"/>
      <c r="R36" s="332"/>
      <c r="S36" s="332"/>
      <c r="T36" s="333"/>
      <c r="U36" s="34"/>
      <c r="V36" s="34"/>
      <c r="W36" s="35" t="s">
        <v>70</v>
      </c>
      <c r="X36" s="318">
        <v>24</v>
      </c>
      <c r="Y36" s="31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29">
        <v>4607111036315</v>
      </c>
      <c r="E37" s="330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5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2"/>
      <c r="R37" s="332"/>
      <c r="S37" s="332"/>
      <c r="T37" s="333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29">
        <v>4620207490174</v>
      </c>
      <c r="E38" s="330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2" t="s">
        <v>103</v>
      </c>
      <c r="Q38" s="332"/>
      <c r="R38" s="332"/>
      <c r="S38" s="332"/>
      <c r="T38" s="333"/>
      <c r="U38" s="34"/>
      <c r="V38" s="34"/>
      <c r="W38" s="35" t="s">
        <v>70</v>
      </c>
      <c r="X38" s="318">
        <v>24</v>
      </c>
      <c r="Y38" s="319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29">
        <v>4620207490044</v>
      </c>
      <c r="E39" s="330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405" t="s">
        <v>107</v>
      </c>
      <c r="Q39" s="332"/>
      <c r="R39" s="332"/>
      <c r="S39" s="332"/>
      <c r="T39" s="333"/>
      <c r="U39" s="34"/>
      <c r="V39" s="34"/>
      <c r="W39" s="35" t="s">
        <v>70</v>
      </c>
      <c r="X39" s="318">
        <v>24</v>
      </c>
      <c r="Y39" s="319">
        <f>IFERROR(IF(X39="","",X39),"")</f>
        <v>24</v>
      </c>
      <c r="Z39" s="36">
        <f>IFERROR(IF(X39="","",X39*0.0155),"")</f>
        <v>0.372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140.88</v>
      </c>
      <c r="BN39" s="67">
        <f>IFERROR(Y39*I39,"0")</f>
        <v>140.88</v>
      </c>
      <c r="BO39" s="67">
        <f>IFERROR(X39/J39,"0")</f>
        <v>0.2857142857142857</v>
      </c>
      <c r="BP39" s="67">
        <f>IFERROR(Y39/J39,"0")</f>
        <v>0.2857142857142857</v>
      </c>
    </row>
    <row r="40" spans="1:68" x14ac:dyDescent="0.2">
      <c r="A40" s="358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59"/>
      <c r="P40" s="324" t="s">
        <v>73</v>
      </c>
      <c r="Q40" s="325"/>
      <c r="R40" s="325"/>
      <c r="S40" s="325"/>
      <c r="T40" s="325"/>
      <c r="U40" s="325"/>
      <c r="V40" s="326"/>
      <c r="W40" s="37" t="s">
        <v>70</v>
      </c>
      <c r="X40" s="320">
        <f>IFERROR(SUM(X36:X39),"0")</f>
        <v>72</v>
      </c>
      <c r="Y40" s="320">
        <f>IFERROR(SUM(Y36:Y39),"0")</f>
        <v>72</v>
      </c>
      <c r="Z40" s="320">
        <f>IFERROR(IF(Z36="",0,Z36),"0")+IFERROR(IF(Z37="",0,Z37),"0")+IFERROR(IF(Z38="",0,Z38),"0")+IFERROR(IF(Z39="",0,Z39),"0")</f>
        <v>1.1160000000000001</v>
      </c>
      <c r="AA40" s="321"/>
      <c r="AB40" s="321"/>
      <c r="AC40" s="321"/>
    </row>
    <row r="41" spans="1:68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59"/>
      <c r="P41" s="324" t="s">
        <v>73</v>
      </c>
      <c r="Q41" s="325"/>
      <c r="R41" s="325"/>
      <c r="S41" s="325"/>
      <c r="T41" s="325"/>
      <c r="U41" s="325"/>
      <c r="V41" s="326"/>
      <c r="W41" s="37" t="s">
        <v>74</v>
      </c>
      <c r="X41" s="320">
        <f>IFERROR(SUMPRODUCT(X36:X39*H36:H39),"0")</f>
        <v>403.19999999999993</v>
      </c>
      <c r="Y41" s="320">
        <f>IFERROR(SUMPRODUCT(Y36:Y39*H36:H39),"0")</f>
        <v>403.19999999999993</v>
      </c>
      <c r="Z41" s="37"/>
      <c r="AA41" s="321"/>
      <c r="AB41" s="321"/>
      <c r="AC41" s="321"/>
    </row>
    <row r="42" spans="1:68" ht="16.5" hidden="1" customHeight="1" x14ac:dyDescent="0.25">
      <c r="A42" s="322" t="s">
        <v>109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3"/>
      <c r="AB42" s="313"/>
      <c r="AC42" s="313"/>
    </row>
    <row r="43" spans="1:68" ht="14.25" hidden="1" customHeight="1" x14ac:dyDescent="0.25">
      <c r="A43" s="349" t="s">
        <v>64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14"/>
      <c r="AB43" s="314"/>
      <c r="AC43" s="314"/>
    </row>
    <row r="44" spans="1:68" ht="27" hidden="1" customHeight="1" x14ac:dyDescent="0.25">
      <c r="A44" s="54" t="s">
        <v>110</v>
      </c>
      <c r="B44" s="54" t="s">
        <v>111</v>
      </c>
      <c r="C44" s="31">
        <v>4301071032</v>
      </c>
      <c r="D44" s="329">
        <v>4607111038999</v>
      </c>
      <c r="E44" s="330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2"/>
      <c r="R44" s="332"/>
      <c r="S44" s="332"/>
      <c r="T44" s="333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113</v>
      </c>
      <c r="B45" s="54" t="s">
        <v>114</v>
      </c>
      <c r="C45" s="31">
        <v>4301070972</v>
      </c>
      <c r="D45" s="329">
        <v>4607111037183</v>
      </c>
      <c r="E45" s="330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2"/>
      <c r="R45" s="332"/>
      <c r="S45" s="332"/>
      <c r="T45" s="333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29">
        <v>4607111039385</v>
      </c>
      <c r="E46" s="330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32"/>
      <c r="R46" s="332"/>
      <c r="S46" s="332"/>
      <c r="T46" s="333"/>
      <c r="U46" s="34"/>
      <c r="V46" s="34"/>
      <c r="W46" s="35" t="s">
        <v>70</v>
      </c>
      <c r="X46" s="318">
        <v>24</v>
      </c>
      <c r="Y46" s="319">
        <f t="shared" si="0"/>
        <v>24</v>
      </c>
      <c r="Z46" s="36">
        <f t="shared" si="1"/>
        <v>0.372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175.2</v>
      </c>
      <c r="BN46" s="67">
        <f t="shared" si="3"/>
        <v>175.2</v>
      </c>
      <c r="BO46" s="67">
        <f t="shared" si="4"/>
        <v>0.2857142857142857</v>
      </c>
      <c r="BP46" s="67">
        <f t="shared" si="5"/>
        <v>0.2857142857142857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29">
        <v>4607111037091</v>
      </c>
      <c r="E47" s="330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4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120</v>
      </c>
      <c r="B48" s="54" t="s">
        <v>121</v>
      </c>
      <c r="C48" s="31">
        <v>4301071045</v>
      </c>
      <c r="D48" s="329">
        <v>4607111039392</v>
      </c>
      <c r="E48" s="330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4301070971</v>
      </c>
      <c r="D49" s="329">
        <v>4607111036902</v>
      </c>
      <c r="E49" s="330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29">
        <v>4607111038982</v>
      </c>
      <c r="E50" s="330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8">
        <v>12</v>
      </c>
      <c r="Y50" s="319">
        <f t="shared" si="0"/>
        <v>12</v>
      </c>
      <c r="Z50" s="36">
        <f t="shared" si="1"/>
        <v>0.186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87.431999999999988</v>
      </c>
      <c r="BN50" s="67">
        <f t="shared" si="3"/>
        <v>87.431999999999988</v>
      </c>
      <c r="BO50" s="67">
        <f t="shared" si="4"/>
        <v>0.14285714285714285</v>
      </c>
      <c r="BP50" s="67">
        <f t="shared" si="5"/>
        <v>0.14285714285714285</v>
      </c>
    </row>
    <row r="51" spans="1:68" ht="27" hidden="1" customHeight="1" x14ac:dyDescent="0.25">
      <c r="A51" s="54" t="s">
        <v>126</v>
      </c>
      <c r="B51" s="54" t="s">
        <v>127</v>
      </c>
      <c r="C51" s="31">
        <v>4301071046</v>
      </c>
      <c r="D51" s="329">
        <v>4607111039354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4301070968</v>
      </c>
      <c r="D52" s="329">
        <v>4607111036889</v>
      </c>
      <c r="E52" s="330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32"/>
      <c r="R52" s="332"/>
      <c r="S52" s="332"/>
      <c r="T52" s="333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29">
        <v>4607111039330</v>
      </c>
      <c r="E53" s="330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32"/>
      <c r="R53" s="332"/>
      <c r="S53" s="332"/>
      <c r="T53" s="333"/>
      <c r="U53" s="34"/>
      <c r="V53" s="34"/>
      <c r="W53" s="35" t="s">
        <v>70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87.6</v>
      </c>
      <c r="BN53" s="67">
        <f t="shared" si="3"/>
        <v>87.6</v>
      </c>
      <c r="BO53" s="67">
        <f t="shared" si="4"/>
        <v>0.14285714285714285</v>
      </c>
      <c r="BP53" s="67">
        <f t="shared" si="5"/>
        <v>0.14285714285714285</v>
      </c>
    </row>
    <row r="54" spans="1:68" x14ac:dyDescent="0.2">
      <c r="A54" s="358"/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59"/>
      <c r="P54" s="324" t="s">
        <v>73</v>
      </c>
      <c r="Q54" s="325"/>
      <c r="R54" s="325"/>
      <c r="S54" s="325"/>
      <c r="T54" s="325"/>
      <c r="U54" s="325"/>
      <c r="V54" s="326"/>
      <c r="W54" s="37" t="s">
        <v>70</v>
      </c>
      <c r="X54" s="320">
        <f>IFERROR(SUM(X44:X53),"0")</f>
        <v>48</v>
      </c>
      <c r="Y54" s="320">
        <f>IFERROR(SUM(Y44:Y53),"0")</f>
        <v>48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0.74399999999999999</v>
      </c>
      <c r="AA54" s="321"/>
      <c r="AB54" s="321"/>
      <c r="AC54" s="321"/>
    </row>
    <row r="55" spans="1:68" x14ac:dyDescent="0.2">
      <c r="A55" s="323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59"/>
      <c r="P55" s="324" t="s">
        <v>73</v>
      </c>
      <c r="Q55" s="325"/>
      <c r="R55" s="325"/>
      <c r="S55" s="325"/>
      <c r="T55" s="325"/>
      <c r="U55" s="325"/>
      <c r="V55" s="326"/>
      <c r="W55" s="37" t="s">
        <v>74</v>
      </c>
      <c r="X55" s="320">
        <f>IFERROR(SUMPRODUCT(X44:X53*H44:H53),"0")</f>
        <v>336</v>
      </c>
      <c r="Y55" s="320">
        <f>IFERROR(SUMPRODUCT(Y44:Y53*H44:H53),"0")</f>
        <v>336</v>
      </c>
      <c r="Z55" s="37"/>
      <c r="AA55" s="321"/>
      <c r="AB55" s="321"/>
      <c r="AC55" s="321"/>
    </row>
    <row r="56" spans="1:68" ht="16.5" hidden="1" customHeight="1" x14ac:dyDescent="0.25">
      <c r="A56" s="322" t="s">
        <v>132</v>
      </c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13"/>
      <c r="AB56" s="313"/>
      <c r="AC56" s="313"/>
    </row>
    <row r="57" spans="1:68" ht="14.25" hidden="1" customHeight="1" x14ac:dyDescent="0.25">
      <c r="A57" s="349" t="s">
        <v>64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14"/>
      <c r="AB57" s="314"/>
      <c r="AC57" s="314"/>
    </row>
    <row r="58" spans="1:68" ht="27" hidden="1" customHeight="1" x14ac:dyDescent="0.25">
      <c r="A58" s="54" t="s">
        <v>133</v>
      </c>
      <c r="B58" s="54" t="s">
        <v>134</v>
      </c>
      <c r="C58" s="31">
        <v>4301070977</v>
      </c>
      <c r="D58" s="329">
        <v>4607111037411</v>
      </c>
      <c r="E58" s="330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32"/>
      <c r="R58" s="332"/>
      <c r="S58" s="332"/>
      <c r="T58" s="333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hidden="1" customHeight="1" x14ac:dyDescent="0.25">
      <c r="A59" s="54" t="s">
        <v>137</v>
      </c>
      <c r="B59" s="54" t="s">
        <v>138</v>
      </c>
      <c r="C59" s="31">
        <v>4301070981</v>
      </c>
      <c r="D59" s="329">
        <v>4607111036728</v>
      </c>
      <c r="E59" s="330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32"/>
      <c r="R59" s="332"/>
      <c r="S59" s="332"/>
      <c r="T59" s="333"/>
      <c r="U59" s="34"/>
      <c r="V59" s="34"/>
      <c r="W59" s="35" t="s">
        <v>70</v>
      </c>
      <c r="X59" s="318">
        <v>0</v>
      </c>
      <c r="Y59" s="319">
        <f>IFERROR(IF(X59="","",X59),"")</f>
        <v>0</v>
      </c>
      <c r="Z59" s="36">
        <f>IFERROR(IF(X59="","",X59*0.00866),"")</f>
        <v>0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58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59"/>
      <c r="P60" s="324" t="s">
        <v>73</v>
      </c>
      <c r="Q60" s="325"/>
      <c r="R60" s="325"/>
      <c r="S60" s="325"/>
      <c r="T60" s="325"/>
      <c r="U60" s="325"/>
      <c r="V60" s="326"/>
      <c r="W60" s="37" t="s">
        <v>70</v>
      </c>
      <c r="X60" s="320">
        <f>IFERROR(SUM(X58:X59),"0")</f>
        <v>0</v>
      </c>
      <c r="Y60" s="320">
        <f>IFERROR(SUM(Y58:Y59),"0")</f>
        <v>0</v>
      </c>
      <c r="Z60" s="320">
        <f>IFERROR(IF(Z58="",0,Z58),"0")+IFERROR(IF(Z59="",0,Z59),"0")</f>
        <v>0</v>
      </c>
      <c r="AA60" s="321"/>
      <c r="AB60" s="321"/>
      <c r="AC60" s="321"/>
    </row>
    <row r="61" spans="1:68" hidden="1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59"/>
      <c r="P61" s="324" t="s">
        <v>73</v>
      </c>
      <c r="Q61" s="325"/>
      <c r="R61" s="325"/>
      <c r="S61" s="325"/>
      <c r="T61" s="325"/>
      <c r="U61" s="325"/>
      <c r="V61" s="326"/>
      <c r="W61" s="37" t="s">
        <v>74</v>
      </c>
      <c r="X61" s="320">
        <f>IFERROR(SUMPRODUCT(X58:X59*H58:H59),"0")</f>
        <v>0</v>
      </c>
      <c r="Y61" s="320">
        <f>IFERROR(SUMPRODUCT(Y58:Y59*H58:H59),"0")</f>
        <v>0</v>
      </c>
      <c r="Z61" s="37"/>
      <c r="AA61" s="321"/>
      <c r="AB61" s="321"/>
      <c r="AC61" s="321"/>
    </row>
    <row r="62" spans="1:68" ht="16.5" hidden="1" customHeight="1" x14ac:dyDescent="0.25">
      <c r="A62" s="322" t="s">
        <v>141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13"/>
      <c r="AB62" s="313"/>
      <c r="AC62" s="313"/>
    </row>
    <row r="63" spans="1:68" ht="14.25" hidden="1" customHeight="1" x14ac:dyDescent="0.25">
      <c r="A63" s="349" t="s">
        <v>142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29">
        <v>4607111033659</v>
      </c>
      <c r="E64" s="330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2" t="s">
        <v>145</v>
      </c>
      <c r="Q64" s="332"/>
      <c r="R64" s="332"/>
      <c r="S64" s="332"/>
      <c r="T64" s="333"/>
      <c r="U64" s="34"/>
      <c r="V64" s="34"/>
      <c r="W64" s="35" t="s">
        <v>70</v>
      </c>
      <c r="X64" s="318">
        <v>28</v>
      </c>
      <c r="Y64" s="319">
        <f>IFERROR(IF(X64="","",X64),"")</f>
        <v>28</v>
      </c>
      <c r="Z64" s="36">
        <f>IFERROR(IF(X64="","",X64*0.01788),"")</f>
        <v>0.50063999999999997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120.50080000000001</v>
      </c>
      <c r="BN64" s="67">
        <f>IFERROR(Y64*I64,"0")</f>
        <v>120.50080000000001</v>
      </c>
      <c r="BO64" s="67">
        <f>IFERROR(X64/J64,"0")</f>
        <v>0.4</v>
      </c>
      <c r="BP64" s="67">
        <f>IFERROR(Y64/J64,"0")</f>
        <v>0.4</v>
      </c>
    </row>
    <row r="65" spans="1:68" x14ac:dyDescent="0.2">
      <c r="A65" s="358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59"/>
      <c r="P65" s="324" t="s">
        <v>73</v>
      </c>
      <c r="Q65" s="325"/>
      <c r="R65" s="325"/>
      <c r="S65" s="325"/>
      <c r="T65" s="325"/>
      <c r="U65" s="325"/>
      <c r="V65" s="326"/>
      <c r="W65" s="37" t="s">
        <v>70</v>
      </c>
      <c r="X65" s="320">
        <f>IFERROR(SUM(X64:X64),"0")</f>
        <v>28</v>
      </c>
      <c r="Y65" s="320">
        <f>IFERROR(SUM(Y64:Y64),"0")</f>
        <v>28</v>
      </c>
      <c r="Z65" s="320">
        <f>IFERROR(IF(Z64="",0,Z64),"0")</f>
        <v>0.50063999999999997</v>
      </c>
      <c r="AA65" s="321"/>
      <c r="AB65" s="321"/>
      <c r="AC65" s="321"/>
    </row>
    <row r="66" spans="1:68" x14ac:dyDescent="0.2">
      <c r="A66" s="323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59"/>
      <c r="P66" s="324" t="s">
        <v>73</v>
      </c>
      <c r="Q66" s="325"/>
      <c r="R66" s="325"/>
      <c r="S66" s="325"/>
      <c r="T66" s="325"/>
      <c r="U66" s="325"/>
      <c r="V66" s="326"/>
      <c r="W66" s="37" t="s">
        <v>74</v>
      </c>
      <c r="X66" s="320">
        <f>IFERROR(SUMPRODUCT(X64:X64*H64:H64),"0")</f>
        <v>100.8</v>
      </c>
      <c r="Y66" s="320">
        <f>IFERROR(SUMPRODUCT(Y64:Y64*H64:H64),"0")</f>
        <v>100.8</v>
      </c>
      <c r="Z66" s="37"/>
      <c r="AA66" s="321"/>
      <c r="AB66" s="321"/>
      <c r="AC66" s="321"/>
    </row>
    <row r="67" spans="1:68" ht="16.5" hidden="1" customHeight="1" x14ac:dyDescent="0.25">
      <c r="A67" s="322" t="s">
        <v>147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13"/>
      <c r="AB67" s="313"/>
      <c r="AC67" s="313"/>
    </row>
    <row r="68" spans="1:68" ht="14.25" hidden="1" customHeight="1" x14ac:dyDescent="0.25">
      <c r="A68" s="349" t="s">
        <v>148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29">
        <v>4607111034120</v>
      </c>
      <c r="E69" s="330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70</v>
      </c>
      <c r="X69" s="318">
        <v>14</v>
      </c>
      <c r="Y69" s="319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29">
        <v>4607111034137</v>
      </c>
      <c r="E70" s="330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32"/>
      <c r="R70" s="332"/>
      <c r="S70" s="332"/>
      <c r="T70" s="333"/>
      <c r="U70" s="34"/>
      <c r="V70" s="34"/>
      <c r="W70" s="35" t="s">
        <v>70</v>
      </c>
      <c r="X70" s="318">
        <v>28</v>
      </c>
      <c r="Y70" s="319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58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59"/>
      <c r="P71" s="324" t="s">
        <v>73</v>
      </c>
      <c r="Q71" s="325"/>
      <c r="R71" s="325"/>
      <c r="S71" s="325"/>
      <c r="T71" s="325"/>
      <c r="U71" s="325"/>
      <c r="V71" s="326"/>
      <c r="W71" s="37" t="s">
        <v>70</v>
      </c>
      <c r="X71" s="320">
        <f>IFERROR(SUM(X69:X70),"0")</f>
        <v>42</v>
      </c>
      <c r="Y71" s="320">
        <f>IFERROR(SUM(Y69:Y70),"0")</f>
        <v>42</v>
      </c>
      <c r="Z71" s="320">
        <f>IFERROR(IF(Z69="",0,Z69),"0")+IFERROR(IF(Z70="",0,Z70),"0")</f>
        <v>0.75095999999999996</v>
      </c>
      <c r="AA71" s="321"/>
      <c r="AB71" s="321"/>
      <c r="AC71" s="321"/>
    </row>
    <row r="72" spans="1:68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59"/>
      <c r="P72" s="324" t="s">
        <v>73</v>
      </c>
      <c r="Q72" s="325"/>
      <c r="R72" s="325"/>
      <c r="S72" s="325"/>
      <c r="T72" s="325"/>
      <c r="U72" s="325"/>
      <c r="V72" s="326"/>
      <c r="W72" s="37" t="s">
        <v>74</v>
      </c>
      <c r="X72" s="320">
        <f>IFERROR(SUMPRODUCT(X69:X70*H69:H70),"0")</f>
        <v>151.19999999999999</v>
      </c>
      <c r="Y72" s="320">
        <f>IFERROR(SUMPRODUCT(Y69:Y70*H69:H70),"0")</f>
        <v>151.19999999999999</v>
      </c>
      <c r="Z72" s="37"/>
      <c r="AA72" s="321"/>
      <c r="AB72" s="321"/>
      <c r="AC72" s="321"/>
    </row>
    <row r="73" spans="1:68" ht="16.5" hidden="1" customHeight="1" x14ac:dyDescent="0.25">
      <c r="A73" s="322" t="s">
        <v>155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13"/>
      <c r="AB73" s="313"/>
      <c r="AC73" s="313"/>
    </row>
    <row r="74" spans="1:68" ht="14.25" hidden="1" customHeight="1" x14ac:dyDescent="0.25">
      <c r="A74" s="349" t="s">
        <v>142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29">
        <v>4607111033628</v>
      </c>
      <c r="E75" s="330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14" t="s">
        <v>158</v>
      </c>
      <c r="Q75" s="332"/>
      <c r="R75" s="332"/>
      <c r="S75" s="332"/>
      <c r="T75" s="333"/>
      <c r="U75" s="34"/>
      <c r="V75" s="34"/>
      <c r="W75" s="35" t="s">
        <v>70</v>
      </c>
      <c r="X75" s="318">
        <v>84</v>
      </c>
      <c r="Y75" s="319">
        <f t="shared" ref="Y75:Y80" si="6">IFERROR(IF(X75="","",X75),"")</f>
        <v>84</v>
      </c>
      <c r="Z75" s="36">
        <f t="shared" ref="Z75:Z80" si="7">IFERROR(IF(X75="","",X75*0.01788),"")</f>
        <v>1.5019199999999999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361.50240000000002</v>
      </c>
      <c r="BN75" s="67">
        <f t="shared" ref="BN75:BN80" si="9">IFERROR(Y75*I75,"0")</f>
        <v>361.50240000000002</v>
      </c>
      <c r="BO75" s="67">
        <f t="shared" ref="BO75:BO80" si="10">IFERROR(X75/J75,"0")</f>
        <v>1.2</v>
      </c>
      <c r="BP75" s="67">
        <f t="shared" ref="BP75:BP80" si="11">IFERROR(Y75/J75,"0")</f>
        <v>1.2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29">
        <v>4607111033451</v>
      </c>
      <c r="E76" s="330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32"/>
      <c r="R76" s="332"/>
      <c r="S76" s="332"/>
      <c r="T76" s="333"/>
      <c r="U76" s="34"/>
      <c r="V76" s="34"/>
      <c r="W76" s="35" t="s">
        <v>70</v>
      </c>
      <c r="X76" s="318">
        <v>98</v>
      </c>
      <c r="Y76" s="319">
        <f t="shared" si="6"/>
        <v>98</v>
      </c>
      <c r="Z76" s="36">
        <f t="shared" si="7"/>
        <v>1.75224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421.75280000000004</v>
      </c>
      <c r="BN76" s="67">
        <f t="shared" si="9"/>
        <v>421.75280000000004</v>
      </c>
      <c r="BO76" s="67">
        <f t="shared" si="10"/>
        <v>1.4</v>
      </c>
      <c r="BP76" s="67">
        <f t="shared" si="11"/>
        <v>1.4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29">
        <v>4607111035141</v>
      </c>
      <c r="E77" s="330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7" t="s">
        <v>163</v>
      </c>
      <c r="Q77" s="332"/>
      <c r="R77" s="332"/>
      <c r="S77" s="332"/>
      <c r="T77" s="333"/>
      <c r="U77" s="34"/>
      <c r="V77" s="34"/>
      <c r="W77" s="35" t="s">
        <v>70</v>
      </c>
      <c r="X77" s="318">
        <v>56</v>
      </c>
      <c r="Y77" s="319">
        <f t="shared" si="6"/>
        <v>56</v>
      </c>
      <c r="Z77" s="36">
        <f t="shared" si="7"/>
        <v>1.0012799999999999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241.00160000000002</v>
      </c>
      <c r="BN77" s="67">
        <f t="shared" si="9"/>
        <v>241.00160000000002</v>
      </c>
      <c r="BO77" s="67">
        <f t="shared" si="10"/>
        <v>0.8</v>
      </c>
      <c r="BP77" s="67">
        <f t="shared" si="11"/>
        <v>0.8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29">
        <v>4607111033444</v>
      </c>
      <c r="E78" s="330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9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32"/>
      <c r="R78" s="332"/>
      <c r="S78" s="332"/>
      <c r="T78" s="333"/>
      <c r="U78" s="34"/>
      <c r="V78" s="34"/>
      <c r="W78" s="35" t="s">
        <v>70</v>
      </c>
      <c r="X78" s="318">
        <v>56</v>
      </c>
      <c r="Y78" s="319">
        <f t="shared" si="6"/>
        <v>56</v>
      </c>
      <c r="Z78" s="36">
        <f t="shared" si="7"/>
        <v>1.0012799999999999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241.00160000000002</v>
      </c>
      <c r="BN78" s="67">
        <f t="shared" si="9"/>
        <v>241.00160000000002</v>
      </c>
      <c r="BO78" s="67">
        <f t="shared" si="10"/>
        <v>0.8</v>
      </c>
      <c r="BP78" s="67">
        <f t="shared" si="11"/>
        <v>0.8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29">
        <v>4607111035028</v>
      </c>
      <c r="E79" s="330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5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32"/>
      <c r="R79" s="332"/>
      <c r="S79" s="332"/>
      <c r="T79" s="333"/>
      <c r="U79" s="34"/>
      <c r="V79" s="34"/>
      <c r="W79" s="35" t="s">
        <v>70</v>
      </c>
      <c r="X79" s="318">
        <v>14</v>
      </c>
      <c r="Y79" s="319">
        <f t="shared" si="6"/>
        <v>14</v>
      </c>
      <c r="Z79" s="36">
        <f t="shared" si="7"/>
        <v>0.25031999999999999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62.283200000000008</v>
      </c>
      <c r="BN79" s="67">
        <f t="shared" si="9"/>
        <v>62.283200000000008</v>
      </c>
      <c r="BO79" s="67">
        <f t="shared" si="10"/>
        <v>0.2</v>
      </c>
      <c r="BP79" s="67">
        <f t="shared" si="11"/>
        <v>0.2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70</v>
      </c>
      <c r="X80" s="318">
        <v>14</v>
      </c>
      <c r="Y80" s="319">
        <f t="shared" si="6"/>
        <v>14</v>
      </c>
      <c r="Z80" s="36">
        <f t="shared" si="7"/>
        <v>0.25031999999999999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63.408800000000006</v>
      </c>
      <c r="BN80" s="67">
        <f t="shared" si="9"/>
        <v>63.408800000000006</v>
      </c>
      <c r="BO80" s="67">
        <f t="shared" si="10"/>
        <v>0.2</v>
      </c>
      <c r="BP80" s="67">
        <f t="shared" si="11"/>
        <v>0.2</v>
      </c>
    </row>
    <row r="81" spans="1:68" x14ac:dyDescent="0.2">
      <c r="A81" s="358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59"/>
      <c r="P81" s="324" t="s">
        <v>73</v>
      </c>
      <c r="Q81" s="325"/>
      <c r="R81" s="325"/>
      <c r="S81" s="325"/>
      <c r="T81" s="325"/>
      <c r="U81" s="325"/>
      <c r="V81" s="326"/>
      <c r="W81" s="37" t="s">
        <v>70</v>
      </c>
      <c r="X81" s="320">
        <f>IFERROR(SUM(X75:X80),"0")</f>
        <v>322</v>
      </c>
      <c r="Y81" s="320">
        <f>IFERROR(SUM(Y75:Y80),"0")</f>
        <v>322</v>
      </c>
      <c r="Z81" s="320">
        <f>IFERROR(IF(Z75="",0,Z75),"0")+IFERROR(IF(Z76="",0,Z76),"0")+IFERROR(IF(Z77="",0,Z77),"0")+IFERROR(IF(Z78="",0,Z78),"0")+IFERROR(IF(Z79="",0,Z79),"0")+IFERROR(IF(Z80="",0,Z80),"0")</f>
        <v>5.7573600000000003</v>
      </c>
      <c r="AA81" s="321"/>
      <c r="AB81" s="321"/>
      <c r="AC81" s="321"/>
    </row>
    <row r="82" spans="1:68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59"/>
      <c r="P82" s="324" t="s">
        <v>73</v>
      </c>
      <c r="Q82" s="325"/>
      <c r="R82" s="325"/>
      <c r="S82" s="325"/>
      <c r="T82" s="325"/>
      <c r="U82" s="325"/>
      <c r="V82" s="326"/>
      <c r="W82" s="37" t="s">
        <v>74</v>
      </c>
      <c r="X82" s="320">
        <f>IFERROR(SUMPRODUCT(X75:X80*H75:H80),"0")</f>
        <v>1170.96</v>
      </c>
      <c r="Y82" s="320">
        <f>IFERROR(SUMPRODUCT(Y75:Y80*H75:H80),"0")</f>
        <v>1170.96</v>
      </c>
      <c r="Z82" s="37"/>
      <c r="AA82" s="321"/>
      <c r="AB82" s="321"/>
      <c r="AC82" s="321"/>
    </row>
    <row r="83" spans="1:68" ht="16.5" hidden="1" customHeight="1" x14ac:dyDescent="0.25">
      <c r="A83" s="322" t="s">
        <v>172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3"/>
      <c r="AB83" s="313"/>
      <c r="AC83" s="313"/>
    </row>
    <row r="84" spans="1:68" ht="14.25" hidden="1" customHeight="1" x14ac:dyDescent="0.25">
      <c r="A84" s="349" t="s">
        <v>173</v>
      </c>
      <c r="B84" s="323"/>
      <c r="C84" s="323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14"/>
      <c r="AB84" s="314"/>
      <c r="AC84" s="314"/>
    </row>
    <row r="85" spans="1:68" ht="27" hidden="1" customHeight="1" x14ac:dyDescent="0.25">
      <c r="A85" s="54" t="s">
        <v>174</v>
      </c>
      <c r="B85" s="54" t="s">
        <v>175</v>
      </c>
      <c r="C85" s="31">
        <v>4301190068</v>
      </c>
      <c r="D85" s="329">
        <v>4620207490365</v>
      </c>
      <c r="E85" s="330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6" t="s">
        <v>177</v>
      </c>
      <c r="Q85" s="332"/>
      <c r="R85" s="332"/>
      <c r="S85" s="332"/>
      <c r="T85" s="333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8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59"/>
      <c r="P86" s="324" t="s">
        <v>73</v>
      </c>
      <c r="Q86" s="325"/>
      <c r="R86" s="325"/>
      <c r="S86" s="325"/>
      <c r="T86" s="325"/>
      <c r="U86" s="325"/>
      <c r="V86" s="326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hidden="1" x14ac:dyDescent="0.2">
      <c r="A87" s="323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59"/>
      <c r="P87" s="324" t="s">
        <v>73</v>
      </c>
      <c r="Q87" s="325"/>
      <c r="R87" s="325"/>
      <c r="S87" s="325"/>
      <c r="T87" s="325"/>
      <c r="U87" s="325"/>
      <c r="V87" s="326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hidden="1" customHeight="1" x14ac:dyDescent="0.25">
      <c r="A88" s="322" t="s">
        <v>179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13"/>
      <c r="AB88" s="313"/>
      <c r="AC88" s="313"/>
    </row>
    <row r="89" spans="1:68" ht="14.25" hidden="1" customHeight="1" x14ac:dyDescent="0.25">
      <c r="A89" s="349" t="s">
        <v>180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29">
        <v>4607025784319</v>
      </c>
      <c r="E90" s="330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32"/>
      <c r="R90" s="332"/>
      <c r="S90" s="332"/>
      <c r="T90" s="333"/>
      <c r="U90" s="34"/>
      <c r="V90" s="34"/>
      <c r="W90" s="35" t="s">
        <v>70</v>
      </c>
      <c r="X90" s="318">
        <v>56</v>
      </c>
      <c r="Y90" s="319">
        <f>IFERROR(IF(X90="","",X90),"")</f>
        <v>56</v>
      </c>
      <c r="Z90" s="36">
        <f>IFERROR(IF(X90="","",X90*0.01788),"")</f>
        <v>1.0012799999999999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237.66399999999999</v>
      </c>
      <c r="BN90" s="67">
        <f>IFERROR(Y90*I90,"0")</f>
        <v>237.66399999999999</v>
      </c>
      <c r="BO90" s="67">
        <f>IFERROR(X90/J90,"0")</f>
        <v>0.8</v>
      </c>
      <c r="BP90" s="67">
        <f>IFERROR(Y90/J90,"0")</f>
        <v>0.8</v>
      </c>
    </row>
    <row r="91" spans="1:68" ht="27" hidden="1" customHeight="1" x14ac:dyDescent="0.25">
      <c r="A91" s="54" t="s">
        <v>184</v>
      </c>
      <c r="B91" s="54" t="s">
        <v>185</v>
      </c>
      <c r="C91" s="31">
        <v>4301136042</v>
      </c>
      <c r="D91" s="329">
        <v>4607025784012</v>
      </c>
      <c r="E91" s="330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2"/>
      <c r="R91" s="332"/>
      <c r="S91" s="332"/>
      <c r="T91" s="333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29">
        <v>4607111035370</v>
      </c>
      <c r="E92" s="330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8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70</v>
      </c>
      <c r="X92" s="318">
        <v>24</v>
      </c>
      <c r="Y92" s="319">
        <f>IFERROR(IF(X92="","",X92),"")</f>
        <v>24</v>
      </c>
      <c r="Z92" s="36">
        <f>IFERROR(IF(X92="","",X92*0.0155),"")</f>
        <v>0.372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83.135999999999996</v>
      </c>
      <c r="BN92" s="67">
        <f>IFERROR(Y92*I92,"0")</f>
        <v>83.135999999999996</v>
      </c>
      <c r="BO92" s="67">
        <f>IFERROR(X92/J92,"0")</f>
        <v>0.2857142857142857</v>
      </c>
      <c r="BP92" s="67">
        <f>IFERROR(Y92/J92,"0")</f>
        <v>0.2857142857142857</v>
      </c>
    </row>
    <row r="93" spans="1:68" x14ac:dyDescent="0.2">
      <c r="A93" s="358"/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59"/>
      <c r="P93" s="324" t="s">
        <v>73</v>
      </c>
      <c r="Q93" s="325"/>
      <c r="R93" s="325"/>
      <c r="S93" s="325"/>
      <c r="T93" s="325"/>
      <c r="U93" s="325"/>
      <c r="V93" s="326"/>
      <c r="W93" s="37" t="s">
        <v>70</v>
      </c>
      <c r="X93" s="320">
        <f>IFERROR(SUM(X90:X92),"0")</f>
        <v>80</v>
      </c>
      <c r="Y93" s="320">
        <f>IFERROR(SUM(Y90:Y92),"0")</f>
        <v>80</v>
      </c>
      <c r="Z93" s="320">
        <f>IFERROR(IF(Z90="",0,Z90),"0")+IFERROR(IF(Z91="",0,Z91),"0")+IFERROR(IF(Z92="",0,Z92),"0")</f>
        <v>1.3732799999999998</v>
      </c>
      <c r="AA93" s="321"/>
      <c r="AB93" s="321"/>
      <c r="AC93" s="321"/>
    </row>
    <row r="94" spans="1:68" x14ac:dyDescent="0.2">
      <c r="A94" s="323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59"/>
      <c r="P94" s="324" t="s">
        <v>73</v>
      </c>
      <c r="Q94" s="325"/>
      <c r="R94" s="325"/>
      <c r="S94" s="325"/>
      <c r="T94" s="325"/>
      <c r="U94" s="325"/>
      <c r="V94" s="326"/>
      <c r="W94" s="37" t="s">
        <v>74</v>
      </c>
      <c r="X94" s="320">
        <f>IFERROR(SUMPRODUCT(X90:X92*H90:H92),"0")</f>
        <v>275.52</v>
      </c>
      <c r="Y94" s="320">
        <f>IFERROR(SUMPRODUCT(Y90:Y92*H90:H92),"0")</f>
        <v>275.52</v>
      </c>
      <c r="Z94" s="37"/>
      <c r="AA94" s="321"/>
      <c r="AB94" s="321"/>
      <c r="AC94" s="321"/>
    </row>
    <row r="95" spans="1:68" ht="16.5" hidden="1" customHeight="1" x14ac:dyDescent="0.25">
      <c r="A95" s="322" t="s">
        <v>190</v>
      </c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13"/>
      <c r="AB95" s="313"/>
      <c r="AC95" s="313"/>
    </row>
    <row r="96" spans="1:68" ht="14.25" hidden="1" customHeight="1" x14ac:dyDescent="0.25">
      <c r="A96" s="349" t="s">
        <v>64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29">
        <v>4607111039262</v>
      </c>
      <c r="E97" s="330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2"/>
      <c r="R97" s="332"/>
      <c r="S97" s="332"/>
      <c r="T97" s="333"/>
      <c r="U97" s="34"/>
      <c r="V97" s="34"/>
      <c r="W97" s="35" t="s">
        <v>70</v>
      </c>
      <c r="X97" s="318">
        <v>12</v>
      </c>
      <c r="Y97" s="319">
        <f>IFERROR(IF(X97="","",X97),"")</f>
        <v>12</v>
      </c>
      <c r="Z97" s="36">
        <f>IFERROR(IF(X97="","",X97*0.0155),"")</f>
        <v>0.186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80.635199999999998</v>
      </c>
      <c r="BN97" s="67">
        <f>IFERROR(Y97*I97,"0")</f>
        <v>80.635199999999998</v>
      </c>
      <c r="BO97" s="67">
        <f>IFERROR(X97/J97,"0")</f>
        <v>0.14285714285714285</v>
      </c>
      <c r="BP97" s="67">
        <f>IFERROR(Y97/J97,"0")</f>
        <v>0.14285714285714285</v>
      </c>
    </row>
    <row r="98" spans="1:68" ht="27" hidden="1" customHeight="1" x14ac:dyDescent="0.25">
      <c r="A98" s="54" t="s">
        <v>193</v>
      </c>
      <c r="B98" s="54" t="s">
        <v>194</v>
      </c>
      <c r="C98" s="31">
        <v>4301070976</v>
      </c>
      <c r="D98" s="329">
        <v>4607111034144</v>
      </c>
      <c r="E98" s="330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2"/>
      <c r="R98" s="332"/>
      <c r="S98" s="332"/>
      <c r="T98" s="333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29">
        <v>4607111039248</v>
      </c>
      <c r="E99" s="330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2"/>
      <c r="R99" s="332"/>
      <c r="S99" s="332"/>
      <c r="T99" s="333"/>
      <c r="U99" s="34"/>
      <c r="V99" s="34"/>
      <c r="W99" s="35" t="s">
        <v>70</v>
      </c>
      <c r="X99" s="318">
        <v>48</v>
      </c>
      <c r="Y99" s="319">
        <f>IFERROR(IF(X99="","",X99),"")</f>
        <v>48</v>
      </c>
      <c r="Z99" s="36">
        <f>IFERROR(IF(X99="","",X99*0.0155),"")</f>
        <v>0.74399999999999999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350.4</v>
      </c>
      <c r="BN99" s="67">
        <f>IFERROR(Y99*I99,"0")</f>
        <v>350.4</v>
      </c>
      <c r="BO99" s="67">
        <f>IFERROR(X99/J99,"0")</f>
        <v>0.5714285714285714</v>
      </c>
      <c r="BP99" s="67">
        <f>IFERROR(Y99/J99,"0")</f>
        <v>0.5714285714285714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29">
        <v>4607111039293</v>
      </c>
      <c r="E100" s="330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8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8">
        <v>12</v>
      </c>
      <c r="Y100" s="319">
        <f>IFERROR(IF(X100="","",X100),"")</f>
        <v>12</v>
      </c>
      <c r="Z100" s="36">
        <f>IFERROR(IF(X100="","",X100*0.0155),"")</f>
        <v>0.186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80.635199999999998</v>
      </c>
      <c r="BN100" s="67">
        <f>IFERROR(Y100*I100,"0")</f>
        <v>80.635199999999998</v>
      </c>
      <c r="BO100" s="67">
        <f>IFERROR(X100/J100,"0")</f>
        <v>0.14285714285714285</v>
      </c>
      <c r="BP100" s="67">
        <f>IFERROR(Y100/J100,"0")</f>
        <v>0.14285714285714285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29">
        <v>4607111039279</v>
      </c>
      <c r="E101" s="330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8">
        <v>48</v>
      </c>
      <c r="Y101" s="319">
        <f>IFERROR(IF(X101="","",X101),"")</f>
        <v>48</v>
      </c>
      <c r="Z101" s="36">
        <f>IFERROR(IF(X101="","",X101*0.0155),"")</f>
        <v>0.74399999999999999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350.4</v>
      </c>
      <c r="BN101" s="67">
        <f>IFERROR(Y101*I101,"0")</f>
        <v>350.4</v>
      </c>
      <c r="BO101" s="67">
        <f>IFERROR(X101/J101,"0")</f>
        <v>0.5714285714285714</v>
      </c>
      <c r="BP101" s="67">
        <f>IFERROR(Y101/J101,"0")</f>
        <v>0.5714285714285714</v>
      </c>
    </row>
    <row r="102" spans="1:68" x14ac:dyDescent="0.2">
      <c r="A102" s="358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59"/>
      <c r="P102" s="324" t="s">
        <v>73</v>
      </c>
      <c r="Q102" s="325"/>
      <c r="R102" s="325"/>
      <c r="S102" s="325"/>
      <c r="T102" s="325"/>
      <c r="U102" s="325"/>
      <c r="V102" s="326"/>
      <c r="W102" s="37" t="s">
        <v>70</v>
      </c>
      <c r="X102" s="320">
        <f>IFERROR(SUM(X97:X101),"0")</f>
        <v>120</v>
      </c>
      <c r="Y102" s="320">
        <f>IFERROR(SUM(Y97:Y101),"0")</f>
        <v>120</v>
      </c>
      <c r="Z102" s="320">
        <f>IFERROR(IF(Z97="",0,Z97),"0")+IFERROR(IF(Z98="",0,Z98),"0")+IFERROR(IF(Z99="",0,Z99),"0")+IFERROR(IF(Z100="",0,Z100),"0")+IFERROR(IF(Z101="",0,Z101),"0")</f>
        <v>1.8599999999999999</v>
      </c>
      <c r="AA102" s="321"/>
      <c r="AB102" s="321"/>
      <c r="AC102" s="321"/>
    </row>
    <row r="103" spans="1:68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59"/>
      <c r="P103" s="324" t="s">
        <v>73</v>
      </c>
      <c r="Q103" s="325"/>
      <c r="R103" s="325"/>
      <c r="S103" s="325"/>
      <c r="T103" s="325"/>
      <c r="U103" s="325"/>
      <c r="V103" s="326"/>
      <c r="W103" s="37" t="s">
        <v>74</v>
      </c>
      <c r="X103" s="320">
        <f>IFERROR(SUMPRODUCT(X97:X101*H97:H101),"0")</f>
        <v>825.6</v>
      </c>
      <c r="Y103" s="320">
        <f>IFERROR(SUMPRODUCT(Y97:Y101*H97:H101),"0")</f>
        <v>825.6</v>
      </c>
      <c r="Z103" s="37"/>
      <c r="AA103" s="321"/>
      <c r="AB103" s="321"/>
      <c r="AC103" s="321"/>
    </row>
    <row r="104" spans="1:68" ht="16.5" hidden="1" customHeight="1" x14ac:dyDescent="0.25">
      <c r="A104" s="322" t="s">
        <v>201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  <c r="AA104" s="313"/>
      <c r="AB104" s="313"/>
      <c r="AC104" s="313"/>
    </row>
    <row r="105" spans="1:68" ht="14.25" hidden="1" customHeight="1" x14ac:dyDescent="0.25">
      <c r="A105" s="349" t="s">
        <v>142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29">
        <v>4607111034014</v>
      </c>
      <c r="E106" s="330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32"/>
      <c r="R106" s="332"/>
      <c r="S106" s="332"/>
      <c r="T106" s="333"/>
      <c r="U106" s="34"/>
      <c r="V106" s="34"/>
      <c r="W106" s="35" t="s">
        <v>70</v>
      </c>
      <c r="X106" s="318">
        <v>224</v>
      </c>
      <c r="Y106" s="319">
        <f>IFERROR(IF(X106="","",X106),"")</f>
        <v>224</v>
      </c>
      <c r="Z106" s="36">
        <f>IFERROR(IF(X106="","",X106*0.01788),"")</f>
        <v>4.0051199999999998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829.60639999999989</v>
      </c>
      <c r="BN106" s="67">
        <f>IFERROR(Y106*I106,"0")</f>
        <v>829.60639999999989</v>
      </c>
      <c r="BO106" s="67">
        <f>IFERROR(X106/J106,"0")</f>
        <v>3.2</v>
      </c>
      <c r="BP106" s="67">
        <f>IFERROR(Y106/J106,"0")</f>
        <v>3.2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29">
        <v>4607111033994</v>
      </c>
      <c r="E107" s="330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32"/>
      <c r="R107" s="332"/>
      <c r="S107" s="332"/>
      <c r="T107" s="333"/>
      <c r="U107" s="34"/>
      <c r="V107" s="34"/>
      <c r="W107" s="35" t="s">
        <v>70</v>
      </c>
      <c r="X107" s="318">
        <v>196</v>
      </c>
      <c r="Y107" s="319">
        <f>IFERROR(IF(X107="","",X107),"")</f>
        <v>196</v>
      </c>
      <c r="Z107" s="36">
        <f>IFERROR(IF(X107="","",X107*0.01788),"")</f>
        <v>3.50448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725.90559999999994</v>
      </c>
      <c r="BN107" s="67">
        <f>IFERROR(Y107*I107,"0")</f>
        <v>725.90559999999994</v>
      </c>
      <c r="BO107" s="67">
        <f>IFERROR(X107/J107,"0")</f>
        <v>2.8</v>
      </c>
      <c r="BP107" s="67">
        <f>IFERROR(Y107/J107,"0")</f>
        <v>2.8</v>
      </c>
    </row>
    <row r="108" spans="1:68" x14ac:dyDescent="0.2">
      <c r="A108" s="358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59"/>
      <c r="P108" s="324" t="s">
        <v>73</v>
      </c>
      <c r="Q108" s="325"/>
      <c r="R108" s="325"/>
      <c r="S108" s="325"/>
      <c r="T108" s="325"/>
      <c r="U108" s="325"/>
      <c r="V108" s="326"/>
      <c r="W108" s="37" t="s">
        <v>70</v>
      </c>
      <c r="X108" s="320">
        <f>IFERROR(SUM(X106:X107),"0")</f>
        <v>420</v>
      </c>
      <c r="Y108" s="320">
        <f>IFERROR(SUM(Y106:Y107),"0")</f>
        <v>420</v>
      </c>
      <c r="Z108" s="320">
        <f>IFERROR(IF(Z106="",0,Z106),"0")+IFERROR(IF(Z107="",0,Z107),"0")</f>
        <v>7.5095999999999998</v>
      </c>
      <c r="AA108" s="321"/>
      <c r="AB108" s="321"/>
      <c r="AC108" s="321"/>
    </row>
    <row r="109" spans="1:68" x14ac:dyDescent="0.2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59"/>
      <c r="P109" s="324" t="s">
        <v>73</v>
      </c>
      <c r="Q109" s="325"/>
      <c r="R109" s="325"/>
      <c r="S109" s="325"/>
      <c r="T109" s="325"/>
      <c r="U109" s="325"/>
      <c r="V109" s="326"/>
      <c r="W109" s="37" t="s">
        <v>74</v>
      </c>
      <c r="X109" s="320">
        <f>IFERROR(SUMPRODUCT(X106:X107*H106:H107),"0")</f>
        <v>1260</v>
      </c>
      <c r="Y109" s="320">
        <f>IFERROR(SUMPRODUCT(Y106:Y107*H106:H107),"0")</f>
        <v>1260</v>
      </c>
      <c r="Z109" s="37"/>
      <c r="AA109" s="321"/>
      <c r="AB109" s="321"/>
      <c r="AC109" s="321"/>
    </row>
    <row r="110" spans="1:68" ht="16.5" hidden="1" customHeight="1" x14ac:dyDescent="0.25">
      <c r="A110" s="322" t="s">
        <v>207</v>
      </c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23"/>
      <c r="Y110" s="323"/>
      <c r="Z110" s="323"/>
      <c r="AA110" s="313"/>
      <c r="AB110" s="313"/>
      <c r="AC110" s="313"/>
    </row>
    <row r="111" spans="1:68" ht="14.25" hidden="1" customHeight="1" x14ac:dyDescent="0.25">
      <c r="A111" s="349" t="s">
        <v>142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29">
        <v>4607111039095</v>
      </c>
      <c r="E112" s="330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32"/>
      <c r="R112" s="332"/>
      <c r="S112" s="332"/>
      <c r="T112" s="333"/>
      <c r="U112" s="34"/>
      <c r="V112" s="34"/>
      <c r="W112" s="35" t="s">
        <v>70</v>
      </c>
      <c r="X112" s="318">
        <v>28</v>
      </c>
      <c r="Y112" s="319">
        <f>IFERROR(IF(X112="","",X112),"")</f>
        <v>28</v>
      </c>
      <c r="Z112" s="36">
        <f>IFERROR(IF(X112="","",X112*0.01788),"")</f>
        <v>0.50063999999999997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104.944</v>
      </c>
      <c r="BN112" s="67">
        <f>IFERROR(Y112*I112,"0")</f>
        <v>104.944</v>
      </c>
      <c r="BO112" s="67">
        <f>IFERROR(X112/J112,"0")</f>
        <v>0.4</v>
      </c>
      <c r="BP112" s="67">
        <f>IFERROR(Y112/J112,"0")</f>
        <v>0.4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29">
        <v>4607111034199</v>
      </c>
      <c r="E113" s="330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32"/>
      <c r="R113" s="332"/>
      <c r="S113" s="332"/>
      <c r="T113" s="333"/>
      <c r="U113" s="34"/>
      <c r="V113" s="34"/>
      <c r="W113" s="35" t="s">
        <v>70</v>
      </c>
      <c r="X113" s="318">
        <v>56</v>
      </c>
      <c r="Y113" s="319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x14ac:dyDescent="0.2">
      <c r="A114" s="358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59"/>
      <c r="P114" s="324" t="s">
        <v>73</v>
      </c>
      <c r="Q114" s="325"/>
      <c r="R114" s="325"/>
      <c r="S114" s="325"/>
      <c r="T114" s="325"/>
      <c r="U114" s="325"/>
      <c r="V114" s="326"/>
      <c r="W114" s="37" t="s">
        <v>70</v>
      </c>
      <c r="X114" s="320">
        <f>IFERROR(SUM(X112:X113),"0")</f>
        <v>84</v>
      </c>
      <c r="Y114" s="320">
        <f>IFERROR(SUM(Y112:Y113),"0")</f>
        <v>84</v>
      </c>
      <c r="Z114" s="320">
        <f>IFERROR(IF(Z112="",0,Z112),"0")+IFERROR(IF(Z113="",0,Z113),"0")</f>
        <v>1.5019199999999999</v>
      </c>
      <c r="AA114" s="321"/>
      <c r="AB114" s="321"/>
      <c r="AC114" s="321"/>
    </row>
    <row r="115" spans="1:68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59"/>
      <c r="P115" s="324" t="s">
        <v>73</v>
      </c>
      <c r="Q115" s="325"/>
      <c r="R115" s="325"/>
      <c r="S115" s="325"/>
      <c r="T115" s="325"/>
      <c r="U115" s="325"/>
      <c r="V115" s="326"/>
      <c r="W115" s="37" t="s">
        <v>74</v>
      </c>
      <c r="X115" s="320">
        <f>IFERROR(SUMPRODUCT(X112:X113*H112:H113),"0")</f>
        <v>252</v>
      </c>
      <c r="Y115" s="320">
        <f>IFERROR(SUMPRODUCT(Y112:Y113*H112:H113),"0")</f>
        <v>252</v>
      </c>
      <c r="Z115" s="37"/>
      <c r="AA115" s="321"/>
      <c r="AB115" s="321"/>
      <c r="AC115" s="321"/>
    </row>
    <row r="116" spans="1:68" ht="16.5" hidden="1" customHeight="1" x14ac:dyDescent="0.25">
      <c r="A116" s="322" t="s">
        <v>214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23"/>
      <c r="Z116" s="323"/>
      <c r="AA116" s="313"/>
      <c r="AB116" s="313"/>
      <c r="AC116" s="313"/>
    </row>
    <row r="117" spans="1:68" ht="14.25" hidden="1" customHeight="1" x14ac:dyDescent="0.25">
      <c r="A117" s="349" t="s">
        <v>142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23"/>
      <c r="Y117" s="323"/>
      <c r="Z117" s="323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29">
        <v>4607111034380</v>
      </c>
      <c r="E118" s="330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1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32"/>
      <c r="R118" s="332"/>
      <c r="S118" s="332"/>
      <c r="T118" s="333"/>
      <c r="U118" s="34"/>
      <c r="V118" s="34"/>
      <c r="W118" s="35" t="s">
        <v>70</v>
      </c>
      <c r="X118" s="318">
        <v>14</v>
      </c>
      <c r="Y118" s="319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customHeight="1" x14ac:dyDescent="0.25">
      <c r="A119" s="54" t="s">
        <v>218</v>
      </c>
      <c r="B119" s="54" t="s">
        <v>219</v>
      </c>
      <c r="C119" s="31">
        <v>4301135277</v>
      </c>
      <c r="D119" s="329">
        <v>4607111034397</v>
      </c>
      <c r="E119" s="330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2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32"/>
      <c r="R119" s="332"/>
      <c r="S119" s="332"/>
      <c r="T119" s="333"/>
      <c r="U119" s="34"/>
      <c r="V119" s="34"/>
      <c r="W119" s="35" t="s">
        <v>70</v>
      </c>
      <c r="X119" s="318">
        <v>70</v>
      </c>
      <c r="Y119" s="319">
        <f>IFERROR(IF(X119="","",X119),"")</f>
        <v>70</v>
      </c>
      <c r="Z119" s="36">
        <f>IFERROR(IF(X119="","",X119*0.01788),"")</f>
        <v>1.2516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229.6</v>
      </c>
      <c r="BN119" s="67">
        <f>IFERROR(Y119*I119,"0")</f>
        <v>229.6</v>
      </c>
      <c r="BO119" s="67">
        <f>IFERROR(X119/J119,"0")</f>
        <v>1</v>
      </c>
      <c r="BP119" s="67">
        <f>IFERROR(Y119/J119,"0")</f>
        <v>1</v>
      </c>
    </row>
    <row r="120" spans="1:68" x14ac:dyDescent="0.2">
      <c r="A120" s="358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59"/>
      <c r="P120" s="324" t="s">
        <v>73</v>
      </c>
      <c r="Q120" s="325"/>
      <c r="R120" s="325"/>
      <c r="S120" s="325"/>
      <c r="T120" s="325"/>
      <c r="U120" s="325"/>
      <c r="V120" s="326"/>
      <c r="W120" s="37" t="s">
        <v>70</v>
      </c>
      <c r="X120" s="320">
        <f>IFERROR(SUM(X118:X119),"0")</f>
        <v>84</v>
      </c>
      <c r="Y120" s="320">
        <f>IFERROR(SUM(Y118:Y119),"0")</f>
        <v>84</v>
      </c>
      <c r="Z120" s="320">
        <f>IFERROR(IF(Z118="",0,Z118),"0")+IFERROR(IF(Z119="",0,Z119),"0")</f>
        <v>1.5019200000000001</v>
      </c>
      <c r="AA120" s="321"/>
      <c r="AB120" s="321"/>
      <c r="AC120" s="321"/>
    </row>
    <row r="121" spans="1:68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59"/>
      <c r="P121" s="324" t="s">
        <v>73</v>
      </c>
      <c r="Q121" s="325"/>
      <c r="R121" s="325"/>
      <c r="S121" s="325"/>
      <c r="T121" s="325"/>
      <c r="U121" s="325"/>
      <c r="V121" s="326"/>
      <c r="W121" s="37" t="s">
        <v>74</v>
      </c>
      <c r="X121" s="320">
        <f>IFERROR(SUMPRODUCT(X118:X119*H118:H119),"0")</f>
        <v>252</v>
      </c>
      <c r="Y121" s="320">
        <f>IFERROR(SUMPRODUCT(Y118:Y119*H118:H119),"0")</f>
        <v>252</v>
      </c>
      <c r="Z121" s="37"/>
      <c r="AA121" s="321"/>
      <c r="AB121" s="321"/>
      <c r="AC121" s="321"/>
    </row>
    <row r="122" spans="1:68" ht="16.5" hidden="1" customHeight="1" x14ac:dyDescent="0.25">
      <c r="A122" s="322" t="s">
        <v>220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AA122" s="313"/>
      <c r="AB122" s="313"/>
      <c r="AC122" s="313"/>
    </row>
    <row r="123" spans="1:68" ht="14.25" hidden="1" customHeight="1" x14ac:dyDescent="0.25">
      <c r="A123" s="349" t="s">
        <v>142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23"/>
      <c r="Z123" s="323"/>
      <c r="AA123" s="314"/>
      <c r="AB123" s="314"/>
      <c r="AC123" s="314"/>
    </row>
    <row r="124" spans="1:68" ht="27" customHeight="1" x14ac:dyDescent="0.25">
      <c r="A124" s="54" t="s">
        <v>221</v>
      </c>
      <c r="B124" s="54" t="s">
        <v>222</v>
      </c>
      <c r="C124" s="31">
        <v>4301135570</v>
      </c>
      <c r="D124" s="329">
        <v>4607111035806</v>
      </c>
      <c r="E124" s="330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7" t="s">
        <v>223</v>
      </c>
      <c r="Q124" s="332"/>
      <c r="R124" s="332"/>
      <c r="S124" s="332"/>
      <c r="T124" s="333"/>
      <c r="U124" s="34"/>
      <c r="V124" s="34"/>
      <c r="W124" s="35" t="s">
        <v>70</v>
      </c>
      <c r="X124" s="318">
        <v>42</v>
      </c>
      <c r="Y124" s="31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358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59"/>
      <c r="P125" s="324" t="s">
        <v>73</v>
      </c>
      <c r="Q125" s="325"/>
      <c r="R125" s="325"/>
      <c r="S125" s="325"/>
      <c r="T125" s="325"/>
      <c r="U125" s="325"/>
      <c r="V125" s="326"/>
      <c r="W125" s="37" t="s">
        <v>70</v>
      </c>
      <c r="X125" s="320">
        <f>IFERROR(SUM(X124:X124),"0")</f>
        <v>42</v>
      </c>
      <c r="Y125" s="320">
        <f>IFERROR(SUM(Y124:Y124),"0")</f>
        <v>42</v>
      </c>
      <c r="Z125" s="320">
        <f>IFERROR(IF(Z124="",0,Z124),"0")</f>
        <v>0.75095999999999996</v>
      </c>
      <c r="AA125" s="321"/>
      <c r="AB125" s="321"/>
      <c r="AC125" s="321"/>
    </row>
    <row r="126" spans="1:68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59"/>
      <c r="P126" s="324" t="s">
        <v>73</v>
      </c>
      <c r="Q126" s="325"/>
      <c r="R126" s="325"/>
      <c r="S126" s="325"/>
      <c r="T126" s="325"/>
      <c r="U126" s="325"/>
      <c r="V126" s="326"/>
      <c r="W126" s="37" t="s">
        <v>74</v>
      </c>
      <c r="X126" s="320">
        <f>IFERROR(SUMPRODUCT(X124:X124*H124:H124),"0")</f>
        <v>126</v>
      </c>
      <c r="Y126" s="320">
        <f>IFERROR(SUMPRODUCT(Y124:Y124*H124:H124),"0")</f>
        <v>126</v>
      </c>
      <c r="Z126" s="37"/>
      <c r="AA126" s="321"/>
      <c r="AB126" s="321"/>
      <c r="AC126" s="321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13"/>
      <c r="AB127" s="313"/>
      <c r="AC127" s="313"/>
    </row>
    <row r="128" spans="1:68" ht="14.25" hidden="1" customHeight="1" x14ac:dyDescent="0.25">
      <c r="A128" s="349" t="s">
        <v>142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29">
        <v>4607111039613</v>
      </c>
      <c r="E129" s="330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32"/>
      <c r="R129" s="332"/>
      <c r="S129" s="332"/>
      <c r="T129" s="333"/>
      <c r="U129" s="34"/>
      <c r="V129" s="34"/>
      <c r="W129" s="35" t="s">
        <v>70</v>
      </c>
      <c r="X129" s="318">
        <v>14</v>
      </c>
      <c r="Y129" s="319">
        <f>IFERROR(IF(X129="","",X129),"")</f>
        <v>14</v>
      </c>
      <c r="Z129" s="36">
        <f>IFERROR(IF(X129="","",X129*0.00936),"")</f>
        <v>0.13103999999999999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43.26</v>
      </c>
      <c r="BN129" s="67">
        <f>IFERROR(Y129*I129,"0")</f>
        <v>43.26</v>
      </c>
      <c r="BO129" s="67">
        <f>IFERROR(X129/J129,"0")</f>
        <v>0.1111111111111111</v>
      </c>
      <c r="BP129" s="67">
        <f>IFERROR(Y129/J129,"0")</f>
        <v>0.1111111111111111</v>
      </c>
    </row>
    <row r="130" spans="1:68" x14ac:dyDescent="0.2">
      <c r="A130" s="358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59"/>
      <c r="P130" s="324" t="s">
        <v>73</v>
      </c>
      <c r="Q130" s="325"/>
      <c r="R130" s="325"/>
      <c r="S130" s="325"/>
      <c r="T130" s="325"/>
      <c r="U130" s="325"/>
      <c r="V130" s="326"/>
      <c r="W130" s="37" t="s">
        <v>70</v>
      </c>
      <c r="X130" s="320">
        <f>IFERROR(SUM(X129:X129),"0")</f>
        <v>14</v>
      </c>
      <c r="Y130" s="320">
        <f>IFERROR(SUM(Y129:Y129),"0")</f>
        <v>14</v>
      </c>
      <c r="Z130" s="320">
        <f>IFERROR(IF(Z129="",0,Z129),"0")</f>
        <v>0.13103999999999999</v>
      </c>
      <c r="AA130" s="321"/>
      <c r="AB130" s="321"/>
      <c r="AC130" s="321"/>
    </row>
    <row r="131" spans="1:68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59"/>
      <c r="P131" s="324" t="s">
        <v>73</v>
      </c>
      <c r="Q131" s="325"/>
      <c r="R131" s="325"/>
      <c r="S131" s="325"/>
      <c r="T131" s="325"/>
      <c r="U131" s="325"/>
      <c r="V131" s="326"/>
      <c r="W131" s="37" t="s">
        <v>74</v>
      </c>
      <c r="X131" s="320">
        <f>IFERROR(SUMPRODUCT(X129:X129*H129:H129),"0")</f>
        <v>37.800000000000004</v>
      </c>
      <c r="Y131" s="320">
        <f>IFERROR(SUMPRODUCT(Y129:Y129*H129:H129),"0")</f>
        <v>37.800000000000004</v>
      </c>
      <c r="Z131" s="37"/>
      <c r="AA131" s="321"/>
      <c r="AB131" s="321"/>
      <c r="AC131" s="321"/>
    </row>
    <row r="132" spans="1:68" ht="16.5" hidden="1" customHeight="1" x14ac:dyDescent="0.25">
      <c r="A132" s="322" t="s">
        <v>228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3"/>
      <c r="AB132" s="313"/>
      <c r="AC132" s="313"/>
    </row>
    <row r="133" spans="1:68" ht="14.25" hidden="1" customHeight="1" x14ac:dyDescent="0.25">
      <c r="A133" s="349" t="s">
        <v>229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14"/>
      <c r="AB133" s="314"/>
      <c r="AC133" s="314"/>
    </row>
    <row r="134" spans="1:68" ht="27" hidden="1" customHeight="1" x14ac:dyDescent="0.25">
      <c r="A134" s="54" t="s">
        <v>230</v>
      </c>
      <c r="B134" s="54" t="s">
        <v>231</v>
      </c>
      <c r="C134" s="31">
        <v>4301071054</v>
      </c>
      <c r="D134" s="329">
        <v>4607111035639</v>
      </c>
      <c r="E134" s="330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1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32"/>
      <c r="R134" s="332"/>
      <c r="S134" s="332"/>
      <c r="T134" s="333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234</v>
      </c>
      <c r="B135" s="54" t="s">
        <v>235</v>
      </c>
      <c r="C135" s="31">
        <v>4301135540</v>
      </c>
      <c r="D135" s="329">
        <v>4607111035646</v>
      </c>
      <c r="E135" s="330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70</v>
      </c>
      <c r="X135" s="318">
        <v>6</v>
      </c>
      <c r="Y135" s="319">
        <f>IFERROR(IF(X135="","",X135),"")</f>
        <v>6</v>
      </c>
      <c r="Z135" s="36">
        <f>IFERROR(IF(X135="","",X135*0.01157),"")</f>
        <v>6.9420000000000009E-2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12.72</v>
      </c>
      <c r="BN135" s="67">
        <f>IFERROR(Y135*I135,"0")</f>
        <v>12.72</v>
      </c>
      <c r="BO135" s="67">
        <f>IFERROR(X135/J135,"0")</f>
        <v>8.3333333333333329E-2</v>
      </c>
      <c r="BP135" s="67">
        <f>IFERROR(Y135/J135,"0")</f>
        <v>8.3333333333333329E-2</v>
      </c>
    </row>
    <row r="136" spans="1:68" x14ac:dyDescent="0.2">
      <c r="A136" s="358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59"/>
      <c r="P136" s="324" t="s">
        <v>73</v>
      </c>
      <c r="Q136" s="325"/>
      <c r="R136" s="325"/>
      <c r="S136" s="325"/>
      <c r="T136" s="325"/>
      <c r="U136" s="325"/>
      <c r="V136" s="326"/>
      <c r="W136" s="37" t="s">
        <v>70</v>
      </c>
      <c r="X136" s="320">
        <f>IFERROR(SUM(X134:X135),"0")</f>
        <v>6</v>
      </c>
      <c r="Y136" s="320">
        <f>IFERROR(SUM(Y134:Y135),"0")</f>
        <v>6</v>
      </c>
      <c r="Z136" s="320">
        <f>IFERROR(IF(Z134="",0,Z134),"0")+IFERROR(IF(Z135="",0,Z135),"0")</f>
        <v>6.9420000000000009E-2</v>
      </c>
      <c r="AA136" s="321"/>
      <c r="AB136" s="321"/>
      <c r="AC136" s="321"/>
    </row>
    <row r="137" spans="1:68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59"/>
      <c r="P137" s="324" t="s">
        <v>73</v>
      </c>
      <c r="Q137" s="325"/>
      <c r="R137" s="325"/>
      <c r="S137" s="325"/>
      <c r="T137" s="325"/>
      <c r="U137" s="325"/>
      <c r="V137" s="326"/>
      <c r="W137" s="37" t="s">
        <v>74</v>
      </c>
      <c r="X137" s="320">
        <f>IFERROR(SUMPRODUCT(X134:X135*H134:H135),"0")</f>
        <v>9.6000000000000014</v>
      </c>
      <c r="Y137" s="320">
        <f>IFERROR(SUMPRODUCT(Y134:Y135*H134:H135),"0")</f>
        <v>9.6000000000000014</v>
      </c>
      <c r="Z137" s="37"/>
      <c r="AA137" s="321"/>
      <c r="AB137" s="321"/>
      <c r="AC137" s="321"/>
    </row>
    <row r="138" spans="1:68" ht="16.5" hidden="1" customHeight="1" x14ac:dyDescent="0.25">
      <c r="A138" s="322" t="s">
        <v>236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13"/>
      <c r="AB138" s="313"/>
      <c r="AC138" s="313"/>
    </row>
    <row r="139" spans="1:68" ht="14.25" hidden="1" customHeight="1" x14ac:dyDescent="0.25">
      <c r="A139" s="349" t="s">
        <v>142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14"/>
      <c r="AB139" s="314"/>
      <c r="AC139" s="314"/>
    </row>
    <row r="140" spans="1:68" ht="27" hidden="1" customHeight="1" x14ac:dyDescent="0.25">
      <c r="A140" s="54" t="s">
        <v>237</v>
      </c>
      <c r="B140" s="54" t="s">
        <v>238</v>
      </c>
      <c r="C140" s="31">
        <v>4301135281</v>
      </c>
      <c r="D140" s="329">
        <v>4607111036568</v>
      </c>
      <c r="E140" s="330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58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59"/>
      <c r="P141" s="324" t="s">
        <v>73</v>
      </c>
      <c r="Q141" s="325"/>
      <c r="R141" s="325"/>
      <c r="S141" s="325"/>
      <c r="T141" s="325"/>
      <c r="U141" s="325"/>
      <c r="V141" s="326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59"/>
      <c r="P142" s="324" t="s">
        <v>73</v>
      </c>
      <c r="Q142" s="325"/>
      <c r="R142" s="325"/>
      <c r="S142" s="325"/>
      <c r="T142" s="325"/>
      <c r="U142" s="325"/>
      <c r="V142" s="326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hidden="1" customHeight="1" x14ac:dyDescent="0.2">
      <c r="A143" s="399" t="s">
        <v>240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48"/>
      <c r="AB143" s="48"/>
      <c r="AC143" s="48"/>
    </row>
    <row r="144" spans="1:68" ht="16.5" hidden="1" customHeight="1" x14ac:dyDescent="0.25">
      <c r="A144" s="322" t="s">
        <v>241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13"/>
      <c r="AB144" s="313"/>
      <c r="AC144" s="313"/>
    </row>
    <row r="145" spans="1:68" ht="14.25" hidden="1" customHeight="1" x14ac:dyDescent="0.25">
      <c r="A145" s="349" t="s">
        <v>142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14"/>
      <c r="AB145" s="314"/>
      <c r="AC145" s="314"/>
    </row>
    <row r="146" spans="1:68" ht="27" hidden="1" customHeight="1" x14ac:dyDescent="0.25">
      <c r="A146" s="54" t="s">
        <v>242</v>
      </c>
      <c r="B146" s="54" t="s">
        <v>243</v>
      </c>
      <c r="C146" s="31">
        <v>4301135317</v>
      </c>
      <c r="D146" s="329">
        <v>4607111039057</v>
      </c>
      <c r="E146" s="330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5" t="s">
        <v>244</v>
      </c>
      <c r="Q146" s="332"/>
      <c r="R146" s="332"/>
      <c r="S146" s="332"/>
      <c r="T146" s="333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8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59"/>
      <c r="P147" s="324" t="s">
        <v>73</v>
      </c>
      <c r="Q147" s="325"/>
      <c r="R147" s="325"/>
      <c r="S147" s="325"/>
      <c r="T147" s="325"/>
      <c r="U147" s="325"/>
      <c r="V147" s="326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59"/>
      <c r="P148" s="324" t="s">
        <v>73</v>
      </c>
      <c r="Q148" s="325"/>
      <c r="R148" s="325"/>
      <c r="S148" s="325"/>
      <c r="T148" s="325"/>
      <c r="U148" s="325"/>
      <c r="V148" s="326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hidden="1" customHeight="1" x14ac:dyDescent="0.25">
      <c r="A149" s="322" t="s">
        <v>245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3"/>
      <c r="AB149" s="313"/>
      <c r="AC149" s="313"/>
    </row>
    <row r="150" spans="1:68" ht="14.25" hidden="1" customHeight="1" x14ac:dyDescent="0.25">
      <c r="A150" s="349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14"/>
      <c r="AB150" s="314"/>
      <c r="AC150" s="314"/>
    </row>
    <row r="151" spans="1:68" ht="16.5" hidden="1" customHeight="1" x14ac:dyDescent="0.25">
      <c r="A151" s="54" t="s">
        <v>246</v>
      </c>
      <c r="B151" s="54" t="s">
        <v>247</v>
      </c>
      <c r="C151" s="31">
        <v>4301071062</v>
      </c>
      <c r="D151" s="329">
        <v>4607111036384</v>
      </c>
      <c r="E151" s="330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8" t="s">
        <v>248</v>
      </c>
      <c r="Q151" s="332"/>
      <c r="R151" s="332"/>
      <c r="S151" s="332"/>
      <c r="T151" s="333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4301071056</v>
      </c>
      <c r="D152" s="329">
        <v>4640242180250</v>
      </c>
      <c r="E152" s="330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56" t="s">
        <v>252</v>
      </c>
      <c r="Q152" s="332"/>
      <c r="R152" s="332"/>
      <c r="S152" s="332"/>
      <c r="T152" s="333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29">
        <v>4607111036216</v>
      </c>
      <c r="E153" s="330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32"/>
      <c r="R153" s="332"/>
      <c r="S153" s="332"/>
      <c r="T153" s="333"/>
      <c r="U153" s="34"/>
      <c r="V153" s="34"/>
      <c r="W153" s="35" t="s">
        <v>70</v>
      </c>
      <c r="X153" s="318">
        <v>48</v>
      </c>
      <c r="Y153" s="319">
        <f>IFERROR(IF(X153="","",X153),"")</f>
        <v>48</v>
      </c>
      <c r="Z153" s="36">
        <f>IFERROR(IF(X153="","",X153*0.00866),"")</f>
        <v>0.41567999999999994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250.23359999999997</v>
      </c>
      <c r="BN153" s="67">
        <f>IFERROR(Y153*I153,"0")</f>
        <v>250.23359999999997</v>
      </c>
      <c r="BO153" s="67">
        <f>IFERROR(X153/J153,"0")</f>
        <v>0.33333333333333331</v>
      </c>
      <c r="BP153" s="67">
        <f>IFERROR(Y153/J153,"0")</f>
        <v>0.33333333333333331</v>
      </c>
    </row>
    <row r="154" spans="1:68" ht="27" hidden="1" customHeight="1" x14ac:dyDescent="0.25">
      <c r="A154" s="54" t="s">
        <v>257</v>
      </c>
      <c r="B154" s="54" t="s">
        <v>258</v>
      </c>
      <c r="C154" s="31">
        <v>4301071061</v>
      </c>
      <c r="D154" s="329">
        <v>4607111036278</v>
      </c>
      <c r="E154" s="330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32"/>
      <c r="R154" s="332"/>
      <c r="S154" s="332"/>
      <c r="T154" s="333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8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59"/>
      <c r="P155" s="324" t="s">
        <v>73</v>
      </c>
      <c r="Q155" s="325"/>
      <c r="R155" s="325"/>
      <c r="S155" s="325"/>
      <c r="T155" s="325"/>
      <c r="U155" s="325"/>
      <c r="V155" s="326"/>
      <c r="W155" s="37" t="s">
        <v>70</v>
      </c>
      <c r="X155" s="320">
        <f>IFERROR(SUM(X151:X154),"0")</f>
        <v>48</v>
      </c>
      <c r="Y155" s="320">
        <f>IFERROR(SUM(Y151:Y154),"0")</f>
        <v>48</v>
      </c>
      <c r="Z155" s="320">
        <f>IFERROR(IF(Z151="",0,Z151),"0")+IFERROR(IF(Z152="",0,Z152),"0")+IFERROR(IF(Z153="",0,Z153),"0")+IFERROR(IF(Z154="",0,Z154),"0")</f>
        <v>0.41567999999999994</v>
      </c>
      <c r="AA155" s="321"/>
      <c r="AB155" s="321"/>
      <c r="AC155" s="321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59"/>
      <c r="P156" s="324" t="s">
        <v>73</v>
      </c>
      <c r="Q156" s="325"/>
      <c r="R156" s="325"/>
      <c r="S156" s="325"/>
      <c r="T156" s="325"/>
      <c r="U156" s="325"/>
      <c r="V156" s="326"/>
      <c r="W156" s="37" t="s">
        <v>74</v>
      </c>
      <c r="X156" s="320">
        <f>IFERROR(SUMPRODUCT(X151:X154*H151:H154),"0")</f>
        <v>240</v>
      </c>
      <c r="Y156" s="320">
        <f>IFERROR(SUMPRODUCT(Y151:Y154*H151:H154),"0")</f>
        <v>240</v>
      </c>
      <c r="Z156" s="37"/>
      <c r="AA156" s="321"/>
      <c r="AB156" s="321"/>
      <c r="AC156" s="321"/>
    </row>
    <row r="157" spans="1:68" ht="14.25" hidden="1" customHeight="1" x14ac:dyDescent="0.25">
      <c r="A157" s="349" t="s">
        <v>260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14"/>
      <c r="AB157" s="314"/>
      <c r="AC157" s="314"/>
    </row>
    <row r="158" spans="1:68" ht="27" hidden="1" customHeight="1" x14ac:dyDescent="0.25">
      <c r="A158" s="54" t="s">
        <v>261</v>
      </c>
      <c r="B158" s="54" t="s">
        <v>262</v>
      </c>
      <c r="C158" s="31">
        <v>4301080153</v>
      </c>
      <c r="D158" s="329">
        <v>4607111036827</v>
      </c>
      <c r="E158" s="330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4301080154</v>
      </c>
      <c r="D159" s="329">
        <v>4607111036834</v>
      </c>
      <c r="E159" s="330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70</v>
      </c>
      <c r="X159" s="318">
        <v>24</v>
      </c>
      <c r="Y159" s="319">
        <f>IFERROR(IF(X159="","",X159),"")</f>
        <v>24</v>
      </c>
      <c r="Z159" s="36">
        <f>IFERROR(IF(X159="","",X159*0.00866),"")</f>
        <v>0.20783999999999997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126.072</v>
      </c>
      <c r="BN159" s="67">
        <f>IFERROR(Y159*I159,"0")</f>
        <v>126.072</v>
      </c>
      <c r="BO159" s="67">
        <f>IFERROR(X159/J159,"0")</f>
        <v>0.16666666666666666</v>
      </c>
      <c r="BP159" s="67">
        <f>IFERROR(Y159/J159,"0")</f>
        <v>0.16666666666666666</v>
      </c>
    </row>
    <row r="160" spans="1:68" x14ac:dyDescent="0.2">
      <c r="A160" s="358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59"/>
      <c r="P160" s="324" t="s">
        <v>73</v>
      </c>
      <c r="Q160" s="325"/>
      <c r="R160" s="325"/>
      <c r="S160" s="325"/>
      <c r="T160" s="325"/>
      <c r="U160" s="325"/>
      <c r="V160" s="326"/>
      <c r="W160" s="37" t="s">
        <v>70</v>
      </c>
      <c r="X160" s="320">
        <f>IFERROR(SUM(X158:X159),"0")</f>
        <v>24</v>
      </c>
      <c r="Y160" s="320">
        <f>IFERROR(SUM(Y158:Y159),"0")</f>
        <v>24</v>
      </c>
      <c r="Z160" s="320">
        <f>IFERROR(IF(Z158="",0,Z158),"0")+IFERROR(IF(Z159="",0,Z159),"0")</f>
        <v>0.20783999999999997</v>
      </c>
      <c r="AA160" s="321"/>
      <c r="AB160" s="321"/>
      <c r="AC160" s="321"/>
    </row>
    <row r="161" spans="1:68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59"/>
      <c r="P161" s="324" t="s">
        <v>73</v>
      </c>
      <c r="Q161" s="325"/>
      <c r="R161" s="325"/>
      <c r="S161" s="325"/>
      <c r="T161" s="325"/>
      <c r="U161" s="325"/>
      <c r="V161" s="326"/>
      <c r="W161" s="37" t="s">
        <v>74</v>
      </c>
      <c r="X161" s="320">
        <f>IFERROR(SUMPRODUCT(X158:X159*H158:H159),"0")</f>
        <v>120</v>
      </c>
      <c r="Y161" s="320">
        <f>IFERROR(SUMPRODUCT(Y158:Y159*H158:H159),"0")</f>
        <v>120</v>
      </c>
      <c r="Z161" s="37"/>
      <c r="AA161" s="321"/>
      <c r="AB161" s="321"/>
      <c r="AC161" s="321"/>
    </row>
    <row r="162" spans="1:68" ht="27.75" hidden="1" customHeight="1" x14ac:dyDescent="0.2">
      <c r="A162" s="399" t="s">
        <v>266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48"/>
      <c r="AB162" s="48"/>
      <c r="AC162" s="48"/>
    </row>
    <row r="163" spans="1:68" ht="16.5" hidden="1" customHeight="1" x14ac:dyDescent="0.25">
      <c r="A163" s="322" t="s">
        <v>267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13"/>
      <c r="AB163" s="313"/>
      <c r="AC163" s="313"/>
    </row>
    <row r="164" spans="1:68" ht="14.25" hidden="1" customHeight="1" x14ac:dyDescent="0.25">
      <c r="A164" s="349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14"/>
      <c r="AB164" s="314"/>
      <c r="AC164" s="314"/>
    </row>
    <row r="165" spans="1:68" ht="27" customHeight="1" x14ac:dyDescent="0.25">
      <c r="A165" s="54" t="s">
        <v>268</v>
      </c>
      <c r="B165" s="54" t="s">
        <v>269</v>
      </c>
      <c r="C165" s="31">
        <v>4301132097</v>
      </c>
      <c r="D165" s="329">
        <v>4607111035721</v>
      </c>
      <c r="E165" s="330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5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70</v>
      </c>
      <c r="X165" s="318">
        <v>98</v>
      </c>
      <c r="Y165" s="319">
        <f>IFERROR(IF(X165="","",X165),"")</f>
        <v>98</v>
      </c>
      <c r="Z165" s="36">
        <f>IFERROR(IF(X165="","",X165*0.01788),"")</f>
        <v>1.75224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332.024</v>
      </c>
      <c r="BN165" s="67">
        <f>IFERROR(Y165*I165,"0")</f>
        <v>332.024</v>
      </c>
      <c r="BO165" s="67">
        <f>IFERROR(X165/J165,"0")</f>
        <v>1.4</v>
      </c>
      <c r="BP165" s="67">
        <f>IFERROR(Y165/J165,"0")</f>
        <v>1.4</v>
      </c>
    </row>
    <row r="166" spans="1:68" ht="27" customHeight="1" x14ac:dyDescent="0.25">
      <c r="A166" s="54" t="s">
        <v>271</v>
      </c>
      <c r="B166" s="54" t="s">
        <v>272</v>
      </c>
      <c r="C166" s="31">
        <v>4301132100</v>
      </c>
      <c r="D166" s="329">
        <v>4607111035691</v>
      </c>
      <c r="E166" s="330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40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70</v>
      </c>
      <c r="X166" s="318">
        <v>14</v>
      </c>
      <c r="Y166" s="319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274</v>
      </c>
      <c r="B167" s="54" t="s">
        <v>275</v>
      </c>
      <c r="C167" s="31">
        <v>4301132079</v>
      </c>
      <c r="D167" s="329">
        <v>4607111038487</v>
      </c>
      <c r="E167" s="330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2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70</v>
      </c>
      <c r="X167" s="318">
        <v>14</v>
      </c>
      <c r="Y167" s="319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58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59"/>
      <c r="P168" s="324" t="s">
        <v>73</v>
      </c>
      <c r="Q168" s="325"/>
      <c r="R168" s="325"/>
      <c r="S168" s="325"/>
      <c r="T168" s="325"/>
      <c r="U168" s="325"/>
      <c r="V168" s="326"/>
      <c r="W168" s="37" t="s">
        <v>70</v>
      </c>
      <c r="X168" s="320">
        <f>IFERROR(SUM(X165:X167),"0")</f>
        <v>126</v>
      </c>
      <c r="Y168" s="320">
        <f>IFERROR(SUM(Y165:Y167),"0")</f>
        <v>126</v>
      </c>
      <c r="Z168" s="320">
        <f>IFERROR(IF(Z165="",0,Z165),"0")+IFERROR(IF(Z166="",0,Z166),"0")+IFERROR(IF(Z167="",0,Z167),"0")</f>
        <v>2.2528799999999998</v>
      </c>
      <c r="AA168" s="321"/>
      <c r="AB168" s="321"/>
      <c r="AC168" s="321"/>
    </row>
    <row r="169" spans="1:68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59"/>
      <c r="P169" s="324" t="s">
        <v>73</v>
      </c>
      <c r="Q169" s="325"/>
      <c r="R169" s="325"/>
      <c r="S169" s="325"/>
      <c r="T169" s="325"/>
      <c r="U169" s="325"/>
      <c r="V169" s="326"/>
      <c r="W169" s="37" t="s">
        <v>74</v>
      </c>
      <c r="X169" s="320">
        <f>IFERROR(SUMPRODUCT(X165:X167*H165:H167),"0")</f>
        <v>378</v>
      </c>
      <c r="Y169" s="320">
        <f>IFERROR(SUMPRODUCT(Y165:Y167*H165:H167),"0")</f>
        <v>378</v>
      </c>
      <c r="Z169" s="37"/>
      <c r="AA169" s="321"/>
      <c r="AB169" s="321"/>
      <c r="AC169" s="321"/>
    </row>
    <row r="170" spans="1:68" ht="14.25" hidden="1" customHeight="1" x14ac:dyDescent="0.25">
      <c r="A170" s="349" t="s">
        <v>277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14"/>
      <c r="AB170" s="314"/>
      <c r="AC170" s="314"/>
    </row>
    <row r="171" spans="1:68" ht="27" hidden="1" customHeight="1" x14ac:dyDescent="0.25">
      <c r="A171" s="54" t="s">
        <v>278</v>
      </c>
      <c r="B171" s="54" t="s">
        <v>279</v>
      </c>
      <c r="C171" s="31">
        <v>4301051855</v>
      </c>
      <c r="D171" s="329">
        <v>4680115885875</v>
      </c>
      <c r="E171" s="330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93" t="s">
        <v>282</v>
      </c>
      <c r="Q171" s="332"/>
      <c r="R171" s="332"/>
      <c r="S171" s="332"/>
      <c r="T171" s="333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8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59"/>
      <c r="P172" s="324" t="s">
        <v>73</v>
      </c>
      <c r="Q172" s="325"/>
      <c r="R172" s="325"/>
      <c r="S172" s="325"/>
      <c r="T172" s="325"/>
      <c r="U172" s="325"/>
      <c r="V172" s="326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59"/>
      <c r="P173" s="324" t="s">
        <v>73</v>
      </c>
      <c r="Q173" s="325"/>
      <c r="R173" s="325"/>
      <c r="S173" s="325"/>
      <c r="T173" s="325"/>
      <c r="U173" s="325"/>
      <c r="V173" s="326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hidden="1" customHeight="1" x14ac:dyDescent="0.25">
      <c r="A174" s="322" t="s">
        <v>285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3"/>
      <c r="AB174" s="313"/>
      <c r="AC174" s="313"/>
    </row>
    <row r="175" spans="1:68" ht="14.25" hidden="1" customHeight="1" x14ac:dyDescent="0.25">
      <c r="A175" s="349" t="s">
        <v>285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14"/>
      <c r="AB175" s="314"/>
      <c r="AC175" s="314"/>
    </row>
    <row r="176" spans="1:68" ht="27" hidden="1" customHeight="1" x14ac:dyDescent="0.25">
      <c r="A176" s="54" t="s">
        <v>286</v>
      </c>
      <c r="B176" s="54" t="s">
        <v>287</v>
      </c>
      <c r="C176" s="31">
        <v>4301133002</v>
      </c>
      <c r="D176" s="329">
        <v>4607111035783</v>
      </c>
      <c r="E176" s="330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32"/>
      <c r="R176" s="332"/>
      <c r="S176" s="332"/>
      <c r="T176" s="333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8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59"/>
      <c r="P177" s="324" t="s">
        <v>73</v>
      </c>
      <c r="Q177" s="325"/>
      <c r="R177" s="325"/>
      <c r="S177" s="325"/>
      <c r="T177" s="325"/>
      <c r="U177" s="325"/>
      <c r="V177" s="326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59"/>
      <c r="P178" s="324" t="s">
        <v>73</v>
      </c>
      <c r="Q178" s="325"/>
      <c r="R178" s="325"/>
      <c r="S178" s="325"/>
      <c r="T178" s="325"/>
      <c r="U178" s="325"/>
      <c r="V178" s="326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289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22" t="s">
        <v>290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13"/>
      <c r="AB180" s="313"/>
      <c r="AC180" s="313"/>
    </row>
    <row r="181" spans="1:68" ht="14.25" hidden="1" customHeight="1" x14ac:dyDescent="0.25">
      <c r="A181" s="349" t="s">
        <v>142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14"/>
      <c r="AB181" s="314"/>
      <c r="AC181" s="314"/>
    </row>
    <row r="182" spans="1:68" ht="27" customHeight="1" x14ac:dyDescent="0.25">
      <c r="A182" s="54" t="s">
        <v>291</v>
      </c>
      <c r="B182" s="54" t="s">
        <v>292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2"/>
      <c r="R182" s="332"/>
      <c r="S182" s="332"/>
      <c r="T182" s="333"/>
      <c r="U182" s="34"/>
      <c r="V182" s="34"/>
      <c r="W182" s="35" t="s">
        <v>70</v>
      </c>
      <c r="X182" s="318">
        <v>14</v>
      </c>
      <c r="Y182" s="31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2"/>
      <c r="R183" s="332"/>
      <c r="S183" s="332"/>
      <c r="T183" s="333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2"/>
      <c r="R184" s="332"/>
      <c r="S184" s="332"/>
      <c r="T184" s="333"/>
      <c r="U184" s="34"/>
      <c r="V184" s="34"/>
      <c r="W184" s="35" t="s">
        <v>70</v>
      </c>
      <c r="X184" s="318">
        <v>14</v>
      </c>
      <c r="Y184" s="319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43.450400000000002</v>
      </c>
      <c r="BN184" s="67">
        <f>IFERROR(Y184*I184,"0")</f>
        <v>43.450400000000002</v>
      </c>
      <c r="BO184" s="67">
        <f>IFERROR(X184/J184,"0")</f>
        <v>0.2</v>
      </c>
      <c r="BP184" s="67">
        <f>IFERROR(Y184/J184,"0")</f>
        <v>0.2</v>
      </c>
    </row>
    <row r="185" spans="1:68" ht="27" hidden="1" customHeight="1" x14ac:dyDescent="0.25">
      <c r="A185" s="54" t="s">
        <v>299</v>
      </c>
      <c r="B185" s="54" t="s">
        <v>300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12" t="s">
        <v>301</v>
      </c>
      <c r="Q185" s="332"/>
      <c r="R185" s="332"/>
      <c r="S185" s="332"/>
      <c r="T185" s="333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58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59"/>
      <c r="P186" s="324" t="s">
        <v>73</v>
      </c>
      <c r="Q186" s="325"/>
      <c r="R186" s="325"/>
      <c r="S186" s="325"/>
      <c r="T186" s="325"/>
      <c r="U186" s="325"/>
      <c r="V186" s="326"/>
      <c r="W186" s="37" t="s">
        <v>70</v>
      </c>
      <c r="X186" s="320">
        <f>IFERROR(SUM(X182:X185),"0")</f>
        <v>28</v>
      </c>
      <c r="Y186" s="320">
        <f>IFERROR(SUM(Y182:Y185),"0")</f>
        <v>28</v>
      </c>
      <c r="Z186" s="320">
        <f>IFERROR(IF(Z182="",0,Z182),"0")+IFERROR(IF(Z183="",0,Z183),"0")+IFERROR(IF(Z184="",0,Z184),"0")+IFERROR(IF(Z185="",0,Z185),"0")</f>
        <v>0.50063999999999997</v>
      </c>
      <c r="AA186" s="321"/>
      <c r="AB186" s="321"/>
      <c r="AC186" s="321"/>
    </row>
    <row r="187" spans="1:68" x14ac:dyDescent="0.2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59"/>
      <c r="P187" s="324" t="s">
        <v>73</v>
      </c>
      <c r="Q187" s="325"/>
      <c r="R187" s="325"/>
      <c r="S187" s="325"/>
      <c r="T187" s="325"/>
      <c r="U187" s="325"/>
      <c r="V187" s="326"/>
      <c r="W187" s="37" t="s">
        <v>74</v>
      </c>
      <c r="X187" s="320">
        <f>IFERROR(SUMPRODUCT(X182:X185*H182:H185),"0")</f>
        <v>67.2</v>
      </c>
      <c r="Y187" s="320">
        <f>IFERROR(SUMPRODUCT(Y182:Y185*H182:H185),"0")</f>
        <v>67.2</v>
      </c>
      <c r="Z187" s="37"/>
      <c r="AA187" s="321"/>
      <c r="AB187" s="321"/>
      <c r="AC187" s="321"/>
    </row>
    <row r="188" spans="1:68" ht="16.5" hidden="1" customHeight="1" x14ac:dyDescent="0.25">
      <c r="A188" s="322" t="s">
        <v>303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23"/>
      <c r="Z188" s="323"/>
      <c r="AA188" s="313"/>
      <c r="AB188" s="313"/>
      <c r="AC188" s="313"/>
    </row>
    <row r="189" spans="1:68" ht="14.25" hidden="1" customHeight="1" x14ac:dyDescent="0.25">
      <c r="A189" s="349" t="s">
        <v>64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323"/>
      <c r="Z189" s="323"/>
      <c r="AA189" s="314"/>
      <c r="AB189" s="314"/>
      <c r="AC189" s="314"/>
    </row>
    <row r="190" spans="1:68" ht="16.5" hidden="1" customHeight="1" x14ac:dyDescent="0.25">
      <c r="A190" s="54" t="s">
        <v>304</v>
      </c>
      <c r="B190" s="54" t="s">
        <v>305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2"/>
      <c r="R190" s="332"/>
      <c r="S190" s="332"/>
      <c r="T190" s="333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307</v>
      </c>
      <c r="B191" s="54" t="s">
        <v>308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8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59"/>
      <c r="P193" s="324" t="s">
        <v>73</v>
      </c>
      <c r="Q193" s="325"/>
      <c r="R193" s="325"/>
      <c r="S193" s="325"/>
      <c r="T193" s="325"/>
      <c r="U193" s="325"/>
      <c r="V193" s="326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59"/>
      <c r="P194" s="324" t="s">
        <v>73</v>
      </c>
      <c r="Q194" s="325"/>
      <c r="R194" s="325"/>
      <c r="S194" s="325"/>
      <c r="T194" s="325"/>
      <c r="U194" s="325"/>
      <c r="V194" s="326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22" t="s">
        <v>313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23"/>
      <c r="Z195" s="323"/>
      <c r="AA195" s="313"/>
      <c r="AB195" s="313"/>
      <c r="AC195" s="313"/>
    </row>
    <row r="196" spans="1:68" ht="14.25" hidden="1" customHeight="1" x14ac:dyDescent="0.25">
      <c r="A196" s="349" t="s">
        <v>64</v>
      </c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23"/>
      <c r="Z196" s="323"/>
      <c r="AA196" s="314"/>
      <c r="AB196" s="314"/>
      <c r="AC196" s="314"/>
    </row>
    <row r="197" spans="1:68" ht="27" hidden="1" customHeight="1" x14ac:dyDescent="0.25">
      <c r="A197" s="54" t="s">
        <v>314</v>
      </c>
      <c r="B197" s="54" t="s">
        <v>315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2"/>
      <c r="R197" s="332"/>
      <c r="S197" s="332"/>
      <c r="T197" s="333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2"/>
      <c r="R198" s="332"/>
      <c r="S198" s="332"/>
      <c r="T198" s="333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2"/>
      <c r="R199" s="332"/>
      <c r="S199" s="332"/>
      <c r="T199" s="333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1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2"/>
      <c r="R200" s="332"/>
      <c r="S200" s="332"/>
      <c r="T200" s="333"/>
      <c r="U200" s="34"/>
      <c r="V200" s="34"/>
      <c r="W200" s="35" t="s">
        <v>70</v>
      </c>
      <c r="X200" s="318">
        <v>12</v>
      </c>
      <c r="Y200" s="319">
        <f t="shared" si="12"/>
        <v>12</v>
      </c>
      <c r="Z200" s="36">
        <f t="shared" si="13"/>
        <v>0.186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70.44</v>
      </c>
      <c r="BN200" s="67">
        <f t="shared" si="15"/>
        <v>70.44</v>
      </c>
      <c r="BO200" s="67">
        <f t="shared" si="16"/>
        <v>0.14285714285714285</v>
      </c>
      <c r="BP200" s="67">
        <f t="shared" si="17"/>
        <v>0.14285714285714285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2"/>
      <c r="R201" s="332"/>
      <c r="S201" s="332"/>
      <c r="T201" s="333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2"/>
      <c r="R202" s="332"/>
      <c r="S202" s="332"/>
      <c r="T202" s="333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58"/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59"/>
      <c r="P203" s="324" t="s">
        <v>73</v>
      </c>
      <c r="Q203" s="325"/>
      <c r="R203" s="325"/>
      <c r="S203" s="325"/>
      <c r="T203" s="325"/>
      <c r="U203" s="325"/>
      <c r="V203" s="326"/>
      <c r="W203" s="37" t="s">
        <v>70</v>
      </c>
      <c r="X203" s="320">
        <f>IFERROR(SUM(X197:X202),"0")</f>
        <v>12</v>
      </c>
      <c r="Y203" s="320">
        <f>IFERROR(SUM(Y197:Y202),"0")</f>
        <v>12</v>
      </c>
      <c r="Z203" s="320">
        <f>IFERROR(IF(Z197="",0,Z197),"0")+IFERROR(IF(Z198="",0,Z198),"0")+IFERROR(IF(Z199="",0,Z199),"0")+IFERROR(IF(Z200="",0,Z200),"0")+IFERROR(IF(Z201="",0,Z201),"0")+IFERROR(IF(Z202="",0,Z202),"0")</f>
        <v>0.186</v>
      </c>
      <c r="AA203" s="321"/>
      <c r="AB203" s="321"/>
      <c r="AC203" s="321"/>
    </row>
    <row r="204" spans="1:68" x14ac:dyDescent="0.2">
      <c r="A204" s="323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59"/>
      <c r="P204" s="324" t="s">
        <v>73</v>
      </c>
      <c r="Q204" s="325"/>
      <c r="R204" s="325"/>
      <c r="S204" s="325"/>
      <c r="T204" s="325"/>
      <c r="U204" s="325"/>
      <c r="V204" s="326"/>
      <c r="W204" s="37" t="s">
        <v>74</v>
      </c>
      <c r="X204" s="320">
        <f>IFERROR(SUMPRODUCT(X197:X202*H197:H202),"0")</f>
        <v>67.199999999999989</v>
      </c>
      <c r="Y204" s="320">
        <f>IFERROR(SUMPRODUCT(Y197:Y202*H197:H202),"0")</f>
        <v>67.199999999999989</v>
      </c>
      <c r="Z204" s="37"/>
      <c r="AA204" s="321"/>
      <c r="AB204" s="321"/>
      <c r="AC204" s="321"/>
    </row>
    <row r="205" spans="1:68" ht="16.5" hidden="1" customHeight="1" x14ac:dyDescent="0.25">
      <c r="A205" s="322" t="s">
        <v>328</v>
      </c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3"/>
      <c r="N205" s="323"/>
      <c r="O205" s="323"/>
      <c r="P205" s="323"/>
      <c r="Q205" s="323"/>
      <c r="R205" s="323"/>
      <c r="S205" s="323"/>
      <c r="T205" s="323"/>
      <c r="U205" s="323"/>
      <c r="V205" s="323"/>
      <c r="W205" s="323"/>
      <c r="X205" s="323"/>
      <c r="Y205" s="323"/>
      <c r="Z205" s="323"/>
      <c r="AA205" s="313"/>
      <c r="AB205" s="313"/>
      <c r="AC205" s="313"/>
    </row>
    <row r="206" spans="1:68" ht="14.25" hidden="1" customHeight="1" x14ac:dyDescent="0.25">
      <c r="A206" s="349" t="s">
        <v>64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23"/>
      <c r="Z206" s="323"/>
      <c r="AA206" s="314"/>
      <c r="AB206" s="314"/>
      <c r="AC206" s="314"/>
    </row>
    <row r="207" spans="1:68" ht="27" hidden="1" customHeight="1" x14ac:dyDescent="0.25">
      <c r="A207" s="54" t="s">
        <v>329</v>
      </c>
      <c r="B207" s="54" t="s">
        <v>330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2"/>
      <c r="R207" s="332"/>
      <c r="S207" s="332"/>
      <c r="T207" s="333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2"/>
      <c r="R208" s="332"/>
      <c r="S208" s="332"/>
      <c r="T208" s="333"/>
      <c r="U208" s="34"/>
      <c r="V208" s="34"/>
      <c r="W208" s="35" t="s">
        <v>70</v>
      </c>
      <c r="X208" s="318">
        <v>24</v>
      </c>
      <c r="Y208" s="319">
        <f>IFERROR(IF(X208="","",X208),"")</f>
        <v>24</v>
      </c>
      <c r="Z208" s="36">
        <f>IFERROR(IF(X208="","",X208*0.0155),"")</f>
        <v>0.372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179.28</v>
      </c>
      <c r="BN208" s="67">
        <f>IFERROR(Y208*I208,"0")</f>
        <v>179.28</v>
      </c>
      <c r="BO208" s="67">
        <f>IFERROR(X208/J208,"0")</f>
        <v>0.2857142857142857</v>
      </c>
      <c r="BP208" s="67">
        <f>IFERROR(Y208/J208,"0")</f>
        <v>0.2857142857142857</v>
      </c>
    </row>
    <row r="209" spans="1:68" ht="27" hidden="1" customHeight="1" x14ac:dyDescent="0.25">
      <c r="A209" s="54" t="s">
        <v>334</v>
      </c>
      <c r="B209" s="54" t="s">
        <v>335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2"/>
      <c r="R209" s="332"/>
      <c r="S209" s="332"/>
      <c r="T209" s="333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2"/>
      <c r="R210" s="332"/>
      <c r="S210" s="332"/>
      <c r="T210" s="333"/>
      <c r="U210" s="34"/>
      <c r="V210" s="34"/>
      <c r="W210" s="35" t="s">
        <v>70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58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59"/>
      <c r="P211" s="324" t="s">
        <v>73</v>
      </c>
      <c r="Q211" s="325"/>
      <c r="R211" s="325"/>
      <c r="S211" s="325"/>
      <c r="T211" s="325"/>
      <c r="U211" s="325"/>
      <c r="V211" s="326"/>
      <c r="W211" s="37" t="s">
        <v>70</v>
      </c>
      <c r="X211" s="320">
        <f>IFERROR(SUM(X207:X210),"0")</f>
        <v>24</v>
      </c>
      <c r="Y211" s="320">
        <f>IFERROR(SUM(Y207:Y210),"0")</f>
        <v>24</v>
      </c>
      <c r="Z211" s="320">
        <f>IFERROR(IF(Z207="",0,Z207),"0")+IFERROR(IF(Z208="",0,Z208),"0")+IFERROR(IF(Z209="",0,Z209),"0")+IFERROR(IF(Z210="",0,Z210),"0")</f>
        <v>0.372</v>
      </c>
      <c r="AA211" s="321"/>
      <c r="AB211" s="321"/>
      <c r="AC211" s="321"/>
    </row>
    <row r="212" spans="1:68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59"/>
      <c r="P212" s="324" t="s">
        <v>73</v>
      </c>
      <c r="Q212" s="325"/>
      <c r="R212" s="325"/>
      <c r="S212" s="325"/>
      <c r="T212" s="325"/>
      <c r="U212" s="325"/>
      <c r="V212" s="326"/>
      <c r="W212" s="37" t="s">
        <v>74</v>
      </c>
      <c r="X212" s="320">
        <f>IFERROR(SUMPRODUCT(X207:X210*H207:H210),"0")</f>
        <v>172.8</v>
      </c>
      <c r="Y212" s="320">
        <f>IFERROR(SUMPRODUCT(Y207:Y210*H207:H210),"0")</f>
        <v>172.8</v>
      </c>
      <c r="Z212" s="37"/>
      <c r="AA212" s="321"/>
      <c r="AB212" s="321"/>
      <c r="AC212" s="321"/>
    </row>
    <row r="213" spans="1:68" ht="16.5" hidden="1" customHeight="1" x14ac:dyDescent="0.25">
      <c r="A213" s="322" t="s">
        <v>339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23"/>
      <c r="Z213" s="323"/>
      <c r="AA213" s="313"/>
      <c r="AB213" s="313"/>
      <c r="AC213" s="313"/>
    </row>
    <row r="214" spans="1:68" ht="14.25" hidden="1" customHeight="1" x14ac:dyDescent="0.25">
      <c r="A214" s="349" t="s">
        <v>64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4"/>
      <c r="AB214" s="314"/>
      <c r="AC214" s="314"/>
    </row>
    <row r="215" spans="1:68" ht="16.5" hidden="1" customHeight="1" x14ac:dyDescent="0.25">
      <c r="A215" s="54" t="s">
        <v>340</v>
      </c>
      <c r="B215" s="54" t="s">
        <v>341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2"/>
      <c r="R215" s="332"/>
      <c r="S215" s="332"/>
      <c r="T215" s="333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8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59"/>
      <c r="P216" s="324" t="s">
        <v>73</v>
      </c>
      <c r="Q216" s="325"/>
      <c r="R216" s="325"/>
      <c r="S216" s="325"/>
      <c r="T216" s="325"/>
      <c r="U216" s="325"/>
      <c r="V216" s="326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59"/>
      <c r="P217" s="324" t="s">
        <v>73</v>
      </c>
      <c r="Q217" s="325"/>
      <c r="R217" s="325"/>
      <c r="S217" s="325"/>
      <c r="T217" s="325"/>
      <c r="U217" s="325"/>
      <c r="V217" s="326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22" t="s">
        <v>343</v>
      </c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323"/>
      <c r="Y218" s="323"/>
      <c r="Z218" s="323"/>
      <c r="AA218" s="313"/>
      <c r="AB218" s="313"/>
      <c r="AC218" s="313"/>
    </row>
    <row r="219" spans="1:68" ht="14.25" hidden="1" customHeight="1" x14ac:dyDescent="0.25">
      <c r="A219" s="349" t="s">
        <v>277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23"/>
      <c r="Z219" s="323"/>
      <c r="AA219" s="314"/>
      <c r="AB219" s="314"/>
      <c r="AC219" s="314"/>
    </row>
    <row r="220" spans="1:68" ht="27" hidden="1" customHeight="1" x14ac:dyDescent="0.25">
      <c r="A220" s="54" t="s">
        <v>344</v>
      </c>
      <c r="B220" s="54" t="s">
        <v>345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2"/>
      <c r="R220" s="332"/>
      <c r="S220" s="332"/>
      <c r="T220" s="333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8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59"/>
      <c r="P221" s="324" t="s">
        <v>73</v>
      </c>
      <c r="Q221" s="325"/>
      <c r="R221" s="325"/>
      <c r="S221" s="325"/>
      <c r="T221" s="325"/>
      <c r="U221" s="325"/>
      <c r="V221" s="326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59"/>
      <c r="P222" s="324" t="s">
        <v>73</v>
      </c>
      <c r="Q222" s="325"/>
      <c r="R222" s="325"/>
      <c r="S222" s="325"/>
      <c r="T222" s="325"/>
      <c r="U222" s="325"/>
      <c r="V222" s="326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22" t="s">
        <v>347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13"/>
      <c r="AB223" s="313"/>
      <c r="AC223" s="313"/>
    </row>
    <row r="224" spans="1:68" ht="14.25" hidden="1" customHeight="1" x14ac:dyDescent="0.25">
      <c r="A224" s="349" t="s">
        <v>64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23"/>
      <c r="Z224" s="323"/>
      <c r="AA224" s="314"/>
      <c r="AB224" s="314"/>
      <c r="AC224" s="314"/>
    </row>
    <row r="225" spans="1:68" ht="16.5" hidden="1" customHeight="1" x14ac:dyDescent="0.25">
      <c r="A225" s="54" t="s">
        <v>348</v>
      </c>
      <c r="B225" s="54" t="s">
        <v>349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2"/>
      <c r="R225" s="332"/>
      <c r="S225" s="332"/>
      <c r="T225" s="333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351</v>
      </c>
      <c r="B226" s="54" t="s">
        <v>352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2"/>
      <c r="R226" s="332"/>
      <c r="S226" s="332"/>
      <c r="T226" s="333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8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59"/>
      <c r="P227" s="324" t="s">
        <v>73</v>
      </c>
      <c r="Q227" s="325"/>
      <c r="R227" s="325"/>
      <c r="S227" s="325"/>
      <c r="T227" s="325"/>
      <c r="U227" s="325"/>
      <c r="V227" s="326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59"/>
      <c r="P228" s="324" t="s">
        <v>73</v>
      </c>
      <c r="Q228" s="325"/>
      <c r="R228" s="325"/>
      <c r="S228" s="325"/>
      <c r="T228" s="325"/>
      <c r="U228" s="325"/>
      <c r="V228" s="326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353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22" t="s">
        <v>354</v>
      </c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  <c r="U230" s="323"/>
      <c r="V230" s="323"/>
      <c r="W230" s="323"/>
      <c r="X230" s="323"/>
      <c r="Y230" s="323"/>
      <c r="Z230" s="323"/>
      <c r="AA230" s="313"/>
      <c r="AB230" s="313"/>
      <c r="AC230" s="313"/>
    </row>
    <row r="231" spans="1:68" ht="14.25" hidden="1" customHeight="1" x14ac:dyDescent="0.25">
      <c r="A231" s="349" t="s">
        <v>64</v>
      </c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23"/>
      <c r="P231" s="323"/>
      <c r="Q231" s="323"/>
      <c r="R231" s="323"/>
      <c r="S231" s="323"/>
      <c r="T231" s="323"/>
      <c r="U231" s="323"/>
      <c r="V231" s="323"/>
      <c r="W231" s="323"/>
      <c r="X231" s="323"/>
      <c r="Y231" s="323"/>
      <c r="Z231" s="323"/>
      <c r="AA231" s="314"/>
      <c r="AB231" s="314"/>
      <c r="AC231" s="314"/>
    </row>
    <row r="232" spans="1:68" ht="27" hidden="1" customHeight="1" x14ac:dyDescent="0.25">
      <c r="A232" s="54" t="s">
        <v>355</v>
      </c>
      <c r="B232" s="54" t="s">
        <v>356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2"/>
      <c r="R232" s="332"/>
      <c r="S232" s="332"/>
      <c r="T232" s="333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8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59"/>
      <c r="P233" s="324" t="s">
        <v>73</v>
      </c>
      <c r="Q233" s="325"/>
      <c r="R233" s="325"/>
      <c r="S233" s="325"/>
      <c r="T233" s="325"/>
      <c r="U233" s="325"/>
      <c r="V233" s="326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59"/>
      <c r="P234" s="324" t="s">
        <v>73</v>
      </c>
      <c r="Q234" s="325"/>
      <c r="R234" s="325"/>
      <c r="S234" s="325"/>
      <c r="T234" s="325"/>
      <c r="U234" s="325"/>
      <c r="V234" s="326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358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22" t="s">
        <v>359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13"/>
      <c r="AB236" s="313"/>
      <c r="AC236" s="313"/>
    </row>
    <row r="237" spans="1:68" ht="14.25" hidden="1" customHeight="1" x14ac:dyDescent="0.25">
      <c r="A237" s="349" t="s">
        <v>64</v>
      </c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23"/>
      <c r="P237" s="323"/>
      <c r="Q237" s="323"/>
      <c r="R237" s="323"/>
      <c r="S237" s="323"/>
      <c r="T237" s="323"/>
      <c r="U237" s="323"/>
      <c r="V237" s="323"/>
      <c r="W237" s="323"/>
      <c r="X237" s="323"/>
      <c r="Y237" s="323"/>
      <c r="Z237" s="323"/>
      <c r="AA237" s="314"/>
      <c r="AB237" s="314"/>
      <c r="AC237" s="314"/>
    </row>
    <row r="238" spans="1:68" ht="27" hidden="1" customHeight="1" x14ac:dyDescent="0.25">
      <c r="A238" s="54" t="s">
        <v>360</v>
      </c>
      <c r="B238" s="54" t="s">
        <v>361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2"/>
      <c r="R238" s="332"/>
      <c r="S238" s="332"/>
      <c r="T238" s="333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362</v>
      </c>
      <c r="B239" s="54" t="s">
        <v>363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2"/>
      <c r="R239" s="332"/>
      <c r="S239" s="332"/>
      <c r="T239" s="333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8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59"/>
      <c r="P240" s="324" t="s">
        <v>73</v>
      </c>
      <c r="Q240" s="325"/>
      <c r="R240" s="325"/>
      <c r="S240" s="325"/>
      <c r="T240" s="325"/>
      <c r="U240" s="325"/>
      <c r="V240" s="326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23"/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59"/>
      <c r="P241" s="324" t="s">
        <v>73</v>
      </c>
      <c r="Q241" s="325"/>
      <c r="R241" s="325"/>
      <c r="S241" s="325"/>
      <c r="T241" s="325"/>
      <c r="U241" s="325"/>
      <c r="V241" s="326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22" t="s">
        <v>365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13"/>
      <c r="AB242" s="313"/>
      <c r="AC242" s="313"/>
    </row>
    <row r="243" spans="1:68" ht="14.25" hidden="1" customHeight="1" x14ac:dyDescent="0.25">
      <c r="A243" s="349" t="s">
        <v>64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314"/>
      <c r="AB243" s="314"/>
      <c r="AC243" s="314"/>
    </row>
    <row r="244" spans="1:68" ht="27" hidden="1" customHeight="1" x14ac:dyDescent="0.25">
      <c r="A244" s="54" t="s">
        <v>366</v>
      </c>
      <c r="B244" s="54" t="s">
        <v>367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2"/>
      <c r="R244" s="332"/>
      <c r="S244" s="332"/>
      <c r="T244" s="333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8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59"/>
      <c r="P245" s="324" t="s">
        <v>73</v>
      </c>
      <c r="Q245" s="325"/>
      <c r="R245" s="325"/>
      <c r="S245" s="325"/>
      <c r="T245" s="325"/>
      <c r="U245" s="325"/>
      <c r="V245" s="326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59"/>
      <c r="P246" s="324" t="s">
        <v>73</v>
      </c>
      <c r="Q246" s="325"/>
      <c r="R246" s="325"/>
      <c r="S246" s="325"/>
      <c r="T246" s="325"/>
      <c r="U246" s="325"/>
      <c r="V246" s="326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368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22" t="s">
        <v>369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13"/>
      <c r="AB248" s="313"/>
      <c r="AC248" s="313"/>
    </row>
    <row r="249" spans="1:68" ht="14.25" hidden="1" customHeight="1" x14ac:dyDescent="0.25">
      <c r="A249" s="349" t="s">
        <v>285</v>
      </c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23"/>
      <c r="P249" s="323"/>
      <c r="Q249" s="323"/>
      <c r="R249" s="323"/>
      <c r="S249" s="323"/>
      <c r="T249" s="323"/>
      <c r="U249" s="323"/>
      <c r="V249" s="323"/>
      <c r="W249" s="323"/>
      <c r="X249" s="323"/>
      <c r="Y249" s="323"/>
      <c r="Z249" s="323"/>
      <c r="AA249" s="314"/>
      <c r="AB249" s="314"/>
      <c r="AC249" s="314"/>
    </row>
    <row r="250" spans="1:68" ht="27" hidden="1" customHeight="1" x14ac:dyDescent="0.25">
      <c r="A250" s="54" t="s">
        <v>370</v>
      </c>
      <c r="B250" s="54" t="s">
        <v>371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02" t="s">
        <v>372</v>
      </c>
      <c r="Q250" s="332"/>
      <c r="R250" s="332"/>
      <c r="S250" s="332"/>
      <c r="T250" s="333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8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59"/>
      <c r="P251" s="324" t="s">
        <v>73</v>
      </c>
      <c r="Q251" s="325"/>
      <c r="R251" s="325"/>
      <c r="S251" s="325"/>
      <c r="T251" s="325"/>
      <c r="U251" s="325"/>
      <c r="V251" s="326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59"/>
      <c r="P252" s="324" t="s">
        <v>73</v>
      </c>
      <c r="Q252" s="325"/>
      <c r="R252" s="325"/>
      <c r="S252" s="325"/>
      <c r="T252" s="325"/>
      <c r="U252" s="325"/>
      <c r="V252" s="326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49" t="s">
        <v>142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23"/>
      <c r="Z253" s="323"/>
      <c r="AA253" s="314"/>
      <c r="AB253" s="314"/>
      <c r="AC253" s="314"/>
    </row>
    <row r="254" spans="1:68" ht="37.5" hidden="1" customHeight="1" x14ac:dyDescent="0.25">
      <c r="A254" s="54" t="s">
        <v>374</v>
      </c>
      <c r="B254" s="54" t="s">
        <v>375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2"/>
      <c r="R254" s="332"/>
      <c r="S254" s="332"/>
      <c r="T254" s="333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8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59"/>
      <c r="P255" s="324" t="s">
        <v>73</v>
      </c>
      <c r="Q255" s="325"/>
      <c r="R255" s="325"/>
      <c r="S255" s="325"/>
      <c r="T255" s="325"/>
      <c r="U255" s="325"/>
      <c r="V255" s="326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59"/>
      <c r="P256" s="324" t="s">
        <v>73</v>
      </c>
      <c r="Q256" s="325"/>
      <c r="R256" s="325"/>
      <c r="S256" s="325"/>
      <c r="T256" s="325"/>
      <c r="U256" s="325"/>
      <c r="V256" s="326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241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22" t="s">
        <v>241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13"/>
      <c r="AB258" s="313"/>
      <c r="AC258" s="313"/>
    </row>
    <row r="259" spans="1:68" ht="14.25" hidden="1" customHeight="1" x14ac:dyDescent="0.25">
      <c r="A259" s="349" t="s">
        <v>64</v>
      </c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23"/>
      <c r="Z259" s="323"/>
      <c r="AA259" s="314"/>
      <c r="AB259" s="314"/>
      <c r="AC259" s="314"/>
    </row>
    <row r="260" spans="1:68" ht="27" hidden="1" customHeight="1" x14ac:dyDescent="0.25">
      <c r="A260" s="54" t="s">
        <v>376</v>
      </c>
      <c r="B260" s="54" t="s">
        <v>377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33" t="s">
        <v>378</v>
      </c>
      <c r="Q260" s="332"/>
      <c r="R260" s="332"/>
      <c r="S260" s="332"/>
      <c r="T260" s="333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380</v>
      </c>
      <c r="B261" s="54" t="s">
        <v>381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5" t="s">
        <v>382</v>
      </c>
      <c r="Q261" s="332"/>
      <c r="R261" s="332"/>
      <c r="S261" s="332"/>
      <c r="T261" s="333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383</v>
      </c>
      <c r="B262" s="54" t="s">
        <v>384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05" t="s">
        <v>385</v>
      </c>
      <c r="Q262" s="332"/>
      <c r="R262" s="332"/>
      <c r="S262" s="332"/>
      <c r="T262" s="333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58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59"/>
      <c r="P263" s="324" t="s">
        <v>73</v>
      </c>
      <c r="Q263" s="325"/>
      <c r="R263" s="325"/>
      <c r="S263" s="325"/>
      <c r="T263" s="325"/>
      <c r="U263" s="325"/>
      <c r="V263" s="326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59"/>
      <c r="P264" s="324" t="s">
        <v>73</v>
      </c>
      <c r="Q264" s="325"/>
      <c r="R264" s="325"/>
      <c r="S264" s="325"/>
      <c r="T264" s="325"/>
      <c r="U264" s="325"/>
      <c r="V264" s="326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49" t="s">
        <v>148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23"/>
      <c r="Z265" s="323"/>
      <c r="AA265" s="314"/>
      <c r="AB265" s="314"/>
      <c r="AC265" s="314"/>
    </row>
    <row r="266" spans="1:68" ht="27" hidden="1" customHeight="1" x14ac:dyDescent="0.25">
      <c r="A266" s="54" t="s">
        <v>387</v>
      </c>
      <c r="B266" s="54" t="s">
        <v>388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81" t="s">
        <v>389</v>
      </c>
      <c r="Q266" s="332"/>
      <c r="R266" s="332"/>
      <c r="S266" s="332"/>
      <c r="T266" s="333"/>
      <c r="U266" s="34"/>
      <c r="V266" s="34"/>
      <c r="W266" s="35" t="s">
        <v>70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8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59"/>
      <c r="P267" s="324" t="s">
        <v>73</v>
      </c>
      <c r="Q267" s="325"/>
      <c r="R267" s="325"/>
      <c r="S267" s="325"/>
      <c r="T267" s="325"/>
      <c r="U267" s="325"/>
      <c r="V267" s="326"/>
      <c r="W267" s="37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hidden="1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59"/>
      <c r="P268" s="324" t="s">
        <v>73</v>
      </c>
      <c r="Q268" s="325"/>
      <c r="R268" s="325"/>
      <c r="S268" s="325"/>
      <c r="T268" s="325"/>
      <c r="U268" s="325"/>
      <c r="V268" s="326"/>
      <c r="W268" s="37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hidden="1" customHeight="1" x14ac:dyDescent="0.25">
      <c r="A269" s="349" t="s">
        <v>77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323"/>
      <c r="Z269" s="323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87" t="s">
        <v>393</v>
      </c>
      <c r="Q270" s="332"/>
      <c r="R270" s="332"/>
      <c r="S270" s="332"/>
      <c r="T270" s="333"/>
      <c r="U270" s="34"/>
      <c r="V270" s="34"/>
      <c r="W270" s="35" t="s">
        <v>70</v>
      </c>
      <c r="X270" s="318">
        <v>108</v>
      </c>
      <c r="Y270" s="319">
        <f>IFERROR(IF(X270="","",X270),"")</f>
        <v>108</v>
      </c>
      <c r="Z270" s="36">
        <f>IFERROR(IF(X270="","",X270*0.0155),"")</f>
        <v>1.6739999999999999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676.07999999999993</v>
      </c>
      <c r="BN270" s="67">
        <f>IFERROR(Y270*I270,"0")</f>
        <v>676.07999999999993</v>
      </c>
      <c r="BO270" s="67">
        <f>IFERROR(X270/J270,"0")</f>
        <v>1.2857142857142858</v>
      </c>
      <c r="BP270" s="67">
        <f>IFERROR(Y270/J270,"0")</f>
        <v>1.2857142857142858</v>
      </c>
    </row>
    <row r="271" spans="1:68" ht="27" hidden="1" customHeight="1" x14ac:dyDescent="0.25">
      <c r="A271" s="54" t="s">
        <v>395</v>
      </c>
      <c r="B271" s="54" t="s">
        <v>396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414" t="s">
        <v>397</v>
      </c>
      <c r="Q271" s="332"/>
      <c r="R271" s="332"/>
      <c r="S271" s="332"/>
      <c r="T271" s="333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8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59"/>
      <c r="P272" s="324" t="s">
        <v>73</v>
      </c>
      <c r="Q272" s="325"/>
      <c r="R272" s="325"/>
      <c r="S272" s="325"/>
      <c r="T272" s="325"/>
      <c r="U272" s="325"/>
      <c r="V272" s="326"/>
      <c r="W272" s="37" t="s">
        <v>70</v>
      </c>
      <c r="X272" s="320">
        <f>IFERROR(SUM(X270:X271),"0")</f>
        <v>108</v>
      </c>
      <c r="Y272" s="320">
        <f>IFERROR(SUM(Y270:Y271),"0")</f>
        <v>108</v>
      </c>
      <c r="Z272" s="320">
        <f>IFERROR(IF(Z270="",0,Z270),"0")+IFERROR(IF(Z271="",0,Z271),"0")</f>
        <v>1.6739999999999999</v>
      </c>
      <c r="AA272" s="321"/>
      <c r="AB272" s="321"/>
      <c r="AC272" s="321"/>
    </row>
    <row r="273" spans="1:68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59"/>
      <c r="P273" s="324" t="s">
        <v>73</v>
      </c>
      <c r="Q273" s="325"/>
      <c r="R273" s="325"/>
      <c r="S273" s="325"/>
      <c r="T273" s="325"/>
      <c r="U273" s="325"/>
      <c r="V273" s="326"/>
      <c r="W273" s="37" t="s">
        <v>74</v>
      </c>
      <c r="X273" s="320">
        <f>IFERROR(SUMPRODUCT(X270:X271*H270:H271),"0")</f>
        <v>648</v>
      </c>
      <c r="Y273" s="320">
        <f>IFERROR(SUMPRODUCT(Y270:Y271*H270:H271),"0")</f>
        <v>648</v>
      </c>
      <c r="Z273" s="37"/>
      <c r="AA273" s="321"/>
      <c r="AB273" s="321"/>
      <c r="AC273" s="321"/>
    </row>
    <row r="274" spans="1:68" ht="14.25" hidden="1" customHeight="1" x14ac:dyDescent="0.25">
      <c r="A274" s="349" t="s">
        <v>180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323"/>
      <c r="Z274" s="323"/>
      <c r="AA274" s="314"/>
      <c r="AB274" s="314"/>
      <c r="AC274" s="314"/>
    </row>
    <row r="275" spans="1:68" ht="27" customHeight="1" x14ac:dyDescent="0.25">
      <c r="A275" s="54" t="s">
        <v>398</v>
      </c>
      <c r="B275" s="54" t="s">
        <v>399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415" t="s">
        <v>400</v>
      </c>
      <c r="Q275" s="332"/>
      <c r="R275" s="332"/>
      <c r="S275" s="332"/>
      <c r="T275" s="333"/>
      <c r="U275" s="34"/>
      <c r="V275" s="34"/>
      <c r="W275" s="35" t="s">
        <v>70</v>
      </c>
      <c r="X275" s="318">
        <v>28</v>
      </c>
      <c r="Y275" s="319">
        <f>IFERROR(IF(X275="","",X275),"")</f>
        <v>28</v>
      </c>
      <c r="Z275" s="36">
        <f>IFERROR(IF(X275="","",X275*0.00936),"")</f>
        <v>0.26207999999999998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80.936800000000005</v>
      </c>
      <c r="BN275" s="67">
        <f>IFERROR(Y275*I275,"0")</f>
        <v>80.936800000000005</v>
      </c>
      <c r="BO275" s="67">
        <f>IFERROR(X275/J275,"0")</f>
        <v>0.22222222222222221</v>
      </c>
      <c r="BP275" s="67">
        <f>IFERROR(Y275/J275,"0")</f>
        <v>0.22222222222222221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86" t="s">
        <v>404</v>
      </c>
      <c r="Q276" s="332"/>
      <c r="R276" s="332"/>
      <c r="S276" s="332"/>
      <c r="T276" s="333"/>
      <c r="U276" s="34"/>
      <c r="V276" s="34"/>
      <c r="W276" s="35" t="s">
        <v>70</v>
      </c>
      <c r="X276" s="318">
        <v>48</v>
      </c>
      <c r="Y276" s="319">
        <f>IFERROR(IF(X276="","",X276),"")</f>
        <v>48</v>
      </c>
      <c r="Z276" s="36">
        <f>IFERROR(IF(X276="","",X276*0.0155),"")</f>
        <v>0.74399999999999999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251.28000000000003</v>
      </c>
      <c r="BN276" s="67">
        <f>IFERROR(Y276*I276,"0")</f>
        <v>251.28000000000003</v>
      </c>
      <c r="BO276" s="67">
        <f>IFERROR(X276/J276,"0")</f>
        <v>0.5714285714285714</v>
      </c>
      <c r="BP276" s="67">
        <f>IFERROR(Y276/J276,"0")</f>
        <v>0.5714285714285714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1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2"/>
      <c r="R277" s="332"/>
      <c r="S277" s="332"/>
      <c r="T277" s="333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58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59"/>
      <c r="P278" s="324" t="s">
        <v>73</v>
      </c>
      <c r="Q278" s="325"/>
      <c r="R278" s="325"/>
      <c r="S278" s="325"/>
      <c r="T278" s="325"/>
      <c r="U278" s="325"/>
      <c r="V278" s="326"/>
      <c r="W278" s="37" t="s">
        <v>70</v>
      </c>
      <c r="X278" s="320">
        <f>IFERROR(SUM(X275:X277),"0")</f>
        <v>76</v>
      </c>
      <c r="Y278" s="320">
        <f>IFERROR(SUM(Y275:Y277),"0")</f>
        <v>76</v>
      </c>
      <c r="Z278" s="320">
        <f>IFERROR(IF(Z275="",0,Z275),"0")+IFERROR(IF(Z276="",0,Z276),"0")+IFERROR(IF(Z277="",0,Z277),"0")</f>
        <v>1.0060799999999999</v>
      </c>
      <c r="AA278" s="321"/>
      <c r="AB278" s="321"/>
      <c r="AC278" s="321"/>
    </row>
    <row r="279" spans="1:68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59"/>
      <c r="P279" s="324" t="s">
        <v>73</v>
      </c>
      <c r="Q279" s="325"/>
      <c r="R279" s="325"/>
      <c r="S279" s="325"/>
      <c r="T279" s="325"/>
      <c r="U279" s="325"/>
      <c r="V279" s="326"/>
      <c r="W279" s="37" t="s">
        <v>74</v>
      </c>
      <c r="X279" s="320">
        <f>IFERROR(SUMPRODUCT(X275:X277*H275:H277),"0")</f>
        <v>315.60000000000002</v>
      </c>
      <c r="Y279" s="320">
        <f>IFERROR(SUMPRODUCT(Y275:Y277*H275:H277),"0")</f>
        <v>315.60000000000002</v>
      </c>
      <c r="Z279" s="37"/>
      <c r="AA279" s="321"/>
      <c r="AB279" s="321"/>
      <c r="AC279" s="321"/>
    </row>
    <row r="280" spans="1:68" ht="14.25" hidden="1" customHeight="1" x14ac:dyDescent="0.25">
      <c r="A280" s="349" t="s">
        <v>142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23"/>
      <c r="Z280" s="323"/>
      <c r="AA280" s="314"/>
      <c r="AB280" s="314"/>
      <c r="AC280" s="314"/>
    </row>
    <row r="281" spans="1:68" ht="27" customHeight="1" x14ac:dyDescent="0.25">
      <c r="A281" s="54" t="s">
        <v>407</v>
      </c>
      <c r="B281" s="54" t="s">
        <v>408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96" t="s">
        <v>409</v>
      </c>
      <c r="Q281" s="332"/>
      <c r="R281" s="332"/>
      <c r="S281" s="332"/>
      <c r="T281" s="333"/>
      <c r="U281" s="34"/>
      <c r="V281" s="34"/>
      <c r="W281" s="35" t="s">
        <v>70</v>
      </c>
      <c r="X281" s="318">
        <v>14</v>
      </c>
      <c r="Y281" s="319">
        <f t="shared" ref="Y281:Y301" si="18">IFERROR(IF(X281="","",X281),"")</f>
        <v>14</v>
      </c>
      <c r="Z281" s="36">
        <f>IFERROR(IF(X281="","",X281*0.00936),"")</f>
        <v>0.13103999999999999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44.688000000000002</v>
      </c>
      <c r="BN281" s="67">
        <f t="shared" ref="BN281:BN301" si="20">IFERROR(Y281*I281,"0")</f>
        <v>44.688000000000002</v>
      </c>
      <c r="BO281" s="67">
        <f t="shared" ref="BO281:BO301" si="21">IFERROR(X281/J281,"0")</f>
        <v>0.1111111111111111</v>
      </c>
      <c r="BP281" s="67">
        <f t="shared" ref="BP281:BP301" si="22">IFERROR(Y281/J281,"0")</f>
        <v>0.1111111111111111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69" t="s">
        <v>413</v>
      </c>
      <c r="Q282" s="332"/>
      <c r="R282" s="332"/>
      <c r="S282" s="332"/>
      <c r="T282" s="333"/>
      <c r="U282" s="34"/>
      <c r="V282" s="34"/>
      <c r="W282" s="35" t="s">
        <v>70</v>
      </c>
      <c r="X282" s="318">
        <v>28</v>
      </c>
      <c r="Y282" s="319">
        <f t="shared" si="18"/>
        <v>28</v>
      </c>
      <c r="Z282" s="36">
        <f>IFERROR(IF(X282="","",X282*0.00936),"")</f>
        <v>0.26207999999999998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108.976</v>
      </c>
      <c r="BN282" s="67">
        <f t="shared" si="20"/>
        <v>108.976</v>
      </c>
      <c r="BO282" s="67">
        <f t="shared" si="21"/>
        <v>0.22222222222222221</v>
      </c>
      <c r="BP282" s="67">
        <f t="shared" si="22"/>
        <v>0.22222222222222221</v>
      </c>
    </row>
    <row r="283" spans="1:68" ht="37.5" hidden="1" customHeight="1" x14ac:dyDescent="0.25">
      <c r="A283" s="54" t="s">
        <v>415</v>
      </c>
      <c r="B283" s="54" t="s">
        <v>416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13" t="s">
        <v>417</v>
      </c>
      <c r="Q283" s="332"/>
      <c r="R283" s="332"/>
      <c r="S283" s="332"/>
      <c r="T283" s="333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419</v>
      </c>
      <c r="B284" s="54" t="s">
        <v>420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97" t="s">
        <v>421</v>
      </c>
      <c r="Q284" s="332"/>
      <c r="R284" s="332"/>
      <c r="S284" s="332"/>
      <c r="T284" s="333"/>
      <c r="U284" s="34"/>
      <c r="V284" s="34"/>
      <c r="W284" s="35" t="s">
        <v>70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hidden="1" customHeight="1" x14ac:dyDescent="0.25">
      <c r="A285" s="54" t="s">
        <v>422</v>
      </c>
      <c r="B285" s="54" t="s">
        <v>423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48" t="s">
        <v>424</v>
      </c>
      <c r="Q285" s="332"/>
      <c r="R285" s="332"/>
      <c r="S285" s="332"/>
      <c r="T285" s="333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426</v>
      </c>
      <c r="B286" s="54" t="s">
        <v>427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416" t="s">
        <v>428</v>
      </c>
      <c r="Q286" s="332"/>
      <c r="R286" s="332"/>
      <c r="S286" s="332"/>
      <c r="T286" s="333"/>
      <c r="U286" s="34"/>
      <c r="V286" s="34"/>
      <c r="W286" s="35" t="s">
        <v>70</v>
      </c>
      <c r="X286" s="318">
        <v>42</v>
      </c>
      <c r="Y286" s="319">
        <f t="shared" si="18"/>
        <v>42</v>
      </c>
      <c r="Z286" s="36">
        <f t="shared" si="23"/>
        <v>0.39312000000000002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134.06400000000002</v>
      </c>
      <c r="BN286" s="67">
        <f t="shared" si="20"/>
        <v>134.06400000000002</v>
      </c>
      <c r="BO286" s="67">
        <f t="shared" si="21"/>
        <v>0.33333333333333331</v>
      </c>
      <c r="BP286" s="67">
        <f t="shared" si="22"/>
        <v>0.33333333333333331</v>
      </c>
    </row>
    <row r="287" spans="1:68" ht="27" hidden="1" customHeight="1" x14ac:dyDescent="0.25">
      <c r="A287" s="54" t="s">
        <v>429</v>
      </c>
      <c r="B287" s="54" t="s">
        <v>430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95" t="s">
        <v>431</v>
      </c>
      <c r="Q287" s="332"/>
      <c r="R287" s="332"/>
      <c r="S287" s="332"/>
      <c r="T287" s="333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432</v>
      </c>
      <c r="B288" s="54" t="s">
        <v>433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93" t="s">
        <v>434</v>
      </c>
      <c r="Q288" s="332"/>
      <c r="R288" s="332"/>
      <c r="S288" s="332"/>
      <c r="T288" s="333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435</v>
      </c>
      <c r="B289" s="54" t="s">
        <v>436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29" t="s">
        <v>437</v>
      </c>
      <c r="Q289" s="332"/>
      <c r="R289" s="332"/>
      <c r="S289" s="332"/>
      <c r="T289" s="333"/>
      <c r="U289" s="34"/>
      <c r="V289" s="34"/>
      <c r="W289" s="35" t="s">
        <v>70</v>
      </c>
      <c r="X289" s="318">
        <v>168</v>
      </c>
      <c r="Y289" s="319">
        <f t="shared" si="18"/>
        <v>168</v>
      </c>
      <c r="Z289" s="36">
        <f t="shared" si="23"/>
        <v>1.5724800000000001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653.85599999999999</v>
      </c>
      <c r="BN289" s="67">
        <f t="shared" si="20"/>
        <v>653.85599999999999</v>
      </c>
      <c r="BO289" s="67">
        <f t="shared" si="21"/>
        <v>1.3333333333333333</v>
      </c>
      <c r="BP289" s="67">
        <f t="shared" si="22"/>
        <v>1.3333333333333333</v>
      </c>
    </row>
    <row r="290" spans="1:68" ht="27" hidden="1" customHeight="1" x14ac:dyDescent="0.25">
      <c r="A290" s="54" t="s">
        <v>438</v>
      </c>
      <c r="B290" s="54" t="s">
        <v>439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86" t="s">
        <v>440</v>
      </c>
      <c r="Q290" s="332"/>
      <c r="R290" s="332"/>
      <c r="S290" s="332"/>
      <c r="T290" s="333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92" t="s">
        <v>443</v>
      </c>
      <c r="Q291" s="332"/>
      <c r="R291" s="332"/>
      <c r="S291" s="332"/>
      <c r="T291" s="333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444</v>
      </c>
      <c r="B292" s="54" t="s">
        <v>445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0" t="s">
        <v>446</v>
      </c>
      <c r="Q292" s="332"/>
      <c r="R292" s="332"/>
      <c r="S292" s="332"/>
      <c r="T292" s="333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29" t="s">
        <v>449</v>
      </c>
      <c r="Q293" s="332"/>
      <c r="R293" s="332"/>
      <c r="S293" s="332"/>
      <c r="T293" s="333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1" t="s">
        <v>452</v>
      </c>
      <c r="Q294" s="332"/>
      <c r="R294" s="332"/>
      <c r="S294" s="332"/>
      <c r="T294" s="333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5" t="s">
        <v>455</v>
      </c>
      <c r="Q295" s="332"/>
      <c r="R295" s="332"/>
      <c r="S295" s="332"/>
      <c r="T295" s="333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32" t="s">
        <v>458</v>
      </c>
      <c r="Q296" s="332"/>
      <c r="R296" s="332"/>
      <c r="S296" s="332"/>
      <c r="T296" s="333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07" t="s">
        <v>461</v>
      </c>
      <c r="Q297" s="332"/>
      <c r="R297" s="332"/>
      <c r="S297" s="332"/>
      <c r="T297" s="333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463</v>
      </c>
      <c r="B298" s="54" t="s">
        <v>464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465</v>
      </c>
      <c r="Q298" s="332"/>
      <c r="R298" s="332"/>
      <c r="S298" s="332"/>
      <c r="T298" s="333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2" t="s">
        <v>469</v>
      </c>
      <c r="Q299" s="332"/>
      <c r="R299" s="332"/>
      <c r="S299" s="332"/>
      <c r="T299" s="333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24" t="s">
        <v>473</v>
      </c>
      <c r="Q300" s="332"/>
      <c r="R300" s="332"/>
      <c r="S300" s="332"/>
      <c r="T300" s="333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4" t="s">
        <v>477</v>
      </c>
      <c r="Q301" s="332"/>
      <c r="R301" s="332"/>
      <c r="S301" s="332"/>
      <c r="T301" s="333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58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59"/>
      <c r="P302" s="324" t="s">
        <v>73</v>
      </c>
      <c r="Q302" s="325"/>
      <c r="R302" s="325"/>
      <c r="S302" s="325"/>
      <c r="T302" s="325"/>
      <c r="U302" s="325"/>
      <c r="V302" s="326"/>
      <c r="W302" s="37" t="s">
        <v>70</v>
      </c>
      <c r="X302" s="320">
        <f>IFERROR(SUM(X281:X301),"0")</f>
        <v>264</v>
      </c>
      <c r="Y302" s="320">
        <f>IFERROR(SUM(Y281:Y301),"0")</f>
        <v>264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2.5447199999999999</v>
      </c>
      <c r="AA302" s="321"/>
      <c r="AB302" s="321"/>
      <c r="AC302" s="321"/>
    </row>
    <row r="303" spans="1:68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59"/>
      <c r="P303" s="324" t="s">
        <v>73</v>
      </c>
      <c r="Q303" s="325"/>
      <c r="R303" s="325"/>
      <c r="S303" s="325"/>
      <c r="T303" s="325"/>
      <c r="U303" s="325"/>
      <c r="V303" s="326"/>
      <c r="W303" s="37" t="s">
        <v>74</v>
      </c>
      <c r="X303" s="320">
        <f>IFERROR(SUMPRODUCT(X281:X301*H281:H301),"0")</f>
        <v>959.2</v>
      </c>
      <c r="Y303" s="320">
        <f>IFERROR(SUMPRODUCT(Y281:Y301*H281:H301),"0")</f>
        <v>959.2</v>
      </c>
      <c r="Z303" s="37"/>
      <c r="AA303" s="321"/>
      <c r="AB303" s="321"/>
      <c r="AC303" s="321"/>
    </row>
    <row r="304" spans="1:68" ht="15" customHeight="1" x14ac:dyDescent="0.2">
      <c r="A304" s="470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437"/>
      <c r="P304" s="382" t="s">
        <v>479</v>
      </c>
      <c r="Q304" s="383"/>
      <c r="R304" s="383"/>
      <c r="S304" s="383"/>
      <c r="T304" s="383"/>
      <c r="U304" s="383"/>
      <c r="V304" s="384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8567.68</v>
      </c>
      <c r="Y304" s="320">
        <f>IFERROR(Y24+Y33+Y41+Y55+Y61+Y66+Y72+Y82+Y87+Y94+Y103+Y109+Y115+Y121+Y126+Y131+Y137+Y142+Y148+Y156+Y161+Y169+Y173+Y178+Y187+Y194+Y204+Y212+Y217+Y222+Y228+Y234+Y241+Y246+Y252+Y256+Y264+Y268+Y273+Y279+Y303,"0")</f>
        <v>8567.68</v>
      </c>
      <c r="Z304" s="37"/>
      <c r="AA304" s="321"/>
      <c r="AB304" s="321"/>
      <c r="AC304" s="321"/>
    </row>
    <row r="305" spans="1:36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437"/>
      <c r="P305" s="382" t="s">
        <v>480</v>
      </c>
      <c r="Q305" s="383"/>
      <c r="R305" s="383"/>
      <c r="S305" s="383"/>
      <c r="T305" s="383"/>
      <c r="U305" s="383"/>
      <c r="V305" s="384"/>
      <c r="W305" s="37" t="s">
        <v>74</v>
      </c>
      <c r="X305" s="320">
        <f>IFERROR(SUM(BM22:BM301),"0")</f>
        <v>9677.4396000000015</v>
      </c>
      <c r="Y305" s="320">
        <f>IFERROR(SUM(BN22:BN301),"0")</f>
        <v>9677.4396000000015</v>
      </c>
      <c r="Z305" s="37"/>
      <c r="AA305" s="321"/>
      <c r="AB305" s="321"/>
      <c r="AC305" s="321"/>
    </row>
    <row r="306" spans="1:36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437"/>
      <c r="P306" s="382" t="s">
        <v>481</v>
      </c>
      <c r="Q306" s="383"/>
      <c r="R306" s="383"/>
      <c r="S306" s="383"/>
      <c r="T306" s="383"/>
      <c r="U306" s="383"/>
      <c r="V306" s="384"/>
      <c r="W306" s="37" t="s">
        <v>482</v>
      </c>
      <c r="X306" s="38">
        <f>ROUNDUP(SUM(BO22:BO301),0)</f>
        <v>28</v>
      </c>
      <c r="Y306" s="38">
        <f>ROUNDUP(SUM(BP22:BP301),0)</f>
        <v>28</v>
      </c>
      <c r="Z306" s="37"/>
      <c r="AA306" s="321"/>
      <c r="AB306" s="321"/>
      <c r="AC306" s="321"/>
    </row>
    <row r="307" spans="1:36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437"/>
      <c r="P307" s="382" t="s">
        <v>483</v>
      </c>
      <c r="Q307" s="383"/>
      <c r="R307" s="383"/>
      <c r="S307" s="383"/>
      <c r="T307" s="383"/>
      <c r="U307" s="383"/>
      <c r="V307" s="384"/>
      <c r="W307" s="37" t="s">
        <v>74</v>
      </c>
      <c r="X307" s="320">
        <f>GrossWeightTotal+PalletQtyTotal*25</f>
        <v>10377.439600000002</v>
      </c>
      <c r="Y307" s="320">
        <f>GrossWeightTotalR+PalletQtyTotalR*25</f>
        <v>10377.439600000002</v>
      </c>
      <c r="Z307" s="37"/>
      <c r="AA307" s="321"/>
      <c r="AB307" s="321"/>
      <c r="AC307" s="321"/>
    </row>
    <row r="308" spans="1:36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437"/>
      <c r="P308" s="382" t="s">
        <v>484</v>
      </c>
      <c r="Q308" s="383"/>
      <c r="R308" s="383"/>
      <c r="S308" s="383"/>
      <c r="T308" s="383"/>
      <c r="U308" s="383"/>
      <c r="V308" s="384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2338</v>
      </c>
      <c r="Y308" s="320">
        <f>IFERROR(Y23+Y32+Y40+Y54+Y60+Y65+Y71+Y81+Y86+Y93+Y102+Y108+Y114+Y120+Y125+Y130+Y136+Y141+Y147+Y155+Y160+Y168+Y172+Y177+Y186+Y193+Y203+Y211+Y216+Y221+Y227+Y233+Y240+Y245+Y251+Y255+Y263+Y267+Y272+Y278+Y302,"0")</f>
        <v>2338</v>
      </c>
      <c r="Z308" s="37"/>
      <c r="AA308" s="321"/>
      <c r="AB308" s="321"/>
      <c r="AC308" s="321"/>
    </row>
    <row r="309" spans="1:36" ht="14.25" hidden="1" customHeight="1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437"/>
      <c r="P309" s="382" t="s">
        <v>485</v>
      </c>
      <c r="Q309" s="383"/>
      <c r="R309" s="383"/>
      <c r="S309" s="383"/>
      <c r="T309" s="383"/>
      <c r="U309" s="383"/>
      <c r="V309" s="384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35.22999999999999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77" t="s">
        <v>75</v>
      </c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5"/>
      <c r="U311" s="377" t="s">
        <v>240</v>
      </c>
      <c r="V311" s="395"/>
      <c r="W311" s="377" t="s">
        <v>266</v>
      </c>
      <c r="X311" s="395"/>
      <c r="Y311" s="377" t="s">
        <v>289</v>
      </c>
      <c r="Z311" s="394"/>
      <c r="AA311" s="394"/>
      <c r="AB311" s="394"/>
      <c r="AC311" s="394"/>
      <c r="AD311" s="394"/>
      <c r="AE311" s="395"/>
      <c r="AF311" s="315" t="s">
        <v>353</v>
      </c>
      <c r="AG311" s="377" t="s">
        <v>358</v>
      </c>
      <c r="AH311" s="395"/>
      <c r="AI311" s="315" t="s">
        <v>368</v>
      </c>
      <c r="AJ311" s="315" t="s">
        <v>241</v>
      </c>
    </row>
    <row r="312" spans="1:36" ht="14.25" customHeight="1" thickTop="1" x14ac:dyDescent="0.2">
      <c r="A312" s="409" t="s">
        <v>488</v>
      </c>
      <c r="B312" s="377" t="s">
        <v>63</v>
      </c>
      <c r="C312" s="377" t="s">
        <v>76</v>
      </c>
      <c r="D312" s="377" t="s">
        <v>93</v>
      </c>
      <c r="E312" s="377" t="s">
        <v>109</v>
      </c>
      <c r="F312" s="377" t="s">
        <v>132</v>
      </c>
      <c r="G312" s="377" t="s">
        <v>141</v>
      </c>
      <c r="H312" s="377" t="s">
        <v>147</v>
      </c>
      <c r="I312" s="377" t="s">
        <v>155</v>
      </c>
      <c r="J312" s="377" t="s">
        <v>172</v>
      </c>
      <c r="K312" s="377" t="s">
        <v>179</v>
      </c>
      <c r="L312" s="377" t="s">
        <v>190</v>
      </c>
      <c r="M312" s="377" t="s">
        <v>201</v>
      </c>
      <c r="N312" s="316"/>
      <c r="O312" s="377" t="s">
        <v>207</v>
      </c>
      <c r="P312" s="377" t="s">
        <v>214</v>
      </c>
      <c r="Q312" s="377" t="s">
        <v>220</v>
      </c>
      <c r="R312" s="377" t="s">
        <v>225</v>
      </c>
      <c r="S312" s="377" t="s">
        <v>228</v>
      </c>
      <c r="T312" s="377" t="s">
        <v>236</v>
      </c>
      <c r="U312" s="377" t="s">
        <v>241</v>
      </c>
      <c r="V312" s="377" t="s">
        <v>245</v>
      </c>
      <c r="W312" s="377" t="s">
        <v>267</v>
      </c>
      <c r="X312" s="377" t="s">
        <v>285</v>
      </c>
      <c r="Y312" s="377" t="s">
        <v>290</v>
      </c>
      <c r="Z312" s="377" t="s">
        <v>303</v>
      </c>
      <c r="AA312" s="377" t="s">
        <v>313</v>
      </c>
      <c r="AB312" s="377" t="s">
        <v>328</v>
      </c>
      <c r="AC312" s="377" t="s">
        <v>339</v>
      </c>
      <c r="AD312" s="377" t="s">
        <v>343</v>
      </c>
      <c r="AE312" s="377" t="s">
        <v>347</v>
      </c>
      <c r="AF312" s="377" t="s">
        <v>354</v>
      </c>
      <c r="AG312" s="377" t="s">
        <v>359</v>
      </c>
      <c r="AH312" s="377" t="s">
        <v>365</v>
      </c>
      <c r="AI312" s="377" t="s">
        <v>369</v>
      </c>
      <c r="AJ312" s="377" t="s">
        <v>241</v>
      </c>
    </row>
    <row r="313" spans="1:36" ht="13.5" customHeight="1" thickBot="1" x14ac:dyDescent="0.25">
      <c r="A313" s="410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8"/>
      <c r="M313" s="378"/>
      <c r="N313" s="316"/>
      <c r="O313" s="378"/>
      <c r="P313" s="378"/>
      <c r="Q313" s="378"/>
      <c r="R313" s="378"/>
      <c r="S313" s="378"/>
      <c r="T313" s="378"/>
      <c r="U313" s="378"/>
      <c r="V313" s="378"/>
      <c r="W313" s="378"/>
      <c r="X313" s="378"/>
      <c r="Y313" s="378"/>
      <c r="Z313" s="378"/>
      <c r="AA313" s="378"/>
      <c r="AB313" s="378"/>
      <c r="AC313" s="378"/>
      <c r="AD313" s="378"/>
      <c r="AE313" s="378"/>
      <c r="AF313" s="378"/>
      <c r="AG313" s="378"/>
      <c r="AH313" s="378"/>
      <c r="AI313" s="378"/>
      <c r="AJ313" s="378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399</v>
      </c>
      <c r="D314" s="46">
        <f>IFERROR(X36*H36,"0")+IFERROR(X37*H37,"0")+IFERROR(X38*H38,"0")+IFERROR(X39*H39,"0")</f>
        <v>403.19999999999993</v>
      </c>
      <c r="E314" s="46">
        <f>IFERROR(X44*H44,"0")+IFERROR(X45*H45,"0")+IFERROR(X46*H46,"0")+IFERROR(X47*H47,"0")+IFERROR(X48*H48,"0")+IFERROR(X49*H49,"0")+IFERROR(X50*H50,"0")+IFERROR(X51*H51,"0")+IFERROR(X52*H52,"0")+IFERROR(X53*H53,"0")</f>
        <v>336</v>
      </c>
      <c r="F314" s="46">
        <f>IFERROR(X58*H58,"0")+IFERROR(X59*H59,"0")</f>
        <v>0</v>
      </c>
      <c r="G314" s="46">
        <f>IFERROR(X64*H64,"0")</f>
        <v>100.8</v>
      </c>
      <c r="H314" s="46">
        <f>IFERROR(X69*H69,"0")+IFERROR(X70*H70,"0")</f>
        <v>151.19999999999999</v>
      </c>
      <c r="I314" s="46">
        <f>IFERROR(X75*H75,"0")+IFERROR(X76*H76,"0")+IFERROR(X77*H77,"0")+IFERROR(X78*H78,"0")+IFERROR(X79*H79,"0")+IFERROR(X80*H80,"0")</f>
        <v>1170.96</v>
      </c>
      <c r="J314" s="46">
        <f>IFERROR(X85*H85,"0")</f>
        <v>0</v>
      </c>
      <c r="K314" s="46">
        <f>IFERROR(X90*H90,"0")+IFERROR(X91*H91,"0")+IFERROR(X92*H92,"0")</f>
        <v>275.52</v>
      </c>
      <c r="L314" s="46">
        <f>IFERROR(X97*H97,"0")+IFERROR(X98*H98,"0")+IFERROR(X99*H99,"0")+IFERROR(X100*H100,"0")+IFERROR(X101*H101,"0")</f>
        <v>825.6</v>
      </c>
      <c r="M314" s="46">
        <f>IFERROR(X106*H106,"0")+IFERROR(X107*H107,"0")</f>
        <v>1260</v>
      </c>
      <c r="N314" s="316"/>
      <c r="O314" s="46">
        <f>IFERROR(X112*H112,"0")+IFERROR(X113*H113,"0")</f>
        <v>252</v>
      </c>
      <c r="P314" s="46">
        <f>IFERROR(X118*H118,"0")+IFERROR(X119*H119,"0")</f>
        <v>252</v>
      </c>
      <c r="Q314" s="46">
        <f>IFERROR(X124*H124,"0")</f>
        <v>126</v>
      </c>
      <c r="R314" s="46">
        <f>IFERROR(X129*H129,"0")</f>
        <v>37.800000000000004</v>
      </c>
      <c r="S314" s="46">
        <f>IFERROR(X134*H134,"0")+IFERROR(X135*H135,"0")</f>
        <v>9.6000000000000014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360</v>
      </c>
      <c r="W314" s="46">
        <f>IFERROR(X165*H165,"0")+IFERROR(X166*H166,"0")+IFERROR(X167*H167,"0")+IFERROR(X171*H171,"0")</f>
        <v>378</v>
      </c>
      <c r="X314" s="46">
        <f>IFERROR(X176*H176,"0")</f>
        <v>0</v>
      </c>
      <c r="Y314" s="46">
        <f>IFERROR(X182*H182,"0")+IFERROR(X183*H183,"0")+IFERROR(X184*H184,"0")+IFERROR(X185*H185,"0")</f>
        <v>67.2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67.199999999999989</v>
      </c>
      <c r="AB314" s="46">
        <f>IFERROR(X207*H207,"0")+IFERROR(X208*H208,"0")+IFERROR(X209*H209,"0")+IFERROR(X210*H210,"0")</f>
        <v>172.8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1922.8000000000002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2164.8000000000002</v>
      </c>
      <c r="B317" s="60">
        <f>SUMPRODUCT(--(BB:BB="ПГП"),--(W:W="кор"),H:H,Y:Y)+SUMPRODUCT(--(BB:BB="ПГП"),--(W:W="кг"),Y:Y)</f>
        <v>6402.880000000001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0,96"/>
        <filter val="1 260,00"/>
        <filter val="10 377,44"/>
        <filter val="100,80"/>
        <filter val="108,00"/>
        <filter val="12,00"/>
        <filter val="120,00"/>
        <filter val="126,00"/>
        <filter val="14,00"/>
        <filter val="151,20"/>
        <filter val="168,00"/>
        <filter val="172,80"/>
        <filter val="196,00"/>
        <filter val="2 338,00"/>
        <filter val="224,00"/>
        <filter val="24,00"/>
        <filter val="240,00"/>
        <filter val="252,00"/>
        <filter val="264,00"/>
        <filter val="266,00"/>
        <filter val="275,52"/>
        <filter val="28"/>
        <filter val="28,00"/>
        <filter val="315,60"/>
        <filter val="322,00"/>
        <filter val="336,00"/>
        <filter val="37,80"/>
        <filter val="378,00"/>
        <filter val="399,00"/>
        <filter val="403,20"/>
        <filter val="42,00"/>
        <filter val="420,00"/>
        <filter val="48,00"/>
        <filter val="56,00"/>
        <filter val="6,00"/>
        <filter val="648,00"/>
        <filter val="67,20"/>
        <filter val="70,00"/>
        <filter val="72,00"/>
        <filter val="76,00"/>
        <filter val="8 567,68"/>
        <filter val="80,00"/>
        <filter val="825,60"/>
        <filter val="84,00"/>
        <filter val="9 677,44"/>
        <filter val="9,60"/>
        <filter val="959,20"/>
        <filter val="98,00"/>
      </filters>
    </filterColumn>
    <filterColumn colId="29" showButton="0"/>
    <filterColumn colId="30" showButton="0"/>
  </autoFilter>
  <mergeCells count="558"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T312:T313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Y312:Y31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255:O256"/>
    <mergeCell ref="P194:V194"/>
    <mergeCell ref="A168:O169"/>
    <mergeCell ref="M17:M18"/>
    <mergeCell ref="O17:O18"/>
    <mergeCell ref="P131:V131"/>
    <mergeCell ref="P187:V187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P305:V305"/>
    <mergeCell ref="A60:O61"/>
    <mergeCell ref="D244:E244"/>
    <mergeCell ref="P273:V273"/>
    <mergeCell ref="A116:Z116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D77:E77"/>
    <mergeCell ref="D262:E262"/>
    <mergeCell ref="P85:T85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J312:J313"/>
    <mergeCell ref="AA17:AA18"/>
    <mergeCell ref="P303:V303"/>
    <mergeCell ref="P291:T291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B312:B313"/>
    <mergeCell ref="P307:V3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P103:V103"/>
    <mergeCell ref="P288:T288"/>
    <mergeCell ref="P70:T70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A253:Z253"/>
    <mergeCell ref="P228:V228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P312:P313"/>
    <mergeCell ref="I17:I18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P246:V246"/>
    <mergeCell ref="AB312:AB313"/>
    <mergeCell ref="A193:O194"/>
    <mergeCell ref="P271:T271"/>
    <mergeCell ref="D300:E300"/>
    <mergeCell ref="P279:V279"/>
    <mergeCell ref="E312:E313"/>
    <mergeCell ref="G312:G313"/>
    <mergeCell ref="A258:Z258"/>
    <mergeCell ref="P233:V233"/>
    <mergeCell ref="P275:T275"/>
    <mergeCell ref="D287:E287"/>
    <mergeCell ref="P286:T286"/>
    <mergeCell ref="P277:T277"/>
    <mergeCell ref="AF312:AF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149:Z149"/>
    <mergeCell ref="P209:T209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29:T29"/>
    <mergeCell ref="P100:T100"/>
    <mergeCell ref="D208:E208"/>
    <mergeCell ref="A211:O212"/>
    <mergeCell ref="P44:T44"/>
    <mergeCell ref="P108:V108"/>
    <mergeCell ref="P168:V168"/>
    <mergeCell ref="B17:B18"/>
    <mergeCell ref="A73:Z73"/>
    <mergeCell ref="D124:E124"/>
    <mergeCell ref="P99:T99"/>
    <mergeCell ref="D197:E197"/>
    <mergeCell ref="D53:E53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P86:V86"/>
    <mergeCell ref="P207:T207"/>
    <mergeCell ref="P32:V32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161:V161"/>
    <mergeCell ref="P217:V217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84:Z84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A280:Z280"/>
    <mergeCell ref="A274:Z274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  <mergeCell ref="P72:V72"/>
    <mergeCell ref="D220:E220"/>
    <mergeCell ref="A195:Z195"/>
    <mergeCell ref="D47:E47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2025-01-31T11:01:00Z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