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F82DF4F-718A-4088-9EA7-F7C038DA9A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O594" i="1"/>
  <c r="BM594" i="1"/>
  <c r="Y594" i="1"/>
  <c r="Y597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AB689" i="1" s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93" i="1" l="1"/>
  <c r="BN393" i="1"/>
  <c r="Z393" i="1"/>
  <c r="BP413" i="1"/>
  <c r="BN413" i="1"/>
  <c r="Z413" i="1"/>
  <c r="BP449" i="1"/>
  <c r="BN449" i="1"/>
  <c r="Z449" i="1"/>
  <c r="BP493" i="1"/>
  <c r="BN493" i="1"/>
  <c r="Z493" i="1"/>
  <c r="BP509" i="1"/>
  <c r="BN509" i="1"/>
  <c r="Z509" i="1"/>
  <c r="BP520" i="1"/>
  <c r="BN520" i="1"/>
  <c r="Z520" i="1"/>
  <c r="BP596" i="1"/>
  <c r="BN596" i="1"/>
  <c r="Z596" i="1"/>
  <c r="Y603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Z22" i="1"/>
  <c r="Z23" i="1" s="1"/>
  <c r="BN22" i="1"/>
  <c r="BP22" i="1"/>
  <c r="Z26" i="1"/>
  <c r="BN26" i="1"/>
  <c r="Z31" i="1"/>
  <c r="BN31" i="1"/>
  <c r="C689" i="1"/>
  <c r="Z55" i="1"/>
  <c r="BN55" i="1"/>
  <c r="D689" i="1"/>
  <c r="Z72" i="1"/>
  <c r="BN72" i="1"/>
  <c r="Z82" i="1"/>
  <c r="BN82" i="1"/>
  <c r="Y94" i="1"/>
  <c r="Z96" i="1"/>
  <c r="BN96" i="1"/>
  <c r="Z109" i="1"/>
  <c r="BN109" i="1"/>
  <c r="Z121" i="1"/>
  <c r="BN121" i="1"/>
  <c r="Z133" i="1"/>
  <c r="BN133" i="1"/>
  <c r="Z143" i="1"/>
  <c r="BN143" i="1"/>
  <c r="G689" i="1"/>
  <c r="Z174" i="1"/>
  <c r="BN174" i="1"/>
  <c r="Z194" i="1"/>
  <c r="BN194" i="1"/>
  <c r="Z213" i="1"/>
  <c r="BN213" i="1"/>
  <c r="Z223" i="1"/>
  <c r="BN223" i="1"/>
  <c r="Z231" i="1"/>
  <c r="BN231" i="1"/>
  <c r="Z241" i="1"/>
  <c r="BN241" i="1"/>
  <c r="Z254" i="1"/>
  <c r="BN254" i="1"/>
  <c r="Z265" i="1"/>
  <c r="BN265" i="1"/>
  <c r="Z280" i="1"/>
  <c r="BN280" i="1"/>
  <c r="Z296" i="1"/>
  <c r="BN296" i="1"/>
  <c r="Z305" i="1"/>
  <c r="BN305" i="1"/>
  <c r="Z360" i="1"/>
  <c r="BN360" i="1"/>
  <c r="Z370" i="1"/>
  <c r="BN370" i="1"/>
  <c r="BP378" i="1"/>
  <c r="BN378" i="1"/>
  <c r="Z378" i="1"/>
  <c r="BP394" i="1"/>
  <c r="BN394" i="1"/>
  <c r="Z394" i="1"/>
  <c r="BP425" i="1"/>
  <c r="BN425" i="1"/>
  <c r="Z425" i="1"/>
  <c r="BP465" i="1"/>
  <c r="BN465" i="1"/>
  <c r="Z465" i="1"/>
  <c r="BP494" i="1"/>
  <c r="BN494" i="1"/>
  <c r="Z494" i="1"/>
  <c r="BP519" i="1"/>
  <c r="BN519" i="1"/>
  <c r="Z519" i="1"/>
  <c r="BP557" i="1"/>
  <c r="BN557" i="1"/>
  <c r="Z557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O689" i="1"/>
  <c r="Y290" i="1"/>
  <c r="BP289" i="1"/>
  <c r="BN289" i="1"/>
  <c r="Z289" i="1"/>
  <c r="Z290" i="1" s="1"/>
  <c r="BP294" i="1"/>
  <c r="BN294" i="1"/>
  <c r="Z294" i="1"/>
  <c r="BP320" i="1"/>
  <c r="BN320" i="1"/>
  <c r="Z320" i="1"/>
  <c r="BP362" i="1"/>
  <c r="BN362" i="1"/>
  <c r="Z362" i="1"/>
  <c r="BP372" i="1"/>
  <c r="BN372" i="1"/>
  <c r="Z372" i="1"/>
  <c r="BP387" i="1"/>
  <c r="BN387" i="1"/>
  <c r="Z387" i="1"/>
  <c r="BP402" i="1"/>
  <c r="BN402" i="1"/>
  <c r="Z402" i="1"/>
  <c r="Y408" i="1"/>
  <c r="BP407" i="1"/>
  <c r="BN407" i="1"/>
  <c r="Z407" i="1"/>
  <c r="Z408" i="1" s="1"/>
  <c r="BP411" i="1"/>
  <c r="BN411" i="1"/>
  <c r="Z411" i="1"/>
  <c r="BP423" i="1"/>
  <c r="BN423" i="1"/>
  <c r="Z423" i="1"/>
  <c r="Y444" i="1"/>
  <c r="Y443" i="1"/>
  <c r="BP442" i="1"/>
  <c r="BN442" i="1"/>
  <c r="Z442" i="1"/>
  <c r="Z443" i="1" s="1"/>
  <c r="BP447" i="1"/>
  <c r="BN447" i="1"/>
  <c r="Z447" i="1"/>
  <c r="BP459" i="1"/>
  <c r="BN459" i="1"/>
  <c r="Z459" i="1"/>
  <c r="BP485" i="1"/>
  <c r="BN485" i="1"/>
  <c r="Z485" i="1"/>
  <c r="J9" i="1"/>
  <c r="X681" i="1"/>
  <c r="X679" i="1"/>
  <c r="Y33" i="1"/>
  <c r="Z47" i="1"/>
  <c r="BN47" i="1"/>
  <c r="Z51" i="1"/>
  <c r="BN51" i="1"/>
  <c r="Y57" i="1"/>
  <c r="Z62" i="1"/>
  <c r="BN62" i="1"/>
  <c r="Z66" i="1"/>
  <c r="BN66" i="1"/>
  <c r="Y76" i="1"/>
  <c r="Z74" i="1"/>
  <c r="BN74" i="1"/>
  <c r="Y84" i="1"/>
  <c r="Z80" i="1"/>
  <c r="BN80" i="1"/>
  <c r="Z88" i="1"/>
  <c r="BN88" i="1"/>
  <c r="Z92" i="1"/>
  <c r="BN92" i="1"/>
  <c r="Y100" i="1"/>
  <c r="Z98" i="1"/>
  <c r="BN98" i="1"/>
  <c r="Z105" i="1"/>
  <c r="BN105" i="1"/>
  <c r="Y116" i="1"/>
  <c r="Z111" i="1"/>
  <c r="BN111" i="1"/>
  <c r="Z119" i="1"/>
  <c r="BN119" i="1"/>
  <c r="Z123" i="1"/>
  <c r="BN123" i="1"/>
  <c r="Y131" i="1"/>
  <c r="Z129" i="1"/>
  <c r="BN129" i="1"/>
  <c r="Y141" i="1"/>
  <c r="Z135" i="1"/>
  <c r="BN135" i="1"/>
  <c r="Z139" i="1"/>
  <c r="BN139" i="1"/>
  <c r="Y145" i="1"/>
  <c r="Z150" i="1"/>
  <c r="BN150" i="1"/>
  <c r="Y163" i="1"/>
  <c r="Z172" i="1"/>
  <c r="BN172" i="1"/>
  <c r="Z180" i="1"/>
  <c r="BN180" i="1"/>
  <c r="Y198" i="1"/>
  <c r="Z192" i="1"/>
  <c r="BN192" i="1"/>
  <c r="Z196" i="1"/>
  <c r="BN196" i="1"/>
  <c r="J689" i="1"/>
  <c r="Z207" i="1"/>
  <c r="BN207" i="1"/>
  <c r="BP207" i="1"/>
  <c r="Y221" i="1"/>
  <c r="Z215" i="1"/>
  <c r="BN215" i="1"/>
  <c r="Z219" i="1"/>
  <c r="BN219" i="1"/>
  <c r="Z225" i="1"/>
  <c r="BN225" i="1"/>
  <c r="Z229" i="1"/>
  <c r="BN229" i="1"/>
  <c r="Z233" i="1"/>
  <c r="BN233" i="1"/>
  <c r="Z238" i="1"/>
  <c r="BN238" i="1"/>
  <c r="Z239" i="1"/>
  <c r="BN239" i="1"/>
  <c r="Z248" i="1"/>
  <c r="BN248" i="1"/>
  <c r="Z252" i="1"/>
  <c r="BN252" i="1"/>
  <c r="Z259" i="1"/>
  <c r="BN259" i="1"/>
  <c r="Z263" i="1"/>
  <c r="BN263" i="1"/>
  <c r="Z267" i="1"/>
  <c r="BN267" i="1"/>
  <c r="Z278" i="1"/>
  <c r="BN278" i="1"/>
  <c r="BP282" i="1"/>
  <c r="BN282" i="1"/>
  <c r="Z282" i="1"/>
  <c r="Y297" i="1"/>
  <c r="BP303" i="1"/>
  <c r="BN303" i="1"/>
  <c r="Z303" i="1"/>
  <c r="BP340" i="1"/>
  <c r="BN340" i="1"/>
  <c r="Z340" i="1"/>
  <c r="BP344" i="1"/>
  <c r="BN344" i="1"/>
  <c r="Z344" i="1"/>
  <c r="BP366" i="1"/>
  <c r="BN366" i="1"/>
  <c r="Z366" i="1"/>
  <c r="BP380" i="1"/>
  <c r="BN380" i="1"/>
  <c r="Z380" i="1"/>
  <c r="BP396" i="1"/>
  <c r="BN396" i="1"/>
  <c r="Z396" i="1"/>
  <c r="X689" i="1"/>
  <c r="BP419" i="1"/>
  <c r="BN419" i="1"/>
  <c r="Z419" i="1"/>
  <c r="BP427" i="1"/>
  <c r="BN427" i="1"/>
  <c r="Z427" i="1"/>
  <c r="BP451" i="1"/>
  <c r="BN451" i="1"/>
  <c r="Z451" i="1"/>
  <c r="BP467" i="1"/>
  <c r="BN467" i="1"/>
  <c r="Z467" i="1"/>
  <c r="BP488" i="1"/>
  <c r="BN488" i="1"/>
  <c r="Z488" i="1"/>
  <c r="BP496" i="1"/>
  <c r="BN496" i="1"/>
  <c r="Z496" i="1"/>
  <c r="Y515" i="1"/>
  <c r="BP514" i="1"/>
  <c r="BN514" i="1"/>
  <c r="Z514" i="1"/>
  <c r="Z515" i="1" s="1"/>
  <c r="BP522" i="1"/>
  <c r="BN522" i="1"/>
  <c r="Z522" i="1"/>
  <c r="BP559" i="1"/>
  <c r="BN559" i="1"/>
  <c r="Z559" i="1"/>
  <c r="BP565" i="1"/>
  <c r="BN565" i="1"/>
  <c r="Z565" i="1"/>
  <c r="BP567" i="1"/>
  <c r="BN567" i="1"/>
  <c r="Z567" i="1"/>
  <c r="BP579" i="1"/>
  <c r="BN579" i="1"/>
  <c r="Z579" i="1"/>
  <c r="BP587" i="1"/>
  <c r="BN587" i="1"/>
  <c r="Z587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70" i="1"/>
  <c r="Y669" i="1"/>
  <c r="BP668" i="1"/>
  <c r="BN668" i="1"/>
  <c r="Z668" i="1"/>
  <c r="Z669" i="1" s="1"/>
  <c r="Y678" i="1"/>
  <c r="Y677" i="1"/>
  <c r="BP676" i="1"/>
  <c r="BN676" i="1"/>
  <c r="Z676" i="1"/>
  <c r="Z677" i="1" s="1"/>
  <c r="Y335" i="1"/>
  <c r="Y404" i="1"/>
  <c r="Y403" i="1"/>
  <c r="BP491" i="1"/>
  <c r="BN491" i="1"/>
  <c r="Z491" i="1"/>
  <c r="BP503" i="1"/>
  <c r="BN503" i="1"/>
  <c r="Z503" i="1"/>
  <c r="BP555" i="1"/>
  <c r="BN555" i="1"/>
  <c r="Z555" i="1"/>
  <c r="BP564" i="1"/>
  <c r="BN564" i="1"/>
  <c r="Z564" i="1"/>
  <c r="BP566" i="1"/>
  <c r="BN566" i="1"/>
  <c r="Z566" i="1"/>
  <c r="BP578" i="1"/>
  <c r="BN578" i="1"/>
  <c r="Z578" i="1"/>
  <c r="BP586" i="1"/>
  <c r="BN586" i="1"/>
  <c r="Z586" i="1"/>
  <c r="Y598" i="1"/>
  <c r="BP594" i="1"/>
  <c r="BN594" i="1"/>
  <c r="Z594" i="1"/>
  <c r="BP635" i="1"/>
  <c r="BN635" i="1"/>
  <c r="Z635" i="1"/>
  <c r="BP637" i="1"/>
  <c r="BN637" i="1"/>
  <c r="Z637" i="1"/>
  <c r="BP639" i="1"/>
  <c r="BN639" i="1"/>
  <c r="Z639" i="1"/>
  <c r="Y42" i="1"/>
  <c r="Y58" i="1"/>
  <c r="Y99" i="1"/>
  <c r="Y124" i="1"/>
  <c r="Y140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Y34" i="1"/>
  <c r="Y38" i="1"/>
  <c r="Y52" i="1"/>
  <c r="Y69" i="1"/>
  <c r="Y75" i="1"/>
  <c r="Y85" i="1"/>
  <c r="Y93" i="1"/>
  <c r="Y106" i="1"/>
  <c r="Y115" i="1"/>
  <c r="Y130" i="1"/>
  <c r="Y146" i="1"/>
  <c r="H9" i="1"/>
  <c r="B689" i="1"/>
  <c r="X680" i="1"/>
  <c r="X682" i="1" s="1"/>
  <c r="X683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BN104" i="1"/>
  <c r="Y107" i="1"/>
  <c r="Z110" i="1"/>
  <c r="BN110" i="1"/>
  <c r="Z112" i="1"/>
  <c r="BN112" i="1"/>
  <c r="F689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02" i="1" l="1"/>
  <c r="Z659" i="1"/>
  <c r="Z624" i="1"/>
  <c r="Z568" i="1"/>
  <c r="Z500" i="1"/>
  <c r="Z234" i="1"/>
  <c r="Z198" i="1"/>
  <c r="Z140" i="1"/>
  <c r="Z115" i="1"/>
  <c r="Y681" i="1"/>
  <c r="Z33" i="1"/>
  <c r="Y683" i="1"/>
  <c r="Z641" i="1"/>
  <c r="Z468" i="1"/>
  <c r="Z429" i="1"/>
  <c r="Z297" i="1"/>
  <c r="Z268" i="1"/>
  <c r="Z163" i="1"/>
  <c r="Z124" i="1"/>
  <c r="Z106" i="1"/>
  <c r="Z93" i="1"/>
  <c r="Z84" i="1"/>
  <c r="Y680" i="1"/>
  <c r="Z374" i="1"/>
  <c r="Z307" i="1"/>
  <c r="Z631" i="1"/>
  <c r="Z255" i="1"/>
  <c r="Z243" i="1"/>
  <c r="Z220" i="1"/>
  <c r="Z176" i="1"/>
  <c r="Z152" i="1"/>
  <c r="Z75" i="1"/>
  <c r="Z68" i="1"/>
  <c r="Z52" i="1"/>
  <c r="Z439" i="1"/>
  <c r="Z367" i="1"/>
  <c r="Z652" i="1"/>
  <c r="Z591" i="1"/>
  <c r="Z455" i="1"/>
  <c r="Z383" i="1"/>
  <c r="Y679" i="1"/>
  <c r="Z390" i="1"/>
  <c r="Y682" i="1" l="1"/>
  <c r="Z684" i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<sst xmlns="http://schemas.openxmlformats.org/spreadsheetml/2006/main" count="3187" uniqueCount="1100">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</sst>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45691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0.45833333333333331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134</v>
      </c>
      <c r="Y47" s="780">
        <f t="shared" si="6"/>
        <v>140.4</v>
      </c>
      <c r="Z47" s="36">
        <f>IFERROR(IF(Y47=0,"",ROUNDUP(Y47/H47,0)*0.01898),"")</f>
        <v>0.24674000000000001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139.39722222222221</v>
      </c>
      <c r="BN47" s="64">
        <f t="shared" si="8"/>
        <v>146.05499999999998</v>
      </c>
      <c r="BO47" s="64">
        <f t="shared" si="9"/>
        <v>0.19386574074074073</v>
      </c>
      <c r="BP47" s="64">
        <f t="shared" si="10"/>
        <v>0.203125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81</v>
      </c>
      <c r="Y48" s="780">
        <f t="shared" si="6"/>
        <v>89.6</v>
      </c>
      <c r="Z48" s="36">
        <f>IFERROR(IF(Y48=0,"",ROUNDUP(Y48/H48,0)*0.01898),"")</f>
        <v>0.15184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84.14598214285715</v>
      </c>
      <c r="BN48" s="64">
        <f t="shared" si="8"/>
        <v>93.08</v>
      </c>
      <c r="BO48" s="64">
        <f t="shared" si="9"/>
        <v>0.11300223214285715</v>
      </c>
      <c r="BP48" s="64">
        <f t="shared" si="10"/>
        <v>0.125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19.639550264550266</v>
      </c>
      <c r="Y52" s="781">
        <f>IFERROR(Y46/H46,"0")+IFERROR(Y47/H47,"0")+IFERROR(Y48/H48,"0")+IFERROR(Y49/H49,"0")+IFERROR(Y50/H50,"0")+IFERROR(Y51/H51,"0")</f>
        <v>21</v>
      </c>
      <c r="Z52" s="781">
        <f>IFERROR(IF(Z46="",0,Z46),"0")+IFERROR(IF(Z47="",0,Z47),"0")+IFERROR(IF(Z48="",0,Z48),"0")+IFERROR(IF(Z49="",0,Z49),"0")+IFERROR(IF(Z50="",0,Z50),"0")+IFERROR(IF(Z51="",0,Z51),"0")</f>
        <v>0.39858000000000005</v>
      </c>
      <c r="AA52" s="782"/>
      <c r="AB52" s="782"/>
      <c r="AC52" s="782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215</v>
      </c>
      <c r="Y53" s="781">
        <f>IFERROR(SUM(Y46:Y51),"0")</f>
        <v>230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23</v>
      </c>
      <c r="Y62" s="780">
        <f t="shared" si="11"/>
        <v>32.400000000000006</v>
      </c>
      <c r="Z62" s="36">
        <f>IFERROR(IF(Y62=0,"",ROUNDUP(Y62/H62,0)*0.01898),"")</f>
        <v>5.6940000000000004E-2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23.926388888888884</v>
      </c>
      <c r="BN62" s="64">
        <f t="shared" si="13"/>
        <v>33.705000000000005</v>
      </c>
      <c r="BO62" s="64">
        <f t="shared" si="14"/>
        <v>3.3275462962962958E-2</v>
      </c>
      <c r="BP62" s="64">
        <f t="shared" si="15"/>
        <v>4.6875000000000007E-2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2.1296296296296293</v>
      </c>
      <c r="Y68" s="781">
        <f>IFERROR(Y61/H61,"0")+IFERROR(Y62/H62,"0")+IFERROR(Y63/H63,"0")+IFERROR(Y64/H64,"0")+IFERROR(Y65/H65,"0")+IFERROR(Y66/H66,"0")+IFERROR(Y67/H67,"0")</f>
        <v>3.0000000000000004</v>
      </c>
      <c r="Z68" s="781">
        <f>IFERROR(IF(Z61="",0,Z61),"0")+IFERROR(IF(Z62="",0,Z62),"0")+IFERROR(IF(Z63="",0,Z63),"0")+IFERROR(IF(Z64="",0,Z64),"0")+IFERROR(IF(Z65="",0,Z65),"0")+IFERROR(IF(Z66="",0,Z66),"0")+IFERROR(IF(Z67="",0,Z67),"0")</f>
        <v>5.6940000000000004E-2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23</v>
      </c>
      <c r="Y69" s="781">
        <f>IFERROR(SUM(Y61:Y67),"0")</f>
        <v>32.400000000000006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92</v>
      </c>
      <c r="Y71" s="780">
        <f>IFERROR(IF(X71="",0,CEILING((X71/$H71),1)*$H71),"")</f>
        <v>97.2</v>
      </c>
      <c r="Z71" s="36">
        <f>IFERROR(IF(Y71=0,"",ROUNDUP(Y71/H71,0)*0.01898),"")</f>
        <v>0.17082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95.705555555555534</v>
      </c>
      <c r="BN71" s="64">
        <f>IFERROR(Y71*I71/H71,"0")</f>
        <v>101.11499999999998</v>
      </c>
      <c r="BO71" s="64">
        <f>IFERROR(1/J71*(X71/H71),"0")</f>
        <v>0.13310185185185183</v>
      </c>
      <c r="BP71" s="64">
        <f>IFERROR(1/J71*(Y71/H71),"0")</f>
        <v>0.140625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8.5185185185185173</v>
      </c>
      <c r="Y75" s="781">
        <f>IFERROR(Y71/H71,"0")+IFERROR(Y72/H72,"0")+IFERROR(Y73/H73,"0")+IFERROR(Y74/H74,"0")</f>
        <v>9</v>
      </c>
      <c r="Z75" s="781">
        <f>IFERROR(IF(Z71="",0,Z71),"0")+IFERROR(IF(Z72="",0,Z72),"0")+IFERROR(IF(Z73="",0,Z73),"0")+IFERROR(IF(Z74="",0,Z74),"0")</f>
        <v>0.17082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92</v>
      </c>
      <c r="Y76" s="781">
        <f>IFERROR(SUM(Y71:Y74),"0")</f>
        <v>97.2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3</v>
      </c>
      <c r="Y83" s="780">
        <f t="shared" si="16"/>
        <v>3.6</v>
      </c>
      <c r="Z83" s="36">
        <f>IFERROR(IF(Y83=0,"",ROUNDUP(Y83/H83,0)*0.00502),"")</f>
        <v>1.004E-2</v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3.1666666666666661</v>
      </c>
      <c r="BN83" s="64">
        <f t="shared" si="18"/>
        <v>3.8</v>
      </c>
      <c r="BO83" s="64">
        <f t="shared" si="19"/>
        <v>7.1225071225071226E-3</v>
      </c>
      <c r="BP83" s="64">
        <f t="shared" si="20"/>
        <v>8.5470085470085479E-3</v>
      </c>
    </row>
    <row r="84" spans="1:68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1.6666666666666665</v>
      </c>
      <c r="Y84" s="781">
        <f>IFERROR(Y78/H78,"0")+IFERROR(Y79/H79,"0")+IFERROR(Y80/H80,"0")+IFERROR(Y81/H81,"0")+IFERROR(Y82/H82,"0")+IFERROR(Y83/H83,"0")</f>
        <v>2</v>
      </c>
      <c r="Z84" s="781">
        <f>IFERROR(IF(Z78="",0,Z78),"0")+IFERROR(IF(Z79="",0,Z79),"0")+IFERROR(IF(Z80="",0,Z80),"0")+IFERROR(IF(Z81="",0,Z81),"0")+IFERROR(IF(Z82="",0,Z82),"0")+IFERROR(IF(Z83="",0,Z83),"0")</f>
        <v>1.004E-2</v>
      </c>
      <c r="AA84" s="782"/>
      <c r="AB84" s="782"/>
      <c r="AC84" s="782"/>
    </row>
    <row r="85" spans="1:68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3</v>
      </c>
      <c r="Y85" s="781">
        <f>IFERROR(SUM(Y78:Y83),"0")</f>
        <v>3.6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5</v>
      </c>
      <c r="Y88" s="780">
        <f t="shared" si="21"/>
        <v>8.4</v>
      </c>
      <c r="Z88" s="36">
        <f>IFERROR(IF(Y88=0,"",ROUNDUP(Y88/H88,0)*0.01898),"")</f>
        <v>1.898E-2</v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5.2589285714285721</v>
      </c>
      <c r="BN88" s="64">
        <f t="shared" si="23"/>
        <v>8.8350000000000009</v>
      </c>
      <c r="BO88" s="64">
        <f t="shared" si="24"/>
        <v>9.300595238095238E-3</v>
      </c>
      <c r="BP88" s="64">
        <f t="shared" si="25"/>
        <v>1.5625E-2</v>
      </c>
    </row>
    <row r="89" spans="1:68" ht="37.5" hidden="1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0.59523809523809523</v>
      </c>
      <c r="Y93" s="781">
        <f>IFERROR(Y87/H87,"0")+IFERROR(Y88/H88,"0")+IFERROR(Y89/H89,"0")+IFERROR(Y90/H90,"0")+IFERROR(Y91/H91,"0")+IFERROR(Y92/H92,"0")</f>
        <v>1</v>
      </c>
      <c r="Z93" s="781">
        <f>IFERROR(IF(Z87="",0,Z87),"0")+IFERROR(IF(Z88="",0,Z88),"0")+IFERROR(IF(Z89="",0,Z89),"0")+IFERROR(IF(Z90="",0,Z90),"0")+IFERROR(IF(Z91="",0,Z91),"0")+IFERROR(IF(Z92="",0,Z92),"0")</f>
        <v>1.898E-2</v>
      </c>
      <c r="AA93" s="782"/>
      <c r="AB93" s="782"/>
      <c r="AC93" s="782"/>
    </row>
    <row r="94" spans="1:68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5</v>
      </c>
      <c r="Y94" s="781">
        <f>IFERROR(SUM(Y87:Y92),"0")</f>
        <v>8.4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34</v>
      </c>
      <c r="Y97" s="780">
        <f>IFERROR(IF(X97="",0,CEILING((X97/$H97),1)*$H97),"")</f>
        <v>42</v>
      </c>
      <c r="Z97" s="36">
        <f>IFERROR(IF(Y97=0,"",ROUNDUP(Y97/H97,0)*0.01898),"")</f>
        <v>9.4899999999999998E-2</v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36.10071428571429</v>
      </c>
      <c r="BN97" s="64">
        <f>IFERROR(Y97*I97/H97,"0")</f>
        <v>44.594999999999999</v>
      </c>
      <c r="BO97" s="64">
        <f>IFERROR(1/J97*(X97/H97),"0")</f>
        <v>6.3244047619047616E-2</v>
      </c>
      <c r="BP97" s="64">
        <f>IFERROR(1/J97*(Y97/H97),"0")</f>
        <v>7.8125E-2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4.0476190476190474</v>
      </c>
      <c r="Y99" s="781">
        <f>IFERROR(Y96/H96,"0")+IFERROR(Y97/H97,"0")+IFERROR(Y98/H98,"0")</f>
        <v>5</v>
      </c>
      <c r="Z99" s="781">
        <f>IFERROR(IF(Z96="",0,Z96),"0")+IFERROR(IF(Z97="",0,Z97),"0")+IFERROR(IF(Z98="",0,Z98),"0")</f>
        <v>9.4899999999999998E-2</v>
      </c>
      <c r="AA99" s="782"/>
      <c r="AB99" s="782"/>
      <c r="AC99" s="782"/>
    </row>
    <row r="100" spans="1:68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34</v>
      </c>
      <c r="Y100" s="781">
        <f>IFERROR(SUM(Y96:Y98),"0")</f>
        <v>42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269</v>
      </c>
      <c r="Y103" s="780">
        <f>IFERROR(IF(X103="",0,CEILING((X103/$H103),1)*$H103),"")</f>
        <v>270</v>
      </c>
      <c r="Z103" s="36">
        <f>IFERROR(IF(Y103=0,"",ROUNDUP(Y103/H103,0)*0.01898),"")</f>
        <v>0.47450000000000003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279.83472222222218</v>
      </c>
      <c r="BN103" s="64">
        <f>IFERROR(Y103*I103/H103,"0")</f>
        <v>280.87499999999994</v>
      </c>
      <c r="BO103" s="64">
        <f>IFERROR(1/J103*(X103/H103),"0")</f>
        <v>0.3891782407407407</v>
      </c>
      <c r="BP103" s="64">
        <f>IFERROR(1/J103*(Y103/H103),"0")</f>
        <v>0.390625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20</v>
      </c>
      <c r="Y105" s="780">
        <f>IFERROR(IF(X105="",0,CEILING((X105/$H105),1)*$H105),"")</f>
        <v>22.5</v>
      </c>
      <c r="Z105" s="36">
        <f>IFERROR(IF(Y105=0,"",ROUNDUP(Y105/H105,0)*0.00902),"")</f>
        <v>4.5100000000000001E-2</v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20.933333333333334</v>
      </c>
      <c r="BN105" s="64">
        <f>IFERROR(Y105*I105/H105,"0")</f>
        <v>23.549999999999997</v>
      </c>
      <c r="BO105" s="64">
        <f>IFERROR(1/J105*(X105/H105),"0")</f>
        <v>3.3670033670033669E-2</v>
      </c>
      <c r="BP105" s="64">
        <f>IFERROR(1/J105*(Y105/H105),"0")</f>
        <v>3.787878787878788E-2</v>
      </c>
    </row>
    <row r="106" spans="1:68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29.351851851851848</v>
      </c>
      <c r="Y106" s="781">
        <f>IFERROR(Y103/H103,"0")+IFERROR(Y104/H104,"0")+IFERROR(Y105/H105,"0")</f>
        <v>30</v>
      </c>
      <c r="Z106" s="781">
        <f>IFERROR(IF(Z103="",0,Z103),"0")+IFERROR(IF(Z104="",0,Z104),"0")+IFERROR(IF(Z105="",0,Z105),"0")</f>
        <v>0.51960000000000006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289</v>
      </c>
      <c r="Y107" s="781">
        <f>IFERROR(SUM(Y103:Y105),"0")</f>
        <v>292.5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235</v>
      </c>
      <c r="Y110" s="780">
        <f t="shared" si="26"/>
        <v>235.20000000000002</v>
      </c>
      <c r="Z110" s="36">
        <f>IFERROR(IF(Y110=0,"",ROUNDUP(Y110/H110,0)*0.01898),"")</f>
        <v>0.53144000000000002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249.51964285714286</v>
      </c>
      <c r="BN110" s="64">
        <f t="shared" si="28"/>
        <v>249.73200000000003</v>
      </c>
      <c r="BO110" s="64">
        <f t="shared" si="29"/>
        <v>0.43712797619047616</v>
      </c>
      <c r="BP110" s="64">
        <f t="shared" si="30"/>
        <v>0.4375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118</v>
      </c>
      <c r="Y111" s="780">
        <f t="shared" si="26"/>
        <v>118.80000000000001</v>
      </c>
      <c r="Z111" s="36">
        <f>IFERROR(IF(Y111=0,"",ROUNDUP(Y111/H111,0)*0.00651),"")</f>
        <v>0.28644000000000003</v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129.01333333333332</v>
      </c>
      <c r="BN111" s="64">
        <f t="shared" si="28"/>
        <v>129.88800000000001</v>
      </c>
      <c r="BO111" s="64">
        <f t="shared" si="29"/>
        <v>0.24013024013024015</v>
      </c>
      <c r="BP111" s="64">
        <f t="shared" si="30"/>
        <v>0.24175824175824179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71.679894179894177</v>
      </c>
      <c r="Y115" s="781">
        <f>IFERROR(Y109/H109,"0")+IFERROR(Y110/H110,"0")+IFERROR(Y111/H111,"0")+IFERROR(Y112/H112,"0")+IFERROR(Y113/H113,"0")+IFERROR(Y114/H114,"0")</f>
        <v>72</v>
      </c>
      <c r="Z115" s="781">
        <f>IFERROR(IF(Z109="",0,Z109),"0")+IFERROR(IF(Z110="",0,Z110),"0")+IFERROR(IF(Z111="",0,Z111),"0")+IFERROR(IF(Z112="",0,Z112),"0")+IFERROR(IF(Z113="",0,Z113),"0")+IFERROR(IF(Z114="",0,Z114),"0")</f>
        <v>0.81788000000000005</v>
      </c>
      <c r="AA115" s="782"/>
      <c r="AB115" s="782"/>
      <c r="AC115" s="782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353</v>
      </c>
      <c r="Y116" s="781">
        <f>IFERROR(SUM(Y109:Y114),"0")</f>
        <v>354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88</v>
      </c>
      <c r="Y120" s="780">
        <f>IFERROR(IF(X120="",0,CEILING((X120/$H120),1)*$H120),"")</f>
        <v>89.6</v>
      </c>
      <c r="Z120" s="36">
        <f>IFERROR(IF(Y120=0,"",ROUNDUP(Y120/H120,0)*0.01898),"")</f>
        <v>0.15184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91.417857142857144</v>
      </c>
      <c r="BN120" s="64">
        <f>IFERROR(Y120*I120/H120,"0")</f>
        <v>93.08</v>
      </c>
      <c r="BO120" s="64">
        <f>IFERROR(1/J120*(X120/H120),"0")</f>
        <v>0.12276785714285715</v>
      </c>
      <c r="BP120" s="64">
        <f>IFERROR(1/J120*(Y120/H120),"0")</f>
        <v>0.125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92</v>
      </c>
      <c r="Y122" s="780">
        <f>IFERROR(IF(X122="",0,CEILING((X122/$H122),1)*$H122),"")</f>
        <v>94.5</v>
      </c>
      <c r="Z122" s="36">
        <f>IFERROR(IF(Y122=0,"",ROUNDUP(Y122/H122,0)*0.00902),"")</f>
        <v>0.18942000000000001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96.293333333333337</v>
      </c>
      <c r="BN122" s="64">
        <f>IFERROR(Y122*I122/H122,"0")</f>
        <v>98.91</v>
      </c>
      <c r="BO122" s="64">
        <f>IFERROR(1/J122*(X122/H122),"0")</f>
        <v>0.15488215488215487</v>
      </c>
      <c r="BP122" s="64">
        <f>IFERROR(1/J122*(Y122/H122),"0")</f>
        <v>0.15909090909090909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28.301587301587301</v>
      </c>
      <c r="Y124" s="781">
        <f>IFERROR(Y119/H119,"0")+IFERROR(Y120/H120,"0")+IFERROR(Y121/H121,"0")+IFERROR(Y122/H122,"0")+IFERROR(Y123/H123,"0")</f>
        <v>29</v>
      </c>
      <c r="Z124" s="781">
        <f>IFERROR(IF(Z119="",0,Z119),"0")+IFERROR(IF(Z120="",0,Z120),"0")+IFERROR(IF(Z121="",0,Z121),"0")+IFERROR(IF(Z122="",0,Z122),"0")+IFERROR(IF(Z123="",0,Z123),"0")</f>
        <v>0.34126000000000001</v>
      </c>
      <c r="AA124" s="782"/>
      <c r="AB124" s="782"/>
      <c r="AC124" s="782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180</v>
      </c>
      <c r="Y125" s="781">
        <f>IFERROR(SUM(Y119:Y123),"0")</f>
        <v>184.1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7</v>
      </c>
      <c r="Y129" s="780">
        <f>IFERROR(IF(X129="",0,CEILING((X129/$H129),1)*$H129),"")</f>
        <v>7.1999999999999993</v>
      </c>
      <c r="Z129" s="36">
        <f>IFERROR(IF(Y129=0,"",ROUNDUP(Y129/H129,0)*0.00651),"")</f>
        <v>1.9529999999999999E-2</v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7.5250000000000012</v>
      </c>
      <c r="BN129" s="64">
        <f>IFERROR(Y129*I129/H129,"0")</f>
        <v>7.7399999999999993</v>
      </c>
      <c r="BO129" s="64">
        <f>IFERROR(1/J129*(X129/H129),"0")</f>
        <v>1.6025641025641028E-2</v>
      </c>
      <c r="BP129" s="64">
        <f>IFERROR(1/J129*(Y129/H129),"0")</f>
        <v>1.6483516483516484E-2</v>
      </c>
    </row>
    <row r="130" spans="1:68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2.916666666666667</v>
      </c>
      <c r="Y130" s="781">
        <f>IFERROR(Y127/H127,"0")+IFERROR(Y128/H128,"0")+IFERROR(Y129/H129,"0")</f>
        <v>3</v>
      </c>
      <c r="Z130" s="781">
        <f>IFERROR(IF(Z127="",0,Z127),"0")+IFERROR(IF(Z128="",0,Z128),"0")+IFERROR(IF(Z129="",0,Z129),"0")</f>
        <v>1.9529999999999999E-2</v>
      </c>
      <c r="AA130" s="782"/>
      <c r="AB130" s="782"/>
      <c r="AC130" s="782"/>
    </row>
    <row r="131" spans="1:68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7</v>
      </c>
      <c r="Y131" s="781">
        <f>IFERROR(SUM(Y127:Y129),"0")</f>
        <v>7.1999999999999993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352</v>
      </c>
      <c r="Y134" s="780">
        <f t="shared" si="31"/>
        <v>352.8</v>
      </c>
      <c r="Z134" s="36">
        <f>IFERROR(IF(Y134=0,"",ROUNDUP(Y134/H134,0)*0.01898),"")</f>
        <v>0.79715999999999998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373.49714285714288</v>
      </c>
      <c r="BN134" s="64">
        <f t="shared" si="33"/>
        <v>374.346</v>
      </c>
      <c r="BO134" s="64">
        <f t="shared" si="34"/>
        <v>0.65476190476190477</v>
      </c>
      <c r="BP134" s="64">
        <f t="shared" si="35"/>
        <v>0.65625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289</v>
      </c>
      <c r="Y137" s="780">
        <f t="shared" si="31"/>
        <v>291.60000000000002</v>
      </c>
      <c r="Z137" s="36">
        <f>IFERROR(IF(Y137=0,"",ROUNDUP(Y137/H137,0)*0.00651),"")</f>
        <v>0.70308000000000004</v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315.9733333333333</v>
      </c>
      <c r="BN137" s="64">
        <f t="shared" si="33"/>
        <v>318.81599999999997</v>
      </c>
      <c r="BO137" s="64">
        <f t="shared" si="34"/>
        <v>0.58811558811558806</v>
      </c>
      <c r="BP137" s="64">
        <f t="shared" si="35"/>
        <v>0.59340659340659341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148.94179894179894</v>
      </c>
      <c r="Y140" s="781">
        <f>IFERROR(Y133/H133,"0")+IFERROR(Y134/H134,"0")+IFERROR(Y135/H135,"0")+IFERROR(Y136/H136,"0")+IFERROR(Y137/H137,"0")+IFERROR(Y138/H138,"0")+IFERROR(Y139/H139,"0")</f>
        <v>150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1.50024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641</v>
      </c>
      <c r="Y141" s="781">
        <f>IFERROR(SUM(Y133:Y139),"0")</f>
        <v>644.40000000000009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41</v>
      </c>
      <c r="Y192" s="780">
        <f t="shared" si="36"/>
        <v>42</v>
      </c>
      <c r="Z192" s="36">
        <f>IFERROR(IF(Y192=0,"",ROUNDUP(Y192/H192,0)*0.00902),"")</f>
        <v>9.0200000000000002E-2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43.05</v>
      </c>
      <c r="BN192" s="64">
        <f t="shared" si="38"/>
        <v>44.099999999999994</v>
      </c>
      <c r="BO192" s="64">
        <f t="shared" si="39"/>
        <v>7.3953823953823952E-2</v>
      </c>
      <c r="BP192" s="64">
        <f t="shared" si="40"/>
        <v>7.575757575757576E-2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14</v>
      </c>
      <c r="Y193" s="780">
        <f t="shared" si="36"/>
        <v>14.700000000000001</v>
      </c>
      <c r="Z193" s="36">
        <f>IFERROR(IF(Y193=0,"",ROUNDUP(Y193/H193,0)*0.00502),"")</f>
        <v>3.5140000000000005E-2</v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14.866666666666665</v>
      </c>
      <c r="BN193" s="64">
        <f t="shared" si="38"/>
        <v>15.61</v>
      </c>
      <c r="BO193" s="64">
        <f t="shared" si="39"/>
        <v>2.8490028490028491E-2</v>
      </c>
      <c r="BP193" s="64">
        <f t="shared" si="40"/>
        <v>2.9914529914529919E-2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16.428571428571427</v>
      </c>
      <c r="Y198" s="781">
        <f>IFERROR(Y190/H190,"0")+IFERROR(Y191/H191,"0")+IFERROR(Y192/H192,"0")+IFERROR(Y193/H193,"0")+IFERROR(Y194/H194,"0")+IFERROR(Y195/H195,"0")+IFERROR(Y196/H196,"0")+IFERROR(Y197/H197,"0")</f>
        <v>17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0.12534000000000001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55</v>
      </c>
      <c r="Y199" s="781">
        <f>IFERROR(SUM(Y190:Y197),"0")</f>
        <v>56.7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63</v>
      </c>
      <c r="Y212" s="780">
        <f t="shared" ref="Y212:Y219" si="41">IFERROR(IF(X212="",0,CEILING((X212/$H212),1)*$H212),"")</f>
        <v>64.800000000000011</v>
      </c>
      <c r="Z212" s="36">
        <f>IFERROR(IF(Y212=0,"",ROUNDUP(Y212/H212,0)*0.00902),"")</f>
        <v>0.10824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65.45</v>
      </c>
      <c r="BN212" s="64">
        <f t="shared" ref="BN212:BN219" si="43">IFERROR(Y212*I212/H212,"0")</f>
        <v>67.320000000000007</v>
      </c>
      <c r="BO212" s="64">
        <f t="shared" ref="BO212:BO219" si="44">IFERROR(1/J212*(X212/H212),"0")</f>
        <v>8.8383838383838384E-2</v>
      </c>
      <c r="BP212" s="64">
        <f t="shared" ref="BP212:BP219" si="45">IFERROR(1/J212*(Y212/H212),"0")</f>
        <v>9.0909090909090925E-2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9</v>
      </c>
      <c r="Y213" s="780">
        <f t="shared" si="41"/>
        <v>10.8</v>
      </c>
      <c r="Z213" s="36">
        <f>IFERROR(IF(Y213=0,"",ROUNDUP(Y213/H213,0)*0.00902),"")</f>
        <v>1.804E-2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9.35</v>
      </c>
      <c r="BN213" s="64">
        <f t="shared" si="43"/>
        <v>11.22</v>
      </c>
      <c r="BO213" s="64">
        <f t="shared" si="44"/>
        <v>1.2626262626262626E-2</v>
      </c>
      <c r="BP213" s="64">
        <f t="shared" si="45"/>
        <v>1.5151515151515152E-2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59</v>
      </c>
      <c r="Y215" s="780">
        <f t="shared" si="41"/>
        <v>59.400000000000006</v>
      </c>
      <c r="Z215" s="36">
        <f>IFERROR(IF(Y215=0,"",ROUNDUP(Y215/H215,0)*0.00902),"")</f>
        <v>9.9220000000000003E-2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61.294444444444444</v>
      </c>
      <c r="BN215" s="64">
        <f t="shared" si="43"/>
        <v>61.71</v>
      </c>
      <c r="BO215" s="64">
        <f t="shared" si="44"/>
        <v>8.2772166105499437E-2</v>
      </c>
      <c r="BP215" s="64">
        <f t="shared" si="45"/>
        <v>8.3333333333333343E-2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24.25925925925926</v>
      </c>
      <c r="Y220" s="781">
        <f>IFERROR(Y212/H212,"0")+IFERROR(Y213/H213,"0")+IFERROR(Y214/H214,"0")+IFERROR(Y215/H215,"0")+IFERROR(Y216/H216,"0")+IFERROR(Y217/H217,"0")+IFERROR(Y218/H218,"0")+IFERROR(Y219/H219,"0")</f>
        <v>25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0.22550000000000001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131</v>
      </c>
      <c r="Y221" s="781">
        <f>IFERROR(SUM(Y212:Y219),"0")</f>
        <v>135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hidden="1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59</v>
      </c>
      <c r="Y227" s="780">
        <f t="shared" si="46"/>
        <v>60</v>
      </c>
      <c r="Z227" s="36">
        <f t="shared" ref="Z227:Z233" si="51">IFERROR(IF(Y227=0,"",ROUNDUP(Y227/H227,0)*0.00651),"")</f>
        <v>0.16275000000000001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65.637500000000003</v>
      </c>
      <c r="BN227" s="64">
        <f t="shared" si="48"/>
        <v>66.75</v>
      </c>
      <c r="BO227" s="64">
        <f t="shared" si="49"/>
        <v>0.13507326007326009</v>
      </c>
      <c r="BP227" s="64">
        <f t="shared" si="50"/>
        <v>0.13736263736263737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193</v>
      </c>
      <c r="Y229" s="780">
        <f t="shared" si="46"/>
        <v>194.4</v>
      </c>
      <c r="Z229" s="36">
        <f t="shared" si="51"/>
        <v>0.52731000000000006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213.26500000000001</v>
      </c>
      <c r="BN229" s="64">
        <f t="shared" si="48"/>
        <v>214.81200000000001</v>
      </c>
      <c r="BO229" s="64">
        <f t="shared" si="49"/>
        <v>0.44184981684981689</v>
      </c>
      <c r="BP229" s="64">
        <f t="shared" si="50"/>
        <v>0.44505494505494508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99</v>
      </c>
      <c r="Y230" s="780">
        <f t="shared" si="46"/>
        <v>100.8</v>
      </c>
      <c r="Z230" s="36">
        <f t="shared" si="51"/>
        <v>0.27342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109.39500000000001</v>
      </c>
      <c r="BN230" s="64">
        <f t="shared" si="48"/>
        <v>111.384</v>
      </c>
      <c r="BO230" s="64">
        <f t="shared" si="49"/>
        <v>0.22664835164835168</v>
      </c>
      <c r="BP230" s="64">
        <f t="shared" si="50"/>
        <v>0.23076923076923078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62</v>
      </c>
      <c r="Y233" s="780">
        <f t="shared" si="46"/>
        <v>62.4</v>
      </c>
      <c r="Z233" s="36">
        <f t="shared" si="51"/>
        <v>0.16925999999999999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68.665000000000006</v>
      </c>
      <c r="BN233" s="64">
        <f t="shared" si="48"/>
        <v>69.108000000000004</v>
      </c>
      <c r="BO233" s="64">
        <f t="shared" si="49"/>
        <v>0.14194139194139196</v>
      </c>
      <c r="BP233" s="64">
        <f t="shared" si="50"/>
        <v>0.14285714285714288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172.08333333333334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174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1.1327400000000001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413</v>
      </c>
      <c r="Y235" s="781">
        <f>IFERROR(SUM(Y223:Y233),"0")</f>
        <v>417.59999999999997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398</v>
      </c>
      <c r="B238" s="54" t="s">
        <v>401</v>
      </c>
      <c r="C238" s="31">
        <v>4301060404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398</v>
      </c>
      <c r="B239" s="54" t="s">
        <v>403</v>
      </c>
      <c r="C239" s="31">
        <v>4301060460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72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25</v>
      </c>
      <c r="Y241" s="780">
        <f t="shared" si="52"/>
        <v>26.4</v>
      </c>
      <c r="Z241" s="36">
        <f>IFERROR(IF(Y241=0,"",ROUNDUP(Y241/H241,0)*0.00651),"")</f>
        <v>7.1610000000000007E-2</v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27.625</v>
      </c>
      <c r="BN241" s="64">
        <f t="shared" si="54"/>
        <v>29.172000000000001</v>
      </c>
      <c r="BO241" s="64">
        <f t="shared" si="55"/>
        <v>5.7234432234432246E-2</v>
      </c>
      <c r="BP241" s="64">
        <f t="shared" si="56"/>
        <v>6.0439560439560447E-2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10.416666666666668</v>
      </c>
      <c r="Y243" s="781">
        <f>IFERROR(Y237/H237,"0")+IFERROR(Y238/H238,"0")+IFERROR(Y239/H239,"0")+IFERROR(Y240/H240,"0")+IFERROR(Y241/H241,"0")+IFERROR(Y242/H242,"0")</f>
        <v>11</v>
      </c>
      <c r="Z243" s="781">
        <f>IFERROR(IF(Z237="",0,Z237),"0")+IFERROR(IF(Z238="",0,Z238),"0")+IFERROR(IF(Z239="",0,Z239),"0")+IFERROR(IF(Z240="",0,Z240),"0")+IFERROR(IF(Z241="",0,Z241),"0")+IFERROR(IF(Z242="",0,Z242),"0")</f>
        <v>7.1610000000000007E-2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25</v>
      </c>
      <c r="Y244" s="781">
        <f>IFERROR(SUM(Y237:Y242),"0")</f>
        <v>26.4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4301011717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419</v>
      </c>
      <c r="C248" s="31">
        <v>4301011945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4301011733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428</v>
      </c>
      <c r="C251" s="31">
        <v>4301011944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4301011826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4301011942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447</v>
      </c>
      <c r="C263" s="31">
        <v>4301011941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4301011850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464</v>
      </c>
      <c r="B278" s="54" t="s">
        <v>467</v>
      </c>
      <c r="C278" s="31">
        <v>4301011910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127</v>
      </c>
      <c r="Y304" s="780">
        <f t="shared" si="72"/>
        <v>127.19999999999999</v>
      </c>
      <c r="Z304" s="36">
        <f>IFERROR(IF(Y304=0,"",ROUNDUP(Y304/H304,0)*0.00651),"")</f>
        <v>0.34503</v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140.33500000000001</v>
      </c>
      <c r="BN304" s="64">
        <f t="shared" si="74"/>
        <v>140.55599999999998</v>
      </c>
      <c r="BO304" s="64">
        <f t="shared" si="75"/>
        <v>0.29075091575091577</v>
      </c>
      <c r="BP304" s="64">
        <f t="shared" si="76"/>
        <v>0.29120879120879123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52.916666666666671</v>
      </c>
      <c r="Y307" s="781">
        <f>IFERROR(Y301/H301,"0")+IFERROR(Y302/H302,"0")+IFERROR(Y303/H303,"0")+IFERROR(Y304/H304,"0")+IFERROR(Y305/H305,"0")+IFERROR(Y306/H306,"0")</f>
        <v>53</v>
      </c>
      <c r="Z307" s="781">
        <f>IFERROR(IF(Z301="",0,Z301),"0")+IFERROR(IF(Z302="",0,Z302),"0")+IFERROR(IF(Z303="",0,Z303),"0")+IFERROR(IF(Z304="",0,Z304),"0")+IFERROR(IF(Z305="",0,Z305),"0")+IFERROR(IF(Z306="",0,Z306),"0")</f>
        <v>0.34503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127</v>
      </c>
      <c r="Y308" s="781">
        <f>IFERROR(SUM(Y301:Y306),"0")</f>
        <v>127.19999999999999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4301012016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562</v>
      </c>
      <c r="B361" s="54" t="s">
        <v>565</v>
      </c>
      <c r="C361" s="31">
        <v>4301011911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5</v>
      </c>
      <c r="Y362" s="780">
        <f t="shared" si="77"/>
        <v>10.8</v>
      </c>
      <c r="Z362" s="36">
        <f>IFERROR(IF(Y362=0,"",ROUNDUP(Y362/H362,0)*0.01898),"")</f>
        <v>1.898E-2</v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5.2013888888888884</v>
      </c>
      <c r="BN362" s="64">
        <f t="shared" si="79"/>
        <v>11.234999999999999</v>
      </c>
      <c r="BO362" s="64">
        <f t="shared" si="80"/>
        <v>7.2337962962962955E-3</v>
      </c>
      <c r="BP362" s="64">
        <f t="shared" si="81"/>
        <v>1.5625E-2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0.46296296296296291</v>
      </c>
      <c r="Y367" s="781">
        <f>IFERROR(Y359/H359,"0")+IFERROR(Y360/H360,"0")+IFERROR(Y361/H361,"0")+IFERROR(Y362/H362,"0")+IFERROR(Y363/H363,"0")+IFERROR(Y364/H364,"0")+IFERROR(Y365/H365,"0")+IFERROR(Y366/H366,"0")</f>
        <v>1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1.898E-2</v>
      </c>
      <c r="AA367" s="782"/>
      <c r="AB367" s="782"/>
      <c r="AC367" s="782"/>
    </row>
    <row r="368" spans="1:68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5</v>
      </c>
      <c r="Y368" s="781">
        <f>IFERROR(SUM(Y359:Y366),"0")</f>
        <v>10.8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257</v>
      </c>
      <c r="Y387" s="780">
        <f>IFERROR(IF(X387="",0,CEILING((X387/$H387),1)*$H387),"")</f>
        <v>257.39999999999998</v>
      </c>
      <c r="Z387" s="36">
        <f>IFERROR(IF(Y387=0,"",ROUNDUP(Y387/H387,0)*0.01898),"")</f>
        <v>0.62634000000000001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274.10038461538466</v>
      </c>
      <c r="BN387" s="64">
        <f>IFERROR(Y387*I387/H387,"0")</f>
        <v>274.52700000000004</v>
      </c>
      <c r="BO387" s="64">
        <f>IFERROR(1/J387*(X387/H387),"0")</f>
        <v>0.51482371794871795</v>
      </c>
      <c r="BP387" s="64">
        <f>IFERROR(1/J387*(Y387/H387),"0")</f>
        <v>0.515625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4301060325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44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32.948717948717949</v>
      </c>
      <c r="Y390" s="781">
        <f>IFERROR(Y386/H386,"0")+IFERROR(Y387/H387,"0")+IFERROR(Y388/H388,"0")+IFERROR(Y389/H389,"0")</f>
        <v>33</v>
      </c>
      <c r="Z390" s="781">
        <f>IFERROR(IF(Z386="",0,Z386),"0")+IFERROR(IF(Z387="",0,Z387),"0")+IFERROR(IF(Z388="",0,Z388),"0")+IFERROR(IF(Z389="",0,Z389),"0")</f>
        <v>0.62634000000000001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257</v>
      </c>
      <c r="Y391" s="781">
        <f>IFERROR(SUM(Y386:Y389),"0")</f>
        <v>257.39999999999998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7</v>
      </c>
      <c r="Y395" s="780">
        <f>IFERROR(IF(X395="",0,CEILING((X395/$H395),1)*$H395),"")</f>
        <v>7.6499999999999995</v>
      </c>
      <c r="Z395" s="36">
        <f>IFERROR(IF(Y395=0,"",ROUNDUP(Y395/H395,0)*0.00651),"")</f>
        <v>1.9529999999999999E-2</v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8.1117647058823543</v>
      </c>
      <c r="BN395" s="64">
        <f>IFERROR(Y395*I395/H395,"0")</f>
        <v>8.8650000000000002</v>
      </c>
      <c r="BO395" s="64">
        <f>IFERROR(1/J395*(X395/H395),"0")</f>
        <v>1.508295625942685E-2</v>
      </c>
      <c r="BP395" s="64">
        <f>IFERROR(1/J395*(Y395/H395),"0")</f>
        <v>1.6483516483516484E-2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2.7450980392156863</v>
      </c>
      <c r="Y397" s="781">
        <f>IFERROR(Y393/H393,"0")+IFERROR(Y394/H394,"0")+IFERROR(Y395/H395,"0")+IFERROR(Y396/H396,"0")</f>
        <v>3</v>
      </c>
      <c r="Z397" s="781">
        <f>IFERROR(IF(Z393="",0,Z393),"0")+IFERROR(IF(Z394="",0,Z394),"0")+IFERROR(IF(Z395="",0,Z395),"0")+IFERROR(IF(Z396="",0,Z396),"0")</f>
        <v>1.9529999999999999E-2</v>
      </c>
      <c r="AA397" s="782"/>
      <c r="AB397" s="782"/>
      <c r="AC397" s="782"/>
    </row>
    <row r="398" spans="1:68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7</v>
      </c>
      <c r="Y398" s="781">
        <f>IFERROR(SUM(Y393:Y396),"0")</f>
        <v>7.6499999999999995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267</v>
      </c>
      <c r="Y420" s="780">
        <f t="shared" si="87"/>
        <v>270</v>
      </c>
      <c r="Z420" s="36">
        <f>IFERROR(IF(Y420=0,"",ROUNDUP(Y420/H420,0)*0.02175),"")</f>
        <v>0.39149999999999996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275.54399999999998</v>
      </c>
      <c r="BN420" s="64">
        <f t="shared" si="89"/>
        <v>278.64000000000004</v>
      </c>
      <c r="BO420" s="64">
        <f t="shared" si="90"/>
        <v>0.37083333333333335</v>
      </c>
      <c r="BP420" s="64">
        <f t="shared" si="91"/>
        <v>0.375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400</v>
      </c>
      <c r="Y422" s="780">
        <f t="shared" si="87"/>
        <v>405</v>
      </c>
      <c r="Z422" s="36">
        <f>IFERROR(IF(Y422=0,"",ROUNDUP(Y422/H422,0)*0.02175),"")</f>
        <v>0.58724999999999994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412.8</v>
      </c>
      <c r="BN422" s="64">
        <f t="shared" si="89"/>
        <v>417.96000000000004</v>
      </c>
      <c r="BO422" s="64">
        <f t="shared" si="90"/>
        <v>0.55555555555555558</v>
      </c>
      <c r="BP422" s="64">
        <f t="shared" si="91"/>
        <v>0.5625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91">
        <v>4607091383997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488</v>
      </c>
      <c r="Y423" s="780">
        <f t="shared" si="87"/>
        <v>495</v>
      </c>
      <c r="Z423" s="36">
        <f>IFERROR(IF(Y423=0,"",ROUNDUP(Y423/H423,0)*0.02175),"")</f>
        <v>0.71775</v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503.61599999999999</v>
      </c>
      <c r="BN423" s="64">
        <f t="shared" si="89"/>
        <v>510.84000000000003</v>
      </c>
      <c r="BO423" s="64">
        <f t="shared" si="90"/>
        <v>0.6777777777777777</v>
      </c>
      <c r="BP423" s="64">
        <f t="shared" si="91"/>
        <v>0.6875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4301011943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130</v>
      </c>
      <c r="Y425" s="780">
        <f t="shared" si="87"/>
        <v>135</v>
      </c>
      <c r="Z425" s="36">
        <f>IFERROR(IF(Y425=0,"",ROUNDUP(Y425/H425,0)*0.02175),"")</f>
        <v>0.19574999999999998</v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134.16</v>
      </c>
      <c r="BN425" s="64">
        <f t="shared" si="89"/>
        <v>139.32000000000002</v>
      </c>
      <c r="BO425" s="64">
        <f t="shared" si="90"/>
        <v>0.18055555555555552</v>
      </c>
      <c r="BP425" s="64">
        <f t="shared" si="91"/>
        <v>0.1875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85.666666666666671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87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1.8922499999999998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1285</v>
      </c>
      <c r="Y430" s="781">
        <f>IFERROR(SUM(Y419:Y428),"0")</f>
        <v>1305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27" hidden="1" customHeight="1" x14ac:dyDescent="0.25">
      <c r="A447" s="54" t="s">
        <v>699</v>
      </c>
      <c r="B447" s="54" t="s">
        <v>700</v>
      </c>
      <c r="C447" s="31">
        <v>4301011483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hidden="1" customHeight="1" x14ac:dyDescent="0.25">
      <c r="A448" s="54" t="s">
        <v>699</v>
      </c>
      <c r="B448" s="54" t="s">
        <v>702</v>
      </c>
      <c r="C448" s="31">
        <v>4301011873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hidden="1" customHeight="1" x14ac:dyDescent="0.25">
      <c r="A449" s="54" t="s">
        <v>704</v>
      </c>
      <c r="B449" s="54" t="s">
        <v>705</v>
      </c>
      <c r="C449" s="31">
        <v>4301011655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704</v>
      </c>
      <c r="B450" s="54" t="s">
        <v>706</v>
      </c>
      <c r="C450" s="31">
        <v>4301011872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4301011312</v>
      </c>
      <c r="D451" s="791">
        <v>4607091384192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4301011874</v>
      </c>
      <c r="D452" s="791">
        <v>4680115884892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1148</v>
      </c>
      <c r="Y463" s="780">
        <f>IFERROR(IF(X463="",0,CEILING((X463/$H463),1)*$H463),"")</f>
        <v>1152</v>
      </c>
      <c r="Z463" s="36">
        <f>IFERROR(IF(Y463=0,"",ROUNDUP(Y463/H463,0)*0.01898),"")</f>
        <v>2.42944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1214.2013333333334</v>
      </c>
      <c r="BN463" s="64">
        <f>IFERROR(Y463*I463/H463,"0")</f>
        <v>1218.432</v>
      </c>
      <c r="BO463" s="64">
        <f>IFERROR(1/J463*(X463/H463),"0")</f>
        <v>1.9930555555555556</v>
      </c>
      <c r="BP463" s="64">
        <f>IFERROR(1/J463*(Y463/H463),"0")</f>
        <v>2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127.55555555555556</v>
      </c>
      <c r="Y468" s="781">
        <f>IFERROR(Y463/H463,"0")+IFERROR(Y464/H464,"0")+IFERROR(Y465/H465,"0")+IFERROR(Y466/H466,"0")+IFERROR(Y467/H467,"0")</f>
        <v>128</v>
      </c>
      <c r="Z468" s="781">
        <f>IFERROR(IF(Z463="",0,Z463),"0")+IFERROR(IF(Z464="",0,Z464),"0")+IFERROR(IF(Z465="",0,Z465),"0")+IFERROR(IF(Z466="",0,Z466),"0")+IFERROR(IF(Z467="",0,Z467),"0")</f>
        <v>2.42944</v>
      </c>
      <c r="AA468" s="782"/>
      <c r="AB468" s="782"/>
      <c r="AC468" s="782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1148</v>
      </c>
      <c r="Y469" s="781">
        <f>IFERROR(SUM(Y463:Y467),"0")</f>
        <v>1152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4301031255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4301031368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2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1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0.33333333333333331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1</v>
      </c>
      <c r="Y532" s="781">
        <f>IFERROR(SUM(Y530:Y530),"0")</f>
        <v>3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177</v>
      </c>
      <c r="Y553" s="780">
        <f t="shared" ref="Y553:Y567" si="103">IFERROR(IF(X553="",0,CEILING((X553/$H553),1)*$H553),"")</f>
        <v>179.52</v>
      </c>
      <c r="Z553" s="36">
        <f t="shared" ref="Z553:Z558" si="104">IFERROR(IF(Y553=0,"",ROUNDUP(Y553/H553,0)*0.01196),"")</f>
        <v>0.40664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189.06818181818181</v>
      </c>
      <c r="BN553" s="64">
        <f t="shared" ref="BN553:BN567" si="106">IFERROR(Y553*I553/H553,"0")</f>
        <v>191.76</v>
      </c>
      <c r="BO553" s="64">
        <f t="shared" ref="BO553:BO567" si="107">IFERROR(1/J553*(X553/H553),"0")</f>
        <v>0.32233391608391609</v>
      </c>
      <c r="BP553" s="64">
        <f t="shared" ref="BP553:BP567" si="108">IFERROR(1/J553*(Y553/H553),"0")</f>
        <v>0.32692307692307693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771</v>
      </c>
      <c r="Y556" s="780">
        <f t="shared" si="103"/>
        <v>776.16000000000008</v>
      </c>
      <c r="Z556" s="36">
        <f t="shared" si="104"/>
        <v>1.7581200000000001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823.56818181818176</v>
      </c>
      <c r="BN556" s="64">
        <f t="shared" si="106"/>
        <v>829.08</v>
      </c>
      <c r="BO556" s="64">
        <f t="shared" si="107"/>
        <v>1.4040646853146852</v>
      </c>
      <c r="BP556" s="64">
        <f t="shared" si="108"/>
        <v>1.4134615384615385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363</v>
      </c>
      <c r="Y558" s="780">
        <f t="shared" si="103"/>
        <v>364.32</v>
      </c>
      <c r="Z558" s="36">
        <f t="shared" si="104"/>
        <v>0.82523999999999997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387.74999999999994</v>
      </c>
      <c r="BN558" s="64">
        <f t="shared" si="106"/>
        <v>389.15999999999997</v>
      </c>
      <c r="BO558" s="64">
        <f t="shared" si="107"/>
        <v>0.66105769230769229</v>
      </c>
      <c r="BP558" s="64">
        <f t="shared" si="108"/>
        <v>0.66346153846153855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4301011778</v>
      </c>
      <c r="D559" s="791">
        <v>4680115880603</v>
      </c>
      <c r="E559" s="792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91">
        <v>4680115880603</v>
      </c>
      <c r="E560" s="792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4301011784</v>
      </c>
      <c r="D563" s="791">
        <v>4607091389982</v>
      </c>
      <c r="E563" s="792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91">
        <v>4607091389982</v>
      </c>
      <c r="E564" s="792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248.29545454545453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250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2.99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1311</v>
      </c>
      <c r="Y569" s="781">
        <f>IFERROR(SUM(Y553:Y567),"0")</f>
        <v>1320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9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899</v>
      </c>
      <c r="Y571" s="780">
        <f>IFERROR(IF(X571="",0,CEILING((X571/$H571),1)*$H571),"")</f>
        <v>902.88</v>
      </c>
      <c r="Z571" s="36">
        <f>IFERROR(IF(Y571=0,"",ROUNDUP(Y571/H571,0)*0.01196),"")</f>
        <v>2.0451600000000001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960.29545454545439</v>
      </c>
      <c r="BN571" s="64">
        <f>IFERROR(Y571*I571/H571,"0")</f>
        <v>964.43999999999994</v>
      </c>
      <c r="BO571" s="64">
        <f>IFERROR(1/J571*(X571/H571),"0")</f>
        <v>1.6371649184149184</v>
      </c>
      <c r="BP571" s="64">
        <f>IFERROR(1/J571*(Y571/H571),"0")</f>
        <v>1.6442307692307694</v>
      </c>
    </row>
    <row r="572" spans="1:68" ht="16.5" hidden="1" customHeight="1" x14ac:dyDescent="0.25">
      <c r="A572" s="54" t="s">
        <v>888</v>
      </c>
      <c r="B572" s="54" t="s">
        <v>891</v>
      </c>
      <c r="C572" s="31">
        <v>4301020334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77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170.2651515151515</v>
      </c>
      <c r="Y574" s="781">
        <f>IFERROR(Y571/H571,"0")+IFERROR(Y572/H572,"0")+IFERROR(Y573/H573,"0")</f>
        <v>171</v>
      </c>
      <c r="Z574" s="781">
        <f>IFERROR(IF(Z571="",0,Z571),"0")+IFERROR(IF(Z572="",0,Z572),"0")+IFERROR(IF(Z573="",0,Z573),"0")</f>
        <v>2.0451600000000001</v>
      </c>
      <c r="AA574" s="782"/>
      <c r="AB574" s="782"/>
      <c r="AC574" s="782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899</v>
      </c>
      <c r="Y575" s="781">
        <f>IFERROR(SUM(Y571:Y573),"0")</f>
        <v>902.88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291</v>
      </c>
      <c r="Y578" s="780">
        <f t="shared" si="109"/>
        <v>295.68</v>
      </c>
      <c r="Z578" s="36">
        <f>IFERROR(IF(Y578=0,"",ROUNDUP(Y578/H578,0)*0.01196),"")</f>
        <v>0.66976000000000002</v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310.84090909090907</v>
      </c>
      <c r="BN578" s="64">
        <f t="shared" si="111"/>
        <v>315.83999999999997</v>
      </c>
      <c r="BO578" s="64">
        <f t="shared" si="112"/>
        <v>0.52993881118881114</v>
      </c>
      <c r="BP578" s="64">
        <f t="shared" si="113"/>
        <v>0.53846153846153855</v>
      </c>
    </row>
    <row r="579" spans="1:68" ht="27" hidden="1" customHeight="1" x14ac:dyDescent="0.25">
      <c r="A579" s="54" t="s">
        <v>901</v>
      </c>
      <c r="B579" s="54" t="s">
        <v>904</v>
      </c>
      <c r="C579" s="31">
        <v>4301031350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209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209</v>
      </c>
      <c r="Y580" s="780">
        <f t="shared" si="109"/>
        <v>211.20000000000002</v>
      </c>
      <c r="Z580" s="36">
        <f>IFERROR(IF(Y580=0,"",ROUNDUP(Y580/H580,0)*0.01196),"")</f>
        <v>0.47839999999999999</v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223.25</v>
      </c>
      <c r="BN580" s="64">
        <f t="shared" si="111"/>
        <v>225.60000000000002</v>
      </c>
      <c r="BO580" s="64">
        <f t="shared" si="112"/>
        <v>0.38060897435897434</v>
      </c>
      <c r="BP580" s="64">
        <f t="shared" si="113"/>
        <v>0.38461538461538464</v>
      </c>
    </row>
    <row r="581" spans="1:68" ht="27" hidden="1" customHeight="1" x14ac:dyDescent="0.25">
      <c r="A581" s="54" t="s">
        <v>907</v>
      </c>
      <c r="B581" s="54" t="s">
        <v>910</v>
      </c>
      <c r="C581" s="31">
        <v>4301031353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9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4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4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2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4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94.696969696969688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96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1.1481600000000001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500</v>
      </c>
      <c r="Y592" s="781">
        <f>IFERROR(SUM(Y577:Y590),"0")</f>
        <v>506.88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4301051746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4301060354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4301060408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4301060355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4301060407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8006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8124.31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8494.3503666733577</v>
      </c>
      <c r="Y680" s="781">
        <f>IFERROR(SUM(BN22:BN676),"0")</f>
        <v>8619.1629999999986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15</v>
      </c>
      <c r="Y681" s="38">
        <f>ROUNDUP(SUM(BP22:BP676),0)</f>
        <v>15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8869.3503666733577</v>
      </c>
      <c r="Y682" s="781">
        <f>GrossWeightTotalR+PalletQtyTotalR*25</f>
        <v>8994.1629999999986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1356.8634287825464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1375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17.025120000000001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230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183.60000000000002</v>
      </c>
      <c r="E689" s="46">
        <f>IFERROR(Y103*1,"0")+IFERROR(Y104*1,"0")+IFERROR(Y105*1,"0")+IFERROR(Y109*1,"0")+IFERROR(Y110*1,"0")+IFERROR(Y111*1,"0")+IFERROR(Y112*1,"0")+IFERROR(Y113*1,"0")+IFERROR(Y114*1,"0")</f>
        <v>646.5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835.7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56.7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579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127.19999999999999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275.84999999999997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1305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1152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3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2729.7599999999998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0,46"/>
        <filter val="0,60"/>
        <filter val="1 148,00"/>
        <filter val="1 285,00"/>
        <filter val="1 311,00"/>
        <filter val="1 356,86"/>
        <filter val="1,00"/>
        <filter val="1,67"/>
        <filter val="10,42"/>
        <filter val="118,00"/>
        <filter val="127,00"/>
        <filter val="127,56"/>
        <filter val="130,00"/>
        <filter val="131,00"/>
        <filter val="134,00"/>
        <filter val="14,00"/>
        <filter val="148,94"/>
        <filter val="15"/>
        <filter val="16,43"/>
        <filter val="170,27"/>
        <filter val="172,08"/>
        <filter val="177,00"/>
        <filter val="180,00"/>
        <filter val="19,64"/>
        <filter val="193,00"/>
        <filter val="2,13"/>
        <filter val="2,75"/>
        <filter val="2,92"/>
        <filter val="20,00"/>
        <filter val="209,00"/>
        <filter val="215,00"/>
        <filter val="23,00"/>
        <filter val="235,00"/>
        <filter val="24,26"/>
        <filter val="248,30"/>
        <filter val="25,00"/>
        <filter val="257,00"/>
        <filter val="267,00"/>
        <filter val="269,00"/>
        <filter val="28,30"/>
        <filter val="289,00"/>
        <filter val="29,35"/>
        <filter val="291,00"/>
        <filter val="3,00"/>
        <filter val="32,95"/>
        <filter val="34,00"/>
        <filter val="352,00"/>
        <filter val="353,00"/>
        <filter val="363,00"/>
        <filter val="4,05"/>
        <filter val="400,00"/>
        <filter val="41,00"/>
        <filter val="413,00"/>
        <filter val="488,00"/>
        <filter val="5,00"/>
        <filter val="500,00"/>
        <filter val="52,92"/>
        <filter val="55,00"/>
        <filter val="59,00"/>
        <filter val="62,00"/>
        <filter val="63,00"/>
        <filter val="641,00"/>
        <filter val="7,00"/>
        <filter val="71,68"/>
        <filter val="771,00"/>
        <filter val="8 006,00"/>
        <filter val="8 494,35"/>
        <filter val="8 869,35"/>
        <filter val="8,52"/>
        <filter val="81,00"/>
        <filter val="85,67"/>
        <filter val="88,00"/>
        <filter val="899,00"/>
        <filter val="9,00"/>
        <filter val="92,00"/>
        <filter val="94,70"/>
        <filter val="99,00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