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717205-1C95-4543-AE31-0550058DCD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P607" i="1"/>
  <c r="BO607" i="1"/>
  <c r="BN607" i="1"/>
  <c r="BM607" i="1"/>
  <c r="Z607" i="1"/>
  <c r="Z608" i="1" s="1"/>
  <c r="Y607" i="1"/>
  <c r="Y609" i="1" s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Y414" i="1" s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O238" i="1"/>
  <c r="BM238" i="1"/>
  <c r="Y238" i="1"/>
  <c r="P238" i="1"/>
  <c r="BO237" i="1"/>
  <c r="BM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3" i="1" s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249" i="1" l="1"/>
  <c r="BN249" i="1"/>
  <c r="Z249" i="1"/>
  <c r="BP279" i="1"/>
  <c r="BN279" i="1"/>
  <c r="Z279" i="1"/>
  <c r="BP334" i="1"/>
  <c r="BN334" i="1"/>
  <c r="Z334" i="1"/>
  <c r="BP377" i="1"/>
  <c r="BN377" i="1"/>
  <c r="Z377" i="1"/>
  <c r="BP394" i="1"/>
  <c r="BN394" i="1"/>
  <c r="Z394" i="1"/>
  <c r="BP427" i="1"/>
  <c r="BN427" i="1"/>
  <c r="Z427" i="1"/>
  <c r="BP467" i="1"/>
  <c r="BN467" i="1"/>
  <c r="Z467" i="1"/>
  <c r="BP558" i="1"/>
  <c r="BN558" i="1"/>
  <c r="Z558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22" i="1"/>
  <c r="Z23" i="1" s="1"/>
  <c r="BN22" i="1"/>
  <c r="BP22" i="1"/>
  <c r="Z26" i="1"/>
  <c r="BN26" i="1"/>
  <c r="Z31" i="1"/>
  <c r="BN31" i="1"/>
  <c r="C689" i="1"/>
  <c r="Z55" i="1"/>
  <c r="BN55" i="1"/>
  <c r="D689" i="1"/>
  <c r="Z72" i="1"/>
  <c r="BN72" i="1"/>
  <c r="Z82" i="1"/>
  <c r="BN82" i="1"/>
  <c r="Y94" i="1"/>
  <c r="Z96" i="1"/>
  <c r="BN96" i="1"/>
  <c r="Z109" i="1"/>
  <c r="BN109" i="1"/>
  <c r="Z119" i="1"/>
  <c r="BN119" i="1"/>
  <c r="Z129" i="1"/>
  <c r="BN129" i="1"/>
  <c r="Y141" i="1"/>
  <c r="Z139" i="1"/>
  <c r="BN139" i="1"/>
  <c r="Z180" i="1"/>
  <c r="BN180" i="1"/>
  <c r="Z196" i="1"/>
  <c r="BN196" i="1"/>
  <c r="Z215" i="1"/>
  <c r="BN215" i="1"/>
  <c r="Z225" i="1"/>
  <c r="BN225" i="1"/>
  <c r="BP229" i="1"/>
  <c r="BN229" i="1"/>
  <c r="Z229" i="1"/>
  <c r="BP262" i="1"/>
  <c r="BN262" i="1"/>
  <c r="Z262" i="1"/>
  <c r="BP302" i="1"/>
  <c r="BN302" i="1"/>
  <c r="Z302" i="1"/>
  <c r="BP363" i="1"/>
  <c r="BN363" i="1"/>
  <c r="Z363" i="1"/>
  <c r="BP393" i="1"/>
  <c r="BN393" i="1"/>
  <c r="Z393" i="1"/>
  <c r="BP413" i="1"/>
  <c r="BN413" i="1"/>
  <c r="Z413" i="1"/>
  <c r="BP419" i="1"/>
  <c r="BN419" i="1"/>
  <c r="Z419" i="1"/>
  <c r="BP449" i="1"/>
  <c r="BN449" i="1"/>
  <c r="Z449" i="1"/>
  <c r="BP509" i="1"/>
  <c r="BN509" i="1"/>
  <c r="Z509" i="1"/>
  <c r="Y515" i="1"/>
  <c r="BP514" i="1"/>
  <c r="BN514" i="1"/>
  <c r="Z514" i="1"/>
  <c r="Z515" i="1" s="1"/>
  <c r="BP522" i="1"/>
  <c r="BN522" i="1"/>
  <c r="Z522" i="1"/>
  <c r="BP571" i="1"/>
  <c r="BN571" i="1"/>
  <c r="Z571" i="1"/>
  <c r="BP635" i="1"/>
  <c r="BN635" i="1"/>
  <c r="Z635" i="1"/>
  <c r="BP637" i="1"/>
  <c r="BN637" i="1"/>
  <c r="Z637" i="1"/>
  <c r="BP639" i="1"/>
  <c r="BN639" i="1"/>
  <c r="Z639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Y235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BP339" i="1"/>
  <c r="BN339" i="1"/>
  <c r="Z339" i="1"/>
  <c r="BP365" i="1"/>
  <c r="BN365" i="1"/>
  <c r="Z365" i="1"/>
  <c r="BP379" i="1"/>
  <c r="BN379" i="1"/>
  <c r="Z379" i="1"/>
  <c r="BP396" i="1"/>
  <c r="BN396" i="1"/>
  <c r="Z396" i="1"/>
  <c r="BP400" i="1"/>
  <c r="BN400" i="1"/>
  <c r="Z400" i="1"/>
  <c r="BP421" i="1"/>
  <c r="BN421" i="1"/>
  <c r="Z421" i="1"/>
  <c r="BP433" i="1"/>
  <c r="BN433" i="1"/>
  <c r="Z433" i="1"/>
  <c r="BP451" i="1"/>
  <c r="BN451" i="1"/>
  <c r="Z451" i="1"/>
  <c r="BP481" i="1"/>
  <c r="BN481" i="1"/>
  <c r="Z481" i="1"/>
  <c r="BP483" i="1"/>
  <c r="BN483" i="1"/>
  <c r="Z483" i="1"/>
  <c r="BP494" i="1"/>
  <c r="BN494" i="1"/>
  <c r="Z494" i="1"/>
  <c r="J9" i="1"/>
  <c r="X680" i="1"/>
  <c r="X679" i="1"/>
  <c r="Y33" i="1"/>
  <c r="Z47" i="1"/>
  <c r="BN47" i="1"/>
  <c r="Z51" i="1"/>
  <c r="BN51" i="1"/>
  <c r="Y57" i="1"/>
  <c r="Z62" i="1"/>
  <c r="BN62" i="1"/>
  <c r="Z66" i="1"/>
  <c r="BN66" i="1"/>
  <c r="Y76" i="1"/>
  <c r="Z74" i="1"/>
  <c r="BN74" i="1"/>
  <c r="Y84" i="1"/>
  <c r="Z80" i="1"/>
  <c r="BN80" i="1"/>
  <c r="Z88" i="1"/>
  <c r="BN88" i="1"/>
  <c r="Z92" i="1"/>
  <c r="BN92" i="1"/>
  <c r="Y100" i="1"/>
  <c r="Z98" i="1"/>
  <c r="BN98" i="1"/>
  <c r="Z105" i="1"/>
  <c r="BN105" i="1"/>
  <c r="Y116" i="1"/>
  <c r="Z111" i="1"/>
  <c r="BN111" i="1"/>
  <c r="Z114" i="1"/>
  <c r="BN114" i="1"/>
  <c r="Z121" i="1"/>
  <c r="BN121" i="1"/>
  <c r="Z127" i="1"/>
  <c r="BN127" i="1"/>
  <c r="BP127" i="1"/>
  <c r="Z133" i="1"/>
  <c r="BN133" i="1"/>
  <c r="BP133" i="1"/>
  <c r="Y145" i="1"/>
  <c r="BP143" i="1"/>
  <c r="BN143" i="1"/>
  <c r="Z143" i="1"/>
  <c r="BP161" i="1"/>
  <c r="BN161" i="1"/>
  <c r="Z161" i="1"/>
  <c r="Y188" i="1"/>
  <c r="Y187" i="1"/>
  <c r="BP186" i="1"/>
  <c r="BN186" i="1"/>
  <c r="Z186" i="1"/>
  <c r="Z187" i="1" s="1"/>
  <c r="Y198" i="1"/>
  <c r="BP190" i="1"/>
  <c r="BN190" i="1"/>
  <c r="Z190" i="1"/>
  <c r="BP203" i="1"/>
  <c r="BN203" i="1"/>
  <c r="Z203" i="1"/>
  <c r="BP217" i="1"/>
  <c r="BN217" i="1"/>
  <c r="Z217" i="1"/>
  <c r="BP227" i="1"/>
  <c r="BN227" i="1"/>
  <c r="Z227" i="1"/>
  <c r="BP237" i="1"/>
  <c r="BN237" i="1"/>
  <c r="Z237" i="1"/>
  <c r="BP247" i="1"/>
  <c r="BN247" i="1"/>
  <c r="Z247" i="1"/>
  <c r="BP260" i="1"/>
  <c r="BN260" i="1"/>
  <c r="Z260" i="1"/>
  <c r="BP277" i="1"/>
  <c r="BN277" i="1"/>
  <c r="Z277" i="1"/>
  <c r="BP295" i="1"/>
  <c r="BN295" i="1"/>
  <c r="Z295" i="1"/>
  <c r="Y313" i="1"/>
  <c r="Y312" i="1"/>
  <c r="BP311" i="1"/>
  <c r="BN311" i="1"/>
  <c r="Z311" i="1"/>
  <c r="Z312" i="1" s="1"/>
  <c r="Y317" i="1"/>
  <c r="Y316" i="1"/>
  <c r="BP315" i="1"/>
  <c r="BN315" i="1"/>
  <c r="Z315" i="1"/>
  <c r="Z316" i="1" s="1"/>
  <c r="BP319" i="1"/>
  <c r="BN319" i="1"/>
  <c r="Z319" i="1"/>
  <c r="BP361" i="1"/>
  <c r="BN361" i="1"/>
  <c r="Z361" i="1"/>
  <c r="BP373" i="1"/>
  <c r="BN373" i="1"/>
  <c r="Z373" i="1"/>
  <c r="BP387" i="1"/>
  <c r="BN387" i="1"/>
  <c r="Z387" i="1"/>
  <c r="Y408" i="1"/>
  <c r="BP407" i="1"/>
  <c r="BN407" i="1"/>
  <c r="Z407" i="1"/>
  <c r="Z408" i="1" s="1"/>
  <c r="Y415" i="1"/>
  <c r="BP411" i="1"/>
  <c r="BN411" i="1"/>
  <c r="Z411" i="1"/>
  <c r="BP425" i="1"/>
  <c r="BN425" i="1"/>
  <c r="Z425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65" i="1"/>
  <c r="BN465" i="1"/>
  <c r="Z465" i="1"/>
  <c r="BP482" i="1"/>
  <c r="BN482" i="1"/>
  <c r="Z482" i="1"/>
  <c r="BP493" i="1"/>
  <c r="BN493" i="1"/>
  <c r="Z493" i="1"/>
  <c r="Y505" i="1"/>
  <c r="BP503" i="1"/>
  <c r="BN503" i="1"/>
  <c r="Z503" i="1"/>
  <c r="BP520" i="1"/>
  <c r="BN520" i="1"/>
  <c r="Z520" i="1"/>
  <c r="BP556" i="1"/>
  <c r="BN556" i="1"/>
  <c r="Z556" i="1"/>
  <c r="BP563" i="1"/>
  <c r="BN563" i="1"/>
  <c r="Z563" i="1"/>
  <c r="BP578" i="1"/>
  <c r="BN578" i="1"/>
  <c r="Z578" i="1"/>
  <c r="BP582" i="1"/>
  <c r="BN582" i="1"/>
  <c r="Z582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G689" i="1"/>
  <c r="H689" i="1"/>
  <c r="Y176" i="1"/>
  <c r="Y209" i="1"/>
  <c r="Y383" i="1"/>
  <c r="Y398" i="1"/>
  <c r="Y397" i="1"/>
  <c r="BP519" i="1"/>
  <c r="BN519" i="1"/>
  <c r="Z519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0" i="1"/>
  <c r="BN560" i="1"/>
  <c r="Z560" i="1"/>
  <c r="BP577" i="1"/>
  <c r="BN577" i="1"/>
  <c r="Z577" i="1"/>
  <c r="BP581" i="1"/>
  <c r="BN581" i="1"/>
  <c r="Z581" i="1"/>
  <c r="BP585" i="1"/>
  <c r="BN585" i="1"/>
  <c r="Z585" i="1"/>
  <c r="BP595" i="1"/>
  <c r="BN595" i="1"/>
  <c r="Z595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74" i="1"/>
  <c r="Y34" i="1"/>
  <c r="Y38" i="1"/>
  <c r="Y58" i="1"/>
  <c r="Y85" i="1"/>
  <c r="Y42" i="1"/>
  <c r="Y52" i="1"/>
  <c r="Y69" i="1"/>
  <c r="Y7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BP173" i="1"/>
  <c r="BN173" i="1"/>
  <c r="BP175" i="1"/>
  <c r="BN175" i="1"/>
  <c r="Z175" i="1"/>
  <c r="Y177" i="1"/>
  <c r="Y182" i="1"/>
  <c r="BP179" i="1"/>
  <c r="BN179" i="1"/>
  <c r="Z179" i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Z204" i="1" s="1"/>
  <c r="BP214" i="1"/>
  <c r="BN214" i="1"/>
  <c r="Z214" i="1"/>
  <c r="BP218" i="1"/>
  <c r="BN218" i="1"/>
  <c r="Z218" i="1"/>
  <c r="BP226" i="1"/>
  <c r="BN226" i="1"/>
  <c r="Z226" i="1"/>
  <c r="BP230" i="1"/>
  <c r="BN230" i="1"/>
  <c r="Z230" i="1"/>
  <c r="Y234" i="1"/>
  <c r="BP238" i="1"/>
  <c r="BN238" i="1"/>
  <c r="Z238" i="1"/>
  <c r="BP241" i="1"/>
  <c r="BN241" i="1"/>
  <c r="Z241" i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Z403" i="1"/>
  <c r="BP401" i="1"/>
  <c r="BN401" i="1"/>
  <c r="Z401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Y440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24" i="1"/>
  <c r="BP518" i="1"/>
  <c r="BN518" i="1"/>
  <c r="Z518" i="1"/>
  <c r="Y523" i="1"/>
  <c r="BP536" i="1"/>
  <c r="BN536" i="1"/>
  <c r="Z536" i="1"/>
  <c r="Z539" i="1" s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AD689" i="1"/>
  <c r="Y569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3" i="1"/>
  <c r="BN573" i="1"/>
  <c r="Z573" i="1"/>
  <c r="Y575" i="1"/>
  <c r="BP579" i="1"/>
  <c r="BN579" i="1"/>
  <c r="Z579" i="1"/>
  <c r="Y592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598" i="1"/>
  <c r="Y602" i="1"/>
  <c r="BP600" i="1"/>
  <c r="BN600" i="1"/>
  <c r="Z600" i="1"/>
  <c r="Y603" i="1"/>
  <c r="R689" i="1"/>
  <c r="H9" i="1"/>
  <c r="B689" i="1"/>
  <c r="X681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BN110" i="1"/>
  <c r="Z112" i="1"/>
  <c r="BN112" i="1"/>
  <c r="Z113" i="1"/>
  <c r="BN113" i="1"/>
  <c r="F689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Y181" i="1"/>
  <c r="BP191" i="1"/>
  <c r="BN191" i="1"/>
  <c r="Z191" i="1"/>
  <c r="BP195" i="1"/>
  <c r="BN195" i="1"/>
  <c r="Z195" i="1"/>
  <c r="Y204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BP228" i="1"/>
  <c r="BN228" i="1"/>
  <c r="Z228" i="1"/>
  <c r="BP232" i="1"/>
  <c r="BN232" i="1"/>
  <c r="Z232" i="1"/>
  <c r="Y244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Z307" i="1" s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V689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404" i="1"/>
  <c r="Y403" i="1"/>
  <c r="Z414" i="1"/>
  <c r="BP412" i="1"/>
  <c r="BN412" i="1"/>
  <c r="Z412" i="1"/>
  <c r="BP422" i="1"/>
  <c r="BN422" i="1"/>
  <c r="Z422" i="1"/>
  <c r="BP426" i="1"/>
  <c r="BN426" i="1"/>
  <c r="Z426" i="1"/>
  <c r="Y434" i="1"/>
  <c r="Y439" i="1"/>
  <c r="BP437" i="1"/>
  <c r="BN437" i="1"/>
  <c r="Z437" i="1"/>
  <c r="Z439" i="1" s="1"/>
  <c r="BP450" i="1"/>
  <c r="BN450" i="1"/>
  <c r="Z450" i="1"/>
  <c r="BP454" i="1"/>
  <c r="BN454" i="1"/>
  <c r="Z454" i="1"/>
  <c r="Y456" i="1"/>
  <c r="Y461" i="1"/>
  <c r="BP458" i="1"/>
  <c r="BN458" i="1"/>
  <c r="Z458" i="1"/>
  <c r="BP464" i="1"/>
  <c r="BN464" i="1"/>
  <c r="Z464" i="1"/>
  <c r="Y468" i="1"/>
  <c r="Y472" i="1"/>
  <c r="BP471" i="1"/>
  <c r="BN471" i="1"/>
  <c r="Z471" i="1"/>
  <c r="Z472" i="1" s="1"/>
  <c r="Y473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I689" i="1"/>
  <c r="Z689" i="1"/>
  <c r="K689" i="1"/>
  <c r="Y255" i="1"/>
  <c r="T689" i="1"/>
  <c r="Y341" i="1"/>
  <c r="Y356" i="1"/>
  <c r="Y367" i="1"/>
  <c r="W689" i="1"/>
  <c r="Y409" i="1"/>
  <c r="X689" i="1"/>
  <c r="Y429" i="1"/>
  <c r="Y689" i="1"/>
  <c r="Y455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B689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BP572" i="1"/>
  <c r="BN572" i="1"/>
  <c r="Z572" i="1"/>
  <c r="Y591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7" i="1"/>
  <c r="BP594" i="1"/>
  <c r="BN594" i="1"/>
  <c r="Z594" i="1"/>
  <c r="Z597" i="1" s="1"/>
  <c r="BP601" i="1"/>
  <c r="BN601" i="1"/>
  <c r="Z601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Z181" i="1" l="1"/>
  <c r="Z641" i="1"/>
  <c r="Z500" i="1"/>
  <c r="Z234" i="1"/>
  <c r="Z140" i="1"/>
  <c r="Z115" i="1"/>
  <c r="Y681" i="1"/>
  <c r="Z33" i="1"/>
  <c r="Z455" i="1"/>
  <c r="Z429" i="1"/>
  <c r="Z591" i="1"/>
  <c r="Z574" i="1"/>
  <c r="Z460" i="1"/>
  <c r="Z383" i="1"/>
  <c r="Z220" i="1"/>
  <c r="Z198" i="1"/>
  <c r="Z163" i="1"/>
  <c r="Z124" i="1"/>
  <c r="Z106" i="1"/>
  <c r="Z93" i="1"/>
  <c r="Z84" i="1"/>
  <c r="Y680" i="1"/>
  <c r="Y682" i="1" s="1"/>
  <c r="Z367" i="1"/>
  <c r="Y683" i="1"/>
  <c r="Z659" i="1"/>
  <c r="Z624" i="1"/>
  <c r="Z652" i="1"/>
  <c r="Z665" i="1"/>
  <c r="Z390" i="1"/>
  <c r="Z176" i="1"/>
  <c r="Z152" i="1"/>
  <c r="Z75" i="1"/>
  <c r="Z68" i="1"/>
  <c r="Z52" i="1"/>
  <c r="Z602" i="1"/>
  <c r="Z568" i="1"/>
  <c r="Z468" i="1"/>
  <c r="Z297" i="1"/>
  <c r="Z285" i="1"/>
  <c r="Z631" i="1"/>
  <c r="Y679" i="1"/>
  <c r="Z523" i="1"/>
  <c r="Z268" i="1"/>
  <c r="Z684" i="1" l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<sst xmlns="http://schemas.openxmlformats.org/spreadsheetml/2006/main" count="3184" uniqueCount="1099">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</sst>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/>
      <c r="I5" s="1103"/>
      <c r="J5" s="1103"/>
      <c r="K5" s="1103"/>
      <c r="L5" s="1103"/>
      <c r="M5" s="891"/>
      <c r="N5" s="58"/>
      <c r="P5" s="24" t="s">
        <v>10</v>
      </c>
      <c r="Q5" s="1194">
        <v>45692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Вторник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0.375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120</v>
      </c>
      <c r="Y47" s="780">
        <f t="shared" si="6"/>
        <v>129.60000000000002</v>
      </c>
      <c r="Z47" s="36">
        <f>IFERROR(IF(Y47=0,"",ROUNDUP(Y47/H47,0)*0.01898),"")</f>
        <v>0.22776000000000002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124.83333333333331</v>
      </c>
      <c r="BN47" s="64">
        <f t="shared" si="8"/>
        <v>134.82000000000002</v>
      </c>
      <c r="BO47" s="64">
        <f t="shared" si="9"/>
        <v>0.1736111111111111</v>
      </c>
      <c r="BP47" s="64">
        <f t="shared" si="10"/>
        <v>0.18750000000000003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160</v>
      </c>
      <c r="Y50" s="780">
        <f t="shared" si="6"/>
        <v>160</v>
      </c>
      <c r="Z50" s="36">
        <f>IFERROR(IF(Y50=0,"",ROUNDUP(Y50/H50,0)*0.00902),"")</f>
        <v>0.36080000000000001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168.4</v>
      </c>
      <c r="BN50" s="64">
        <f t="shared" si="8"/>
        <v>168.4</v>
      </c>
      <c r="BO50" s="64">
        <f t="shared" si="9"/>
        <v>0.30303030303030304</v>
      </c>
      <c r="BP50" s="64">
        <f t="shared" si="10"/>
        <v>0.30303030303030304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51.111111111111114</v>
      </c>
      <c r="Y52" s="781">
        <f>IFERROR(Y46/H46,"0")+IFERROR(Y47/H47,"0")+IFERROR(Y48/H48,"0")+IFERROR(Y49/H49,"0")+IFERROR(Y50/H50,"0")+IFERROR(Y51/H51,"0")</f>
        <v>52</v>
      </c>
      <c r="Z52" s="781">
        <f>IFERROR(IF(Z46="",0,Z46),"0")+IFERROR(IF(Z47="",0,Z47),"0")+IFERROR(IF(Z48="",0,Z48),"0")+IFERROR(IF(Z49="",0,Z49),"0")+IFERROR(IF(Z50="",0,Z50),"0")+IFERROR(IF(Z51="",0,Z51),"0")</f>
        <v>0.58855999999999997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280</v>
      </c>
      <c r="Y53" s="781">
        <f>IFERROR(SUM(Y46:Y51),"0")</f>
        <v>289.60000000000002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200</v>
      </c>
      <c r="Y62" s="780">
        <f t="shared" si="11"/>
        <v>205.20000000000002</v>
      </c>
      <c r="Z62" s="36">
        <f>IFERROR(IF(Y62=0,"",ROUNDUP(Y62/H62,0)*0.01898),"")</f>
        <v>0.36062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208.05555555555554</v>
      </c>
      <c r="BN62" s="64">
        <f t="shared" si="13"/>
        <v>213.46499999999997</v>
      </c>
      <c r="BO62" s="64">
        <f t="shared" si="14"/>
        <v>0.28935185185185186</v>
      </c>
      <c r="BP62" s="64">
        <f t="shared" si="15"/>
        <v>0.296875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150</v>
      </c>
      <c r="B65" s="54" t="s">
        <v>151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315</v>
      </c>
      <c r="Y67" s="780">
        <f t="shared" si="11"/>
        <v>315</v>
      </c>
      <c r="Z67" s="36">
        <f>IFERROR(IF(Y67=0,"",ROUNDUP(Y67/H67,0)*0.00902),"")</f>
        <v>0.63139999999999996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329.70000000000005</v>
      </c>
      <c r="BN67" s="64">
        <f t="shared" si="13"/>
        <v>329.70000000000005</v>
      </c>
      <c r="BO67" s="64">
        <f t="shared" si="14"/>
        <v>0.53030303030303028</v>
      </c>
      <c r="BP67" s="64">
        <f t="shared" si="15"/>
        <v>0.53030303030303028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88.518518518518519</v>
      </c>
      <c r="Y68" s="781">
        <f>IFERROR(Y61/H61,"0")+IFERROR(Y62/H62,"0")+IFERROR(Y63/H63,"0")+IFERROR(Y64/H64,"0")+IFERROR(Y65/H65,"0")+IFERROR(Y66/H66,"0")+IFERROR(Y67/H67,"0")</f>
        <v>89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0.9920199999999999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515</v>
      </c>
      <c r="Y69" s="781">
        <f>IFERROR(SUM(Y61:Y67),"0")</f>
        <v>520.20000000000005</v>
      </c>
      <c r="Z69" s="37"/>
      <c r="AA69" s="782"/>
      <c r="AB69" s="782"/>
      <c r="AC69" s="782"/>
    </row>
    <row r="70" spans="1:68" ht="14.25" hidden="1" customHeight="1" x14ac:dyDescent="0.25">
      <c r="A70" s="800" t="s">
        <v>158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100</v>
      </c>
      <c r="Y71" s="780">
        <f>IFERROR(IF(X71="",0,CEILING((X71/$H71),1)*$H71),"")</f>
        <v>108</v>
      </c>
      <c r="Z71" s="36">
        <f>IFERROR(IF(Y71=0,"",ROUNDUP(Y71/H71,0)*0.01898),"")</f>
        <v>0.1898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104.02777777777777</v>
      </c>
      <c r="BN71" s="64">
        <f>IFERROR(Y71*I71/H71,"0")</f>
        <v>112.34999999999998</v>
      </c>
      <c r="BO71" s="64">
        <f>IFERROR(1/J71*(X71/H71),"0")</f>
        <v>0.14467592592592593</v>
      </c>
      <c r="BP71" s="64">
        <f>IFERROR(1/J71*(Y71/H71),"0")</f>
        <v>0.15625</v>
      </c>
    </row>
    <row r="72" spans="1:68" ht="27" hidden="1" customHeight="1" x14ac:dyDescent="0.25">
      <c r="A72" s="54" t="s">
        <v>162</v>
      </c>
      <c r="B72" s="54" t="s">
        <v>163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165</v>
      </c>
      <c r="B73" s="54" t="s">
        <v>166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90</v>
      </c>
      <c r="Y74" s="780">
        <f>IFERROR(IF(X74="",0,CEILING((X74/$H74),1)*$H74),"")</f>
        <v>91.800000000000011</v>
      </c>
      <c r="Z74" s="36">
        <f>IFERROR(IF(Y74=0,"",ROUNDUP(Y74/H74,0)*0.00651),"")</f>
        <v>0.22134000000000001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95.999999999999986</v>
      </c>
      <c r="BN74" s="64">
        <f>IFERROR(Y74*I74/H74,"0")</f>
        <v>97.92</v>
      </c>
      <c r="BO74" s="64">
        <f>IFERROR(1/J74*(X74/H74),"0")</f>
        <v>0.18315018315018314</v>
      </c>
      <c r="BP74" s="64">
        <f>IFERROR(1/J74*(Y74/H74),"0")</f>
        <v>0.18681318681318682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42.592592592592588</v>
      </c>
      <c r="Y75" s="781">
        <f>IFERROR(Y71/H71,"0")+IFERROR(Y72/H72,"0")+IFERROR(Y73/H73,"0")+IFERROR(Y74/H74,"0")</f>
        <v>44</v>
      </c>
      <c r="Z75" s="781">
        <f>IFERROR(IF(Z71="",0,Z71),"0")+IFERROR(IF(Z72="",0,Z72),"0")+IFERROR(IF(Z73="",0,Z73),"0")+IFERROR(IF(Z74="",0,Z74),"0")</f>
        <v>0.41114000000000001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190</v>
      </c>
      <c r="Y76" s="781">
        <f>IFERROR(SUM(Y71:Y74),"0")</f>
        <v>199.8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169</v>
      </c>
      <c r="B78" s="54" t="s">
        <v>170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6</v>
      </c>
      <c r="Y81" s="780">
        <f t="shared" si="16"/>
        <v>7.2</v>
      </c>
      <c r="Z81" s="36">
        <f>IFERROR(IF(Y81=0,"",ROUNDUP(Y81/H81,0)*0.00502),"")</f>
        <v>2.0080000000000001E-2</v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6.3333333333333321</v>
      </c>
      <c r="BN81" s="64">
        <f t="shared" si="18"/>
        <v>7.6</v>
      </c>
      <c r="BO81" s="64">
        <f t="shared" si="19"/>
        <v>1.4245014245014245E-2</v>
      </c>
      <c r="BP81" s="64">
        <f t="shared" si="20"/>
        <v>1.7094017094017096E-2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9</v>
      </c>
      <c r="Y83" s="780">
        <f t="shared" si="16"/>
        <v>9</v>
      </c>
      <c r="Z83" s="36">
        <f>IFERROR(IF(Y83=0,"",ROUNDUP(Y83/H83,0)*0.00502),"")</f>
        <v>2.5100000000000001E-2</v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9.4999999999999982</v>
      </c>
      <c r="BN83" s="64">
        <f t="shared" si="18"/>
        <v>9.4999999999999982</v>
      </c>
      <c r="BO83" s="64">
        <f t="shared" si="19"/>
        <v>2.1367521367521368E-2</v>
      </c>
      <c r="BP83" s="64">
        <f t="shared" si="20"/>
        <v>2.1367521367521368E-2</v>
      </c>
    </row>
    <row r="84" spans="1:68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8.3333333333333321</v>
      </c>
      <c r="Y84" s="781">
        <f>IFERROR(Y78/H78,"0")+IFERROR(Y79/H79,"0")+IFERROR(Y80/H80,"0")+IFERROR(Y81/H81,"0")+IFERROR(Y82/H82,"0")+IFERROR(Y83/H83,"0")</f>
        <v>9</v>
      </c>
      <c r="Z84" s="781">
        <f>IFERROR(IF(Z78="",0,Z78),"0")+IFERROR(IF(Z79="",0,Z79),"0")+IFERROR(IF(Z80="",0,Z80),"0")+IFERROR(IF(Z81="",0,Z81),"0")+IFERROR(IF(Z82="",0,Z82),"0")+IFERROR(IF(Z83="",0,Z83),"0")</f>
        <v>4.5179999999999998E-2</v>
      </c>
      <c r="AA84" s="782"/>
      <c r="AB84" s="782"/>
      <c r="AC84" s="782"/>
    </row>
    <row r="85" spans="1:68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15</v>
      </c>
      <c r="Y85" s="781">
        <f>IFERROR(SUM(Y78:Y83),"0")</f>
        <v>16.2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184</v>
      </c>
      <c r="B87" s="54" t="s">
        <v>185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190</v>
      </c>
      <c r="B89" s="54" t="s">
        <v>191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199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200</v>
      </c>
      <c r="B96" s="54" t="s">
        <v>201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200</v>
      </c>
      <c r="B97" s="54" t="s">
        <v>203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204</v>
      </c>
      <c r="B98" s="54" t="s">
        <v>205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207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120</v>
      </c>
      <c r="Y103" s="780">
        <f>IFERROR(IF(X103="",0,CEILING((X103/$H103),1)*$H103),"")</f>
        <v>129.60000000000002</v>
      </c>
      <c r="Z103" s="36">
        <f>IFERROR(IF(Y103=0,"",ROUNDUP(Y103/H103,0)*0.01898),"")</f>
        <v>0.22776000000000002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124.83333333333331</v>
      </c>
      <c r="BN103" s="64">
        <f>IFERROR(Y103*I103/H103,"0")</f>
        <v>134.82000000000002</v>
      </c>
      <c r="BO103" s="64">
        <f>IFERROR(1/J103*(X103/H103),"0")</f>
        <v>0.1736111111111111</v>
      </c>
      <c r="BP103" s="64">
        <f>IFERROR(1/J103*(Y103/H103),"0")</f>
        <v>0.18750000000000003</v>
      </c>
    </row>
    <row r="104" spans="1:68" ht="16.5" hidden="1" customHeight="1" x14ac:dyDescent="0.25">
      <c r="A104" s="54" t="s">
        <v>211</v>
      </c>
      <c r="B104" s="54" t="s">
        <v>212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270</v>
      </c>
      <c r="Y105" s="780">
        <f>IFERROR(IF(X105="",0,CEILING((X105/$H105),1)*$H105),"")</f>
        <v>270</v>
      </c>
      <c r="Z105" s="36">
        <f>IFERROR(IF(Y105=0,"",ROUNDUP(Y105/H105,0)*0.00902),"")</f>
        <v>0.54120000000000001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282.60000000000002</v>
      </c>
      <c r="BN105" s="64">
        <f>IFERROR(Y105*I105/H105,"0")</f>
        <v>282.60000000000002</v>
      </c>
      <c r="BO105" s="64">
        <f>IFERROR(1/J105*(X105/H105),"0")</f>
        <v>0.45454545454545459</v>
      </c>
      <c r="BP105" s="64">
        <f>IFERROR(1/J105*(Y105/H105),"0")</f>
        <v>0.45454545454545459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71.111111111111114</v>
      </c>
      <c r="Y106" s="781">
        <f>IFERROR(Y103/H103,"0")+IFERROR(Y104/H104,"0")+IFERROR(Y105/H105,"0")</f>
        <v>72</v>
      </c>
      <c r="Z106" s="781">
        <f>IFERROR(IF(Z103="",0,Z103),"0")+IFERROR(IF(Z104="",0,Z104),"0")+IFERROR(IF(Z105="",0,Z105),"0")</f>
        <v>0.76896000000000009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390</v>
      </c>
      <c r="Y107" s="781">
        <f>IFERROR(SUM(Y103:Y105),"0")</f>
        <v>399.6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216</v>
      </c>
      <c r="B109" s="54" t="s">
        <v>217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100</v>
      </c>
      <c r="Y110" s="780">
        <f t="shared" si="26"/>
        <v>100.80000000000001</v>
      </c>
      <c r="Z110" s="36">
        <f>IFERROR(IF(Y110=0,"",ROUNDUP(Y110/H110,0)*0.01898),"")</f>
        <v>0.22776000000000002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106.17857142857143</v>
      </c>
      <c r="BN110" s="64">
        <f t="shared" si="28"/>
        <v>107.02800000000001</v>
      </c>
      <c r="BO110" s="64">
        <f t="shared" si="29"/>
        <v>0.18601190476190477</v>
      </c>
      <c r="BP110" s="64">
        <f t="shared" si="30"/>
        <v>0.1875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360</v>
      </c>
      <c r="Y111" s="780">
        <f t="shared" si="26"/>
        <v>361.8</v>
      </c>
      <c r="Z111" s="36">
        <f>IFERROR(IF(Y111=0,"",ROUNDUP(Y111/H111,0)*0.00651),"")</f>
        <v>0.87234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393.59999999999997</v>
      </c>
      <c r="BN111" s="64">
        <f t="shared" si="28"/>
        <v>395.56799999999998</v>
      </c>
      <c r="BO111" s="64">
        <f t="shared" si="29"/>
        <v>0.73260073260073255</v>
      </c>
      <c r="BP111" s="64">
        <f t="shared" si="30"/>
        <v>0.73626373626373631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225</v>
      </c>
      <c r="B113" s="54" t="s">
        <v>226</v>
      </c>
      <c r="C113" s="31">
        <v>4301051687</v>
      </c>
      <c r="D113" s="791">
        <v>4680115880214</v>
      </c>
      <c r="E113" s="792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6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225</v>
      </c>
      <c r="B114" s="54" t="s">
        <v>228</v>
      </c>
      <c r="C114" s="31">
        <v>4301051439</v>
      </c>
      <c r="D114" s="791">
        <v>4680115880214</v>
      </c>
      <c r="E114" s="792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145.23809523809521</v>
      </c>
      <c r="Y115" s="781">
        <f>IFERROR(Y109/H109,"0")+IFERROR(Y110/H110,"0")+IFERROR(Y111/H111,"0")+IFERROR(Y112/H112,"0")+IFERROR(Y113/H113,"0")+IFERROR(Y114/H114,"0")</f>
        <v>146</v>
      </c>
      <c r="Z115" s="781">
        <f>IFERROR(IF(Z109="",0,Z109),"0")+IFERROR(IF(Z110="",0,Z110),"0")+IFERROR(IF(Z111="",0,Z111),"0")+IFERROR(IF(Z112="",0,Z112),"0")+IFERROR(IF(Z113="",0,Z113),"0")+IFERROR(IF(Z114="",0,Z114),"0")</f>
        <v>1.1001000000000001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460</v>
      </c>
      <c r="Y116" s="781">
        <f>IFERROR(SUM(Y109:Y114),"0")</f>
        <v>462.6</v>
      </c>
      <c r="Z116" s="37"/>
      <c r="AA116" s="782"/>
      <c r="AB116" s="782"/>
      <c r="AC116" s="782"/>
    </row>
    <row r="117" spans="1:68" ht="16.5" hidden="1" customHeight="1" x14ac:dyDescent="0.25">
      <c r="A117" s="825" t="s">
        <v>229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91">
        <v>4680115882133</v>
      </c>
      <c r="E119" s="792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100</v>
      </c>
      <c r="Y119" s="780">
        <f>IFERROR(IF(X119="",0,CEILING((X119/$H119),1)*$H119),"")</f>
        <v>100.8</v>
      </c>
      <c r="Z119" s="36">
        <f>IFERROR(IF(Y119=0,"",ROUNDUP(Y119/H119,0)*0.01898),"")</f>
        <v>0.17082</v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103.88392857142858</v>
      </c>
      <c r="BN119" s="64">
        <f>IFERROR(Y119*I119/H119,"0")</f>
        <v>104.715</v>
      </c>
      <c r="BO119" s="64">
        <f>IFERROR(1/J119*(X119/H119),"0")</f>
        <v>0.13950892857142858</v>
      </c>
      <c r="BP119" s="64">
        <f>IFERROR(1/J119*(Y119/H119),"0")</f>
        <v>0.140625</v>
      </c>
    </row>
    <row r="120" spans="1:68" ht="16.5" hidden="1" customHeight="1" x14ac:dyDescent="0.25">
      <c r="A120" s="54" t="s">
        <v>230</v>
      </c>
      <c r="B120" s="54" t="s">
        <v>233</v>
      </c>
      <c r="C120" s="31">
        <v>4301011514</v>
      </c>
      <c r="D120" s="791">
        <v>4680115882133</v>
      </c>
      <c r="E120" s="792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234</v>
      </c>
      <c r="B121" s="54" t="s">
        <v>235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360</v>
      </c>
      <c r="Y122" s="780">
        <f>IFERROR(IF(X122="",0,CEILING((X122/$H122),1)*$H122),"")</f>
        <v>360</v>
      </c>
      <c r="Z122" s="36">
        <f>IFERROR(IF(Y122=0,"",ROUNDUP(Y122/H122,0)*0.00902),"")</f>
        <v>0.72160000000000002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376.79999999999995</v>
      </c>
      <c r="BN122" s="64">
        <f>IFERROR(Y122*I122/H122,"0")</f>
        <v>376.79999999999995</v>
      </c>
      <c r="BO122" s="64">
        <f>IFERROR(1/J122*(X122/H122),"0")</f>
        <v>0.60606060606060608</v>
      </c>
      <c r="BP122" s="64">
        <f>IFERROR(1/J122*(Y122/H122),"0")</f>
        <v>0.60606060606060608</v>
      </c>
    </row>
    <row r="123" spans="1:68" ht="16.5" hidden="1" customHeight="1" x14ac:dyDescent="0.25">
      <c r="A123" s="54" t="s">
        <v>238</v>
      </c>
      <c r="B123" s="54" t="s">
        <v>239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88.928571428571431</v>
      </c>
      <c r="Y124" s="781">
        <f>IFERROR(Y119/H119,"0")+IFERROR(Y120/H120,"0")+IFERROR(Y121/H121,"0")+IFERROR(Y122/H122,"0")+IFERROR(Y123/H123,"0")</f>
        <v>89</v>
      </c>
      <c r="Z124" s="781">
        <f>IFERROR(IF(Z119="",0,Z119),"0")+IFERROR(IF(Z120="",0,Z120),"0")+IFERROR(IF(Z121="",0,Z121),"0")+IFERROR(IF(Z122="",0,Z122),"0")+IFERROR(IF(Z123="",0,Z123),"0")</f>
        <v>0.89241999999999999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460</v>
      </c>
      <c r="Y125" s="781">
        <f>IFERROR(SUM(Y119:Y123),"0")</f>
        <v>460.8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158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240</v>
      </c>
      <c r="B127" s="54" t="s">
        <v>241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243</v>
      </c>
      <c r="B128" s="54" t="s">
        <v>244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245</v>
      </c>
      <c r="B129" s="54" t="s">
        <v>246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91">
        <v>4607091385168</v>
      </c>
      <c r="E133" s="792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500</v>
      </c>
      <c r="Y133" s="780">
        <f t="shared" ref="Y133:Y139" si="31">IFERROR(IF(X133="",0,CEILING((X133/$H133),1)*$H133),"")</f>
        <v>504</v>
      </c>
      <c r="Z133" s="36">
        <f>IFERROR(IF(Y133=0,"",ROUNDUP(Y133/H133,0)*0.01898),"")</f>
        <v>1.1388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530.53571428571422</v>
      </c>
      <c r="BN133" s="64">
        <f t="shared" ref="BN133:BN139" si="33">IFERROR(Y133*I133/H133,"0")</f>
        <v>534.78</v>
      </c>
      <c r="BO133" s="64">
        <f t="shared" ref="BO133:BO139" si="34">IFERROR(1/J133*(X133/H133),"0")</f>
        <v>0.93005952380952372</v>
      </c>
      <c r="BP133" s="64">
        <f t="shared" ref="BP133:BP139" si="35">IFERROR(1/J133*(Y133/H133),"0")</f>
        <v>0.9375</v>
      </c>
    </row>
    <row r="134" spans="1:68" ht="37.5" hidden="1" customHeight="1" x14ac:dyDescent="0.25">
      <c r="A134" s="54" t="s">
        <v>247</v>
      </c>
      <c r="B134" s="54" t="s">
        <v>250</v>
      </c>
      <c r="C134" s="31">
        <v>4301051360</v>
      </c>
      <c r="D134" s="791">
        <v>4607091385168</v>
      </c>
      <c r="E134" s="792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252</v>
      </c>
      <c r="B135" s="54" t="s">
        <v>253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255</v>
      </c>
      <c r="B136" s="54" t="s">
        <v>256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225</v>
      </c>
      <c r="Y137" s="780">
        <f t="shared" si="31"/>
        <v>226.8</v>
      </c>
      <c r="Z137" s="36">
        <f>IFERROR(IF(Y137=0,"",ROUNDUP(Y137/H137,0)*0.00651),"")</f>
        <v>0.54683999999999999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246</v>
      </c>
      <c r="BN137" s="64">
        <f t="shared" si="33"/>
        <v>247.96799999999999</v>
      </c>
      <c r="BO137" s="64">
        <f t="shared" si="34"/>
        <v>0.45787545787545786</v>
      </c>
      <c r="BP137" s="64">
        <f t="shared" si="35"/>
        <v>0.46153846153846156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36</v>
      </c>
      <c r="Y138" s="780">
        <f t="shared" si="31"/>
        <v>36</v>
      </c>
      <c r="Z138" s="36">
        <f>IFERROR(IF(Y138=0,"",ROUNDUP(Y138/H138,0)*0.00651),"")</f>
        <v>0.13020000000000001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39.6</v>
      </c>
      <c r="BN138" s="64">
        <f t="shared" si="33"/>
        <v>39.6</v>
      </c>
      <c r="BO138" s="64">
        <f t="shared" si="34"/>
        <v>0.1098901098901099</v>
      </c>
      <c r="BP138" s="64">
        <f t="shared" si="35"/>
        <v>0.1098901098901099</v>
      </c>
    </row>
    <row r="139" spans="1:68" ht="37.5" hidden="1" customHeight="1" x14ac:dyDescent="0.25">
      <c r="A139" s="54" t="s">
        <v>261</v>
      </c>
      <c r="B139" s="54" t="s">
        <v>262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162.85714285714283</v>
      </c>
      <c r="Y140" s="781">
        <f>IFERROR(Y133/H133,"0")+IFERROR(Y134/H134,"0")+IFERROR(Y135/H135,"0")+IFERROR(Y136/H136,"0")+IFERROR(Y137/H137,"0")+IFERROR(Y138/H138,"0")+IFERROR(Y139/H139,"0")</f>
        <v>164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1.8158400000000001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761</v>
      </c>
      <c r="Y141" s="781">
        <f>IFERROR(SUM(Y133:Y139),"0")</f>
        <v>766.8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199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264</v>
      </c>
      <c r="B143" s="54" t="s">
        <v>265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29.7</v>
      </c>
      <c r="Y144" s="780">
        <f>IFERROR(IF(X144="",0,CEILING((X144/$H144),1)*$H144),"")</f>
        <v>29.7</v>
      </c>
      <c r="Z144" s="36">
        <f>IFERROR(IF(Y144=0,"",ROUNDUP(Y144/H144,0)*0.00651),"")</f>
        <v>9.7650000000000001E-2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33.57</v>
      </c>
      <c r="BN144" s="64">
        <f>IFERROR(Y144*I144/H144,"0")</f>
        <v>33.57</v>
      </c>
      <c r="BO144" s="64">
        <f>IFERROR(1/J144*(X144/H144),"0")</f>
        <v>8.241758241758243E-2</v>
      </c>
      <c r="BP144" s="64">
        <f>IFERROR(1/J144*(Y144/H144),"0")</f>
        <v>8.241758241758243E-2</v>
      </c>
    </row>
    <row r="145" spans="1:68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15</v>
      </c>
      <c r="Y145" s="781">
        <f>IFERROR(Y143/H143,"0")+IFERROR(Y144/H144,"0")</f>
        <v>15</v>
      </c>
      <c r="Z145" s="781">
        <f>IFERROR(IF(Z143="",0,Z143),"0")+IFERROR(IF(Z144="",0,Z144),"0")</f>
        <v>9.7650000000000001E-2</v>
      </c>
      <c r="AA145" s="782"/>
      <c r="AB145" s="782"/>
      <c r="AC145" s="782"/>
    </row>
    <row r="146" spans="1:68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29.7</v>
      </c>
      <c r="Y146" s="781">
        <f>IFERROR(SUM(Y143:Y144),"0")</f>
        <v>29.7</v>
      </c>
      <c r="Z146" s="37"/>
      <c r="AA146" s="782"/>
      <c r="AB146" s="782"/>
      <c r="AC146" s="782"/>
    </row>
    <row r="147" spans="1:68" ht="16.5" hidden="1" customHeight="1" x14ac:dyDescent="0.25">
      <c r="A147" s="825" t="s">
        <v>270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10</v>
      </c>
      <c r="Y149" s="780">
        <f>IFERROR(IF(X149="",0,CEILING((X149/$H149),1)*$H149),"")</f>
        <v>10.8</v>
      </c>
      <c r="Z149" s="36">
        <f>IFERROR(IF(Y149=0,"",ROUNDUP(Y149/H149,0)*0.01196),"")</f>
        <v>2.392E-2</v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13.407407407407408</v>
      </c>
      <c r="BN149" s="64">
        <f>IFERROR(Y149*I149/H149,"0")</f>
        <v>14.48</v>
      </c>
      <c r="BO149" s="64">
        <f>IFERROR(1/J149*(X149/H149),"0")</f>
        <v>1.7806267806267807E-2</v>
      </c>
      <c r="BP149" s="64">
        <f>IFERROR(1/J149*(Y149/H149),"0")</f>
        <v>1.9230769230769232E-2</v>
      </c>
    </row>
    <row r="150" spans="1:68" ht="27" hidden="1" customHeight="1" x14ac:dyDescent="0.25">
      <c r="A150" s="54" t="s">
        <v>275</v>
      </c>
      <c r="B150" s="54" t="s">
        <v>276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60</v>
      </c>
      <c r="Y151" s="780">
        <f>IFERROR(IF(X151="",0,CEILING((X151/$H151),1)*$H151),"")</f>
        <v>60.800000000000004</v>
      </c>
      <c r="Z151" s="36">
        <f>IFERROR(IF(Y151=0,"",ROUNDUP(Y151/H151,0)*0.00651),"")</f>
        <v>0.12369000000000001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63.374999999999993</v>
      </c>
      <c r="BN151" s="64">
        <f>IFERROR(Y151*I151/H151,"0")</f>
        <v>64.22</v>
      </c>
      <c r="BO151" s="64">
        <f>IFERROR(1/J151*(X151/H151),"0")</f>
        <v>0.10302197802197803</v>
      </c>
      <c r="BP151" s="64">
        <f>IFERROR(1/J151*(Y151/H151),"0")</f>
        <v>0.1043956043956044</v>
      </c>
    </row>
    <row r="152" spans="1:68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20.601851851851851</v>
      </c>
      <c r="Y152" s="781">
        <f>IFERROR(Y149/H149,"0")+IFERROR(Y150/H150,"0")+IFERROR(Y151/H151,"0")</f>
        <v>21</v>
      </c>
      <c r="Z152" s="781">
        <f>IFERROR(IF(Z149="",0,Z149),"0")+IFERROR(IF(Z150="",0,Z150),"0")+IFERROR(IF(Z151="",0,Z151),"0")</f>
        <v>0.14761000000000002</v>
      </c>
      <c r="AA152" s="782"/>
      <c r="AB152" s="782"/>
      <c r="AC152" s="782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70</v>
      </c>
      <c r="Y153" s="781">
        <f>IFERROR(SUM(Y149:Y151),"0")</f>
        <v>71.600000000000009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35</v>
      </c>
      <c r="Y155" s="780">
        <f>IFERROR(IF(X155="",0,CEILING((X155/$H155),1)*$H155),"")</f>
        <v>36.4</v>
      </c>
      <c r="Z155" s="36">
        <f>IFERROR(IF(Y155=0,"",ROUNDUP(Y155/H155,0)*0.00651),"")</f>
        <v>8.4629999999999997E-2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38.35</v>
      </c>
      <c r="BN155" s="64">
        <f>IFERROR(Y155*I155/H155,"0")</f>
        <v>39.884</v>
      </c>
      <c r="BO155" s="64">
        <f>IFERROR(1/J155*(X155/H155),"0")</f>
        <v>6.8681318681318687E-2</v>
      </c>
      <c r="BP155" s="64">
        <f>IFERROR(1/J155*(Y155/H155),"0")</f>
        <v>7.1428571428571438E-2</v>
      </c>
    </row>
    <row r="156" spans="1:68" ht="27" hidden="1" customHeight="1" x14ac:dyDescent="0.25">
      <c r="A156" s="54" t="s">
        <v>279</v>
      </c>
      <c r="B156" s="54" t="s">
        <v>282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12.5</v>
      </c>
      <c r="Y157" s="781">
        <f>IFERROR(Y155/H155,"0")+IFERROR(Y156/H156,"0")</f>
        <v>13</v>
      </c>
      <c r="Z157" s="781">
        <f>IFERROR(IF(Z155="",0,Z155),"0")+IFERROR(IF(Z156="",0,Z156),"0")</f>
        <v>8.4629999999999997E-2</v>
      </c>
      <c r="AA157" s="782"/>
      <c r="AB157" s="782"/>
      <c r="AC157" s="782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35</v>
      </c>
      <c r="Y158" s="781">
        <f>IFERROR(SUM(Y155:Y156),"0")</f>
        <v>36.4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20</v>
      </c>
      <c r="Y160" s="780">
        <f>IFERROR(IF(X160="",0,CEILING((X160/$H160),1)*$H160),"")</f>
        <v>20</v>
      </c>
      <c r="Z160" s="36">
        <f>IFERROR(IF(Y160=0,"",ROUNDUP(Y160/H160,0)*0.00937),"")</f>
        <v>4.6850000000000003E-2</v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28.450000000000003</v>
      </c>
      <c r="BN160" s="64">
        <f>IFERROR(Y160*I160/H160,"0")</f>
        <v>28.450000000000003</v>
      </c>
      <c r="BO160" s="64">
        <f>IFERROR(1/J160*(X160/H160),"0")</f>
        <v>4.1666666666666664E-2</v>
      </c>
      <c r="BP160" s="64">
        <f>IFERROR(1/J160*(Y160/H160),"0")</f>
        <v>4.1666666666666664E-2</v>
      </c>
    </row>
    <row r="161" spans="1:68" ht="16.5" hidden="1" customHeight="1" x14ac:dyDescent="0.25">
      <c r="A161" s="54" t="s">
        <v>286</v>
      </c>
      <c r="B161" s="54" t="s">
        <v>287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49.5</v>
      </c>
      <c r="Y162" s="780">
        <f>IFERROR(IF(X162="",0,CEILING((X162/$H162),1)*$H162),"")</f>
        <v>50.160000000000004</v>
      </c>
      <c r="Z162" s="36">
        <f>IFERROR(IF(Y162=0,"",ROUNDUP(Y162/H162,0)*0.00651),"")</f>
        <v>0.12369000000000001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54.524999999999999</v>
      </c>
      <c r="BN162" s="64">
        <f>IFERROR(Y162*I162/H162,"0")</f>
        <v>55.252000000000002</v>
      </c>
      <c r="BO162" s="64">
        <f>IFERROR(1/J162*(X162/H162),"0")</f>
        <v>0.10302197802197803</v>
      </c>
      <c r="BP162" s="64">
        <f>IFERROR(1/J162*(Y162/H162),"0")</f>
        <v>0.1043956043956044</v>
      </c>
    </row>
    <row r="163" spans="1:68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23.75</v>
      </c>
      <c r="Y163" s="781">
        <f>IFERROR(Y160/H160,"0")+IFERROR(Y161/H161,"0")+IFERROR(Y162/H162,"0")</f>
        <v>24</v>
      </c>
      <c r="Z163" s="781">
        <f>IFERROR(IF(Z160="",0,Z160),"0")+IFERROR(IF(Z161="",0,Z161),"0")+IFERROR(IF(Z162="",0,Z162),"0")</f>
        <v>0.17054000000000002</v>
      </c>
      <c r="AA163" s="782"/>
      <c r="AB163" s="782"/>
      <c r="AC163" s="782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69.5</v>
      </c>
      <c r="Y164" s="781">
        <f>IFERROR(SUM(Y160:Y162),"0")</f>
        <v>70.16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289</v>
      </c>
      <c r="B167" s="54" t="s">
        <v>290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292</v>
      </c>
      <c r="B171" s="54" t="s">
        <v>293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295</v>
      </c>
      <c r="B172" s="54" t="s">
        <v>296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298</v>
      </c>
      <c r="B173" s="54" t="s">
        <v>299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301</v>
      </c>
      <c r="B174" s="54" t="s">
        <v>302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303</v>
      </c>
      <c r="B175" s="54" t="s">
        <v>304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305</v>
      </c>
      <c r="B179" s="54" t="s">
        <v>306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308</v>
      </c>
      <c r="B180" s="54" t="s">
        <v>309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311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312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158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313</v>
      </c>
      <c r="B186" s="54" t="s">
        <v>314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70</v>
      </c>
      <c r="Y190" s="780">
        <f t="shared" ref="Y190:Y197" si="36">IFERROR(IF(X190="",0,CEILING((X190/$H190),1)*$H190),"")</f>
        <v>71.400000000000006</v>
      </c>
      <c r="Z190" s="36">
        <f>IFERROR(IF(Y190=0,"",ROUNDUP(Y190/H190,0)*0.00902),"")</f>
        <v>0.15334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74.499999999999986</v>
      </c>
      <c r="BN190" s="64">
        <f t="shared" ref="BN190:BN197" si="38">IFERROR(Y190*I190/H190,"0")</f>
        <v>75.989999999999995</v>
      </c>
      <c r="BO190" s="64">
        <f t="shared" ref="BO190:BO197" si="39">IFERROR(1/J190*(X190/H190),"0")</f>
        <v>0.12626262626262624</v>
      </c>
      <c r="BP190" s="64">
        <f t="shared" ref="BP190:BP197" si="40">IFERROR(1/J190*(Y190/H190),"0")</f>
        <v>0.12878787878787878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30</v>
      </c>
      <c r="Y191" s="780">
        <f t="shared" si="36"/>
        <v>33.6</v>
      </c>
      <c r="Z191" s="36">
        <f>IFERROR(IF(Y191=0,"",ROUNDUP(Y191/H191,0)*0.00902),"")</f>
        <v>7.2160000000000002E-2</v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31.928571428571427</v>
      </c>
      <c r="BN191" s="64">
        <f t="shared" si="38"/>
        <v>35.76</v>
      </c>
      <c r="BO191" s="64">
        <f t="shared" si="39"/>
        <v>5.4112554112554112E-2</v>
      </c>
      <c r="BP191" s="64">
        <f t="shared" si="40"/>
        <v>6.0606060606060608E-2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50</v>
      </c>
      <c r="Y192" s="780">
        <f t="shared" si="36"/>
        <v>50.400000000000006</v>
      </c>
      <c r="Z192" s="36">
        <f>IFERROR(IF(Y192=0,"",ROUNDUP(Y192/H192,0)*0.00902),"")</f>
        <v>0.10824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52.5</v>
      </c>
      <c r="BN192" s="64">
        <f t="shared" si="38"/>
        <v>52.920000000000009</v>
      </c>
      <c r="BO192" s="64">
        <f t="shared" si="39"/>
        <v>9.0187590187590191E-2</v>
      </c>
      <c r="BP192" s="64">
        <f t="shared" si="40"/>
        <v>9.0909090909090912E-2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77</v>
      </c>
      <c r="Y193" s="780">
        <f t="shared" si="36"/>
        <v>77.7</v>
      </c>
      <c r="Z193" s="36">
        <f>IFERROR(IF(Y193=0,"",ROUNDUP(Y193/H193,0)*0.00502),"")</f>
        <v>0.18574000000000002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81.766666666666666</v>
      </c>
      <c r="BN193" s="64">
        <f t="shared" si="38"/>
        <v>82.51</v>
      </c>
      <c r="BO193" s="64">
        <f t="shared" si="39"/>
        <v>0.15669515669515671</v>
      </c>
      <c r="BP193" s="64">
        <f t="shared" si="40"/>
        <v>0.15811965811965814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105</v>
      </c>
      <c r="Y194" s="780">
        <f t="shared" si="36"/>
        <v>105</v>
      </c>
      <c r="Z194" s="36">
        <f>IFERROR(IF(Y194=0,"",ROUNDUP(Y194/H194,0)*0.00502),"")</f>
        <v>0.251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111.5</v>
      </c>
      <c r="BN194" s="64">
        <f t="shared" si="38"/>
        <v>111.5</v>
      </c>
      <c r="BO194" s="64">
        <f t="shared" si="39"/>
        <v>0.21367521367521369</v>
      </c>
      <c r="BP194" s="64">
        <f t="shared" si="40"/>
        <v>0.21367521367521369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122.5</v>
      </c>
      <c r="Y195" s="780">
        <f t="shared" si="36"/>
        <v>123.9</v>
      </c>
      <c r="Z195" s="36">
        <f>IFERROR(IF(Y195=0,"",ROUNDUP(Y195/H195,0)*0.00502),"")</f>
        <v>0.29618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128.33333333333331</v>
      </c>
      <c r="BN195" s="64">
        <f t="shared" si="38"/>
        <v>129.80000000000001</v>
      </c>
      <c r="BO195" s="64">
        <f t="shared" si="39"/>
        <v>0.2492877492877493</v>
      </c>
      <c r="BP195" s="64">
        <f t="shared" si="40"/>
        <v>0.25213675213675218</v>
      </c>
    </row>
    <row r="196" spans="1:68" ht="27" hidden="1" customHeight="1" x14ac:dyDescent="0.25">
      <c r="A196" s="54" t="s">
        <v>331</v>
      </c>
      <c r="B196" s="54" t="s">
        <v>332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333</v>
      </c>
      <c r="B197" s="54" t="s">
        <v>334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180.71428571428572</v>
      </c>
      <c r="Y198" s="781">
        <f>IFERROR(Y190/H190,"0")+IFERROR(Y191/H191,"0")+IFERROR(Y192/H192,"0")+IFERROR(Y193/H193,"0")+IFERROR(Y194/H194,"0")+IFERROR(Y195/H195,"0")+IFERROR(Y196/H196,"0")+IFERROR(Y197/H197,"0")</f>
        <v>183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1.0666600000000002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454.5</v>
      </c>
      <c r="Y199" s="781">
        <f>IFERROR(SUM(Y190:Y197),"0")</f>
        <v>462</v>
      </c>
      <c r="Z199" s="37"/>
      <c r="AA199" s="782"/>
      <c r="AB199" s="782"/>
      <c r="AC199" s="782"/>
    </row>
    <row r="200" spans="1:68" ht="16.5" hidden="1" customHeight="1" x14ac:dyDescent="0.25">
      <c r="A200" s="825" t="s">
        <v>336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337</v>
      </c>
      <c r="B202" s="54" t="s">
        <v>338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342</v>
      </c>
      <c r="B207" s="54" t="s">
        <v>343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345</v>
      </c>
      <c r="B208" s="54" t="s">
        <v>346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110</v>
      </c>
      <c r="Y212" s="780">
        <f t="shared" ref="Y212:Y219" si="41">IFERROR(IF(X212="",0,CEILING((X212/$H212),1)*$H212),"")</f>
        <v>113.4</v>
      </c>
      <c r="Z212" s="36">
        <f>IFERROR(IF(Y212=0,"",ROUNDUP(Y212/H212,0)*0.00902),"")</f>
        <v>0.18942000000000001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114.27777777777777</v>
      </c>
      <c r="BN212" s="64">
        <f t="shared" ref="BN212:BN219" si="43">IFERROR(Y212*I212/H212,"0")</f>
        <v>117.81</v>
      </c>
      <c r="BO212" s="64">
        <f t="shared" ref="BO212:BO219" si="44">IFERROR(1/J212*(X212/H212),"0")</f>
        <v>0.15432098765432098</v>
      </c>
      <c r="BP212" s="64">
        <f t="shared" ref="BP212:BP219" si="45">IFERROR(1/J212*(Y212/H212),"0")</f>
        <v>0.15909090909090909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70</v>
      </c>
      <c r="Y213" s="780">
        <f t="shared" si="41"/>
        <v>70.2</v>
      </c>
      <c r="Z213" s="36">
        <f>IFERROR(IF(Y213=0,"",ROUNDUP(Y213/H213,0)*0.00902),"")</f>
        <v>0.11726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72.722222222222229</v>
      </c>
      <c r="BN213" s="64">
        <f t="shared" si="43"/>
        <v>72.930000000000007</v>
      </c>
      <c r="BO213" s="64">
        <f t="shared" si="44"/>
        <v>9.8204264870931535E-2</v>
      </c>
      <c r="BP213" s="64">
        <f t="shared" si="45"/>
        <v>9.8484848484848481E-2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150</v>
      </c>
      <c r="Y214" s="780">
        <f t="shared" si="41"/>
        <v>151.20000000000002</v>
      </c>
      <c r="Z214" s="36">
        <f>IFERROR(IF(Y214=0,"",ROUNDUP(Y214/H214,0)*0.00902),"")</f>
        <v>0.25256000000000001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155.83333333333331</v>
      </c>
      <c r="BN214" s="64">
        <f t="shared" si="43"/>
        <v>157.08000000000001</v>
      </c>
      <c r="BO214" s="64">
        <f t="shared" si="44"/>
        <v>0.21043771043771042</v>
      </c>
      <c r="BP214" s="64">
        <f t="shared" si="45"/>
        <v>0.21212121212121213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90</v>
      </c>
      <c r="Y215" s="780">
        <f t="shared" si="41"/>
        <v>91.800000000000011</v>
      </c>
      <c r="Z215" s="36">
        <f>IFERROR(IF(Y215=0,"",ROUNDUP(Y215/H215,0)*0.00902),"")</f>
        <v>0.15334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93.5</v>
      </c>
      <c r="BN215" s="64">
        <f t="shared" si="43"/>
        <v>95.37</v>
      </c>
      <c r="BO215" s="64">
        <f t="shared" si="44"/>
        <v>0.12626262626262624</v>
      </c>
      <c r="BP215" s="64">
        <f t="shared" si="45"/>
        <v>0.12878787878787878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45</v>
      </c>
      <c r="Y216" s="780">
        <f t="shared" si="41"/>
        <v>45</v>
      </c>
      <c r="Z216" s="36">
        <f>IFERROR(IF(Y216=0,"",ROUNDUP(Y216/H216,0)*0.00502),"")</f>
        <v>0.1255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48.249999999999993</v>
      </c>
      <c r="BN216" s="64">
        <f t="shared" si="43"/>
        <v>48.249999999999993</v>
      </c>
      <c r="BO216" s="64">
        <f t="shared" si="44"/>
        <v>0.10683760683760685</v>
      </c>
      <c r="BP216" s="64">
        <f t="shared" si="45"/>
        <v>0.10683760683760685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30</v>
      </c>
      <c r="Y217" s="780">
        <f t="shared" si="41"/>
        <v>30.6</v>
      </c>
      <c r="Z217" s="36">
        <f>IFERROR(IF(Y217=0,"",ROUNDUP(Y217/H217,0)*0.00502),"")</f>
        <v>8.5339999999999999E-2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31.666666666666664</v>
      </c>
      <c r="BN217" s="64">
        <f t="shared" si="43"/>
        <v>32.299999999999997</v>
      </c>
      <c r="BO217" s="64">
        <f t="shared" si="44"/>
        <v>7.122507122507124E-2</v>
      </c>
      <c r="BP217" s="64">
        <f t="shared" si="45"/>
        <v>7.2649572649572655E-2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33</v>
      </c>
      <c r="Y218" s="780">
        <f t="shared" si="41"/>
        <v>34.200000000000003</v>
      </c>
      <c r="Z218" s="36">
        <f>IFERROR(IF(Y218=0,"",ROUNDUP(Y218/H218,0)*0.00502),"")</f>
        <v>9.5380000000000006E-2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34.833333333333329</v>
      </c>
      <c r="BN218" s="64">
        <f t="shared" si="43"/>
        <v>36.1</v>
      </c>
      <c r="BO218" s="64">
        <f t="shared" si="44"/>
        <v>7.8347578347578356E-2</v>
      </c>
      <c r="BP218" s="64">
        <f t="shared" si="45"/>
        <v>8.11965811965812E-2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21</v>
      </c>
      <c r="Y219" s="780">
        <f t="shared" si="41"/>
        <v>21.6</v>
      </c>
      <c r="Z219" s="36">
        <f>IFERROR(IF(Y219=0,"",ROUNDUP(Y219/H219,0)*0.00502),"")</f>
        <v>6.0240000000000002E-2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22.166666666666664</v>
      </c>
      <c r="BN219" s="64">
        <f t="shared" si="43"/>
        <v>22.8</v>
      </c>
      <c r="BO219" s="64">
        <f t="shared" si="44"/>
        <v>4.9857549857549859E-2</v>
      </c>
      <c r="BP219" s="64">
        <f t="shared" si="45"/>
        <v>5.1282051282051287E-2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149.44444444444443</v>
      </c>
      <c r="Y220" s="781">
        <f>IFERROR(Y212/H212,"0")+IFERROR(Y213/H213,"0")+IFERROR(Y214/H214,"0")+IFERROR(Y215/H215,"0")+IFERROR(Y216/H216,"0")+IFERROR(Y217/H217,"0")+IFERROR(Y218/H218,"0")+IFERROR(Y219/H219,"0")</f>
        <v>152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1.07904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549</v>
      </c>
      <c r="Y221" s="781">
        <f>IFERROR(SUM(Y212:Y219),"0")</f>
        <v>558.00000000000011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367</v>
      </c>
      <c r="B223" s="54" t="s">
        <v>368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373</v>
      </c>
      <c r="B225" s="54" t="s">
        <v>374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110</v>
      </c>
      <c r="Y226" s="780">
        <f t="shared" si="46"/>
        <v>113.1</v>
      </c>
      <c r="Z226" s="36">
        <f>IFERROR(IF(Y226=0,"",ROUNDUP(Y226/H226,0)*0.01898),"")</f>
        <v>0.24674000000000001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116.56206896551724</v>
      </c>
      <c r="BN226" s="64">
        <f t="shared" si="48"/>
        <v>119.84699999999999</v>
      </c>
      <c r="BO226" s="64">
        <f t="shared" si="49"/>
        <v>0.19755747126436785</v>
      </c>
      <c r="BP226" s="64">
        <f t="shared" si="50"/>
        <v>0.203125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200</v>
      </c>
      <c r="Y227" s="780">
        <f t="shared" si="46"/>
        <v>201.6</v>
      </c>
      <c r="Z227" s="36">
        <f t="shared" ref="Z227:Z233" si="51">IFERROR(IF(Y227=0,"",ROUNDUP(Y227/H227,0)*0.00651),"")</f>
        <v>0.54683999999999999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222.5</v>
      </c>
      <c r="BN227" s="64">
        <f t="shared" si="48"/>
        <v>224.27999999999997</v>
      </c>
      <c r="BO227" s="64">
        <f t="shared" si="49"/>
        <v>0.45787545787545797</v>
      </c>
      <c r="BP227" s="64">
        <f t="shared" si="50"/>
        <v>0.46153846153846156</v>
      </c>
    </row>
    <row r="228" spans="1:68" ht="37.5" hidden="1" customHeight="1" x14ac:dyDescent="0.25">
      <c r="A228" s="54" t="s">
        <v>381</v>
      </c>
      <c r="B228" s="54" t="s">
        <v>382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240</v>
      </c>
      <c r="Y229" s="780">
        <f t="shared" si="46"/>
        <v>240</v>
      </c>
      <c r="Z229" s="36">
        <f t="shared" si="51"/>
        <v>0.65100000000000002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265.20000000000005</v>
      </c>
      <c r="BN229" s="64">
        <f t="shared" si="48"/>
        <v>265.20000000000005</v>
      </c>
      <c r="BO229" s="64">
        <f t="shared" si="49"/>
        <v>0.5494505494505495</v>
      </c>
      <c r="BP229" s="64">
        <f t="shared" si="50"/>
        <v>0.5494505494505495</v>
      </c>
    </row>
    <row r="230" spans="1:68" ht="27" hidden="1" customHeight="1" x14ac:dyDescent="0.25">
      <c r="A230" s="54" t="s">
        <v>387</v>
      </c>
      <c r="B230" s="54" t="s">
        <v>388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389</v>
      </c>
      <c r="B231" s="54" t="s">
        <v>390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88</v>
      </c>
      <c r="Y232" s="780">
        <f t="shared" si="46"/>
        <v>88.8</v>
      </c>
      <c r="Z232" s="36">
        <f t="shared" si="51"/>
        <v>0.24087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97.240000000000009</v>
      </c>
      <c r="BN232" s="64">
        <f t="shared" si="48"/>
        <v>98.124000000000009</v>
      </c>
      <c r="BO232" s="64">
        <f t="shared" si="49"/>
        <v>0.2014652014652015</v>
      </c>
      <c r="BP232" s="64">
        <f t="shared" si="50"/>
        <v>0.20329670329670332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200</v>
      </c>
      <c r="Y233" s="780">
        <f t="shared" si="46"/>
        <v>201.6</v>
      </c>
      <c r="Z233" s="36">
        <f t="shared" si="51"/>
        <v>0.54683999999999999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221.50000000000003</v>
      </c>
      <c r="BN233" s="64">
        <f t="shared" si="48"/>
        <v>223.27200000000002</v>
      </c>
      <c r="BO233" s="64">
        <f t="shared" si="49"/>
        <v>0.45787545787545797</v>
      </c>
      <c r="BP233" s="64">
        <f t="shared" si="50"/>
        <v>0.46153846153846156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315.97701149425291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318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2.2322899999999999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838</v>
      </c>
      <c r="Y235" s="781">
        <f>IFERROR(SUM(Y223:Y233),"0")</f>
        <v>845.1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199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396</v>
      </c>
      <c r="B237" s="54" t="s">
        <v>397</v>
      </c>
      <c r="C237" s="31">
        <v>4301060404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396</v>
      </c>
      <c r="B238" s="54" t="s">
        <v>399</v>
      </c>
      <c r="C238" s="31">
        <v>4301060360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396</v>
      </c>
      <c r="B239" s="54" t="s">
        <v>401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72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404</v>
      </c>
      <c r="B240" s="54" t="s">
        <v>405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28</v>
      </c>
      <c r="Y241" s="780">
        <f t="shared" si="52"/>
        <v>28.799999999999997</v>
      </c>
      <c r="Z241" s="36">
        <f>IFERROR(IF(Y241=0,"",ROUNDUP(Y241/H241,0)*0.00651),"")</f>
        <v>7.8119999999999995E-2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30.94</v>
      </c>
      <c r="BN241" s="64">
        <f t="shared" si="54"/>
        <v>31.824000000000002</v>
      </c>
      <c r="BO241" s="64">
        <f t="shared" si="55"/>
        <v>6.4102564102564111E-2</v>
      </c>
      <c r="BP241" s="64">
        <f t="shared" si="56"/>
        <v>6.5934065934065936E-2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40</v>
      </c>
      <c r="Y242" s="780">
        <f t="shared" si="52"/>
        <v>40.799999999999997</v>
      </c>
      <c r="Z242" s="36">
        <f>IFERROR(IF(Y242=0,"",ROUNDUP(Y242/H242,0)*0.00651),"")</f>
        <v>0.11067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44.20000000000001</v>
      </c>
      <c r="BN242" s="64">
        <f t="shared" si="54"/>
        <v>45.084000000000003</v>
      </c>
      <c r="BO242" s="64">
        <f t="shared" si="55"/>
        <v>9.1575091575091583E-2</v>
      </c>
      <c r="BP242" s="64">
        <f t="shared" si="56"/>
        <v>9.3406593406593408E-2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28.333333333333336</v>
      </c>
      <c r="Y243" s="781">
        <f>IFERROR(Y237/H237,"0")+IFERROR(Y238/H238,"0")+IFERROR(Y239/H239,"0")+IFERROR(Y240/H240,"0")+IFERROR(Y241/H241,"0")+IFERROR(Y242/H242,"0")</f>
        <v>29</v>
      </c>
      <c r="Z243" s="781">
        <f>IFERROR(IF(Z237="",0,Z237),"0")+IFERROR(IF(Z238="",0,Z238),"0")+IFERROR(IF(Z239="",0,Z239),"0")+IFERROR(IF(Z240="",0,Z240),"0")+IFERROR(IF(Z241="",0,Z241),"0")+IFERROR(IF(Z242="",0,Z242),"0")</f>
        <v>0.18879000000000001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68</v>
      </c>
      <c r="Y244" s="781">
        <f>IFERROR(SUM(Y237:Y242),"0")</f>
        <v>69.599999999999994</v>
      </c>
      <c r="Z244" s="37"/>
      <c r="AA244" s="782"/>
      <c r="AB244" s="782"/>
      <c r="AC244" s="782"/>
    </row>
    <row r="245" spans="1:68" ht="16.5" hidden="1" customHeight="1" x14ac:dyDescent="0.25">
      <c r="A245" s="825" t="s">
        <v>413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414</v>
      </c>
      <c r="B247" s="54" t="s">
        <v>415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414</v>
      </c>
      <c r="B248" s="54" t="s">
        <v>418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423</v>
      </c>
      <c r="B251" s="54" t="s">
        <v>425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427</v>
      </c>
      <c r="B252" s="54" t="s">
        <v>428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433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434</v>
      </c>
      <c r="B259" s="54" t="s">
        <v>435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10</v>
      </c>
      <c r="Y260" s="780">
        <f t="shared" si="62"/>
        <v>11.6</v>
      </c>
      <c r="Z260" s="36">
        <f>IFERROR(IF(Y260=0,"",ROUNDUP(Y260/H260,0)*0.01898),"")</f>
        <v>1.898E-2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10.375</v>
      </c>
      <c r="BN260" s="64">
        <f t="shared" si="64"/>
        <v>12.035</v>
      </c>
      <c r="BO260" s="64">
        <f t="shared" si="65"/>
        <v>1.3469827586206897E-2</v>
      </c>
      <c r="BP260" s="64">
        <f t="shared" si="66"/>
        <v>1.5625E-2</v>
      </c>
    </row>
    <row r="261" spans="1:68" ht="27" hidden="1" customHeight="1" x14ac:dyDescent="0.25">
      <c r="A261" s="54" t="s">
        <v>439</v>
      </c>
      <c r="B261" s="54" t="s">
        <v>440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442</v>
      </c>
      <c r="B262" s="54" t="s">
        <v>443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10</v>
      </c>
      <c r="Y263" s="780">
        <f t="shared" si="62"/>
        <v>11.6</v>
      </c>
      <c r="Z263" s="36">
        <f>IFERROR(IF(Y263=0,"",ROUNDUP(Y263/H263,0)*0.01898),"")</f>
        <v>1.898E-2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10.375</v>
      </c>
      <c r="BN263" s="64">
        <f t="shared" si="64"/>
        <v>12.035</v>
      </c>
      <c r="BO263" s="64">
        <f t="shared" si="65"/>
        <v>1.3469827586206897E-2</v>
      </c>
      <c r="BP263" s="64">
        <f t="shared" si="66"/>
        <v>1.5625E-2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40</v>
      </c>
      <c r="Y264" s="780">
        <f t="shared" si="62"/>
        <v>40</v>
      </c>
      <c r="Z264" s="36">
        <f>IFERROR(IF(Y264=0,"",ROUNDUP(Y264/H264,0)*0.00902),"")</f>
        <v>9.0200000000000002E-2</v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42.1</v>
      </c>
      <c r="BN264" s="64">
        <f t="shared" si="64"/>
        <v>42.1</v>
      </c>
      <c r="BO264" s="64">
        <f t="shared" si="65"/>
        <v>7.575757575757576E-2</v>
      </c>
      <c r="BP264" s="64">
        <f t="shared" si="66"/>
        <v>7.575757575757576E-2</v>
      </c>
    </row>
    <row r="265" spans="1:68" ht="27" hidden="1" customHeight="1" x14ac:dyDescent="0.25">
      <c r="A265" s="54" t="s">
        <v>448</v>
      </c>
      <c r="B265" s="54" t="s">
        <v>449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452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60</v>
      </c>
      <c r="Y267" s="780">
        <f t="shared" si="62"/>
        <v>60</v>
      </c>
      <c r="Z267" s="36">
        <f>IFERROR(IF(Y267=0,"",ROUNDUP(Y267/H267,0)*0.00902),"")</f>
        <v>0.1353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63.15</v>
      </c>
      <c r="BN267" s="64">
        <f t="shared" si="64"/>
        <v>63.15</v>
      </c>
      <c r="BO267" s="64">
        <f t="shared" si="65"/>
        <v>0.11363636363636365</v>
      </c>
      <c r="BP267" s="64">
        <f t="shared" si="66"/>
        <v>0.11363636363636365</v>
      </c>
    </row>
    <row r="268" spans="1:68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26.724137931034484</v>
      </c>
      <c r="Y268" s="781">
        <f>IFERROR(Y259/H259,"0")+IFERROR(Y260/H260,"0")+IFERROR(Y261/H261,"0")+IFERROR(Y262/H262,"0")+IFERROR(Y263/H263,"0")+IFERROR(Y264/H264,"0")+IFERROR(Y265/H265,"0")+IFERROR(Y266/H266,"0")+IFERROR(Y267/H267,"0")</f>
        <v>27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0.26346000000000003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120</v>
      </c>
      <c r="Y269" s="781">
        <f>IFERROR(SUM(Y259:Y267),"0")</f>
        <v>123.2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158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455</v>
      </c>
      <c r="B271" s="54" t="s">
        <v>456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458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459</v>
      </c>
      <c r="B276" s="54" t="s">
        <v>460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462</v>
      </c>
      <c r="B277" s="54" t="s">
        <v>463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462</v>
      </c>
      <c r="B278" s="54" t="s">
        <v>465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467</v>
      </c>
      <c r="B279" s="54" t="s">
        <v>468</v>
      </c>
      <c r="C279" s="31">
        <v>4301011853</v>
      </c>
      <c r="D279" s="791">
        <v>4680115885851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470</v>
      </c>
      <c r="B280" s="54" t="s">
        <v>471</v>
      </c>
      <c r="C280" s="31">
        <v>4301011313</v>
      </c>
      <c r="D280" s="791">
        <v>4607091385984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473</v>
      </c>
      <c r="B281" s="54" t="s">
        <v>474</v>
      </c>
      <c r="C281" s="31">
        <v>4301011852</v>
      </c>
      <c r="D281" s="791">
        <v>4680115885844</v>
      </c>
      <c r="E281" s="792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477</v>
      </c>
      <c r="C282" s="31">
        <v>4301011319</v>
      </c>
      <c r="D282" s="791">
        <v>4607091387469</v>
      </c>
      <c r="E282" s="792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4301011851</v>
      </c>
      <c r="D283" s="791">
        <v>4680115885820</v>
      </c>
      <c r="E283" s="792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482</v>
      </c>
      <c r="B284" s="54" t="s">
        <v>483</v>
      </c>
      <c r="C284" s="31">
        <v>4301011316</v>
      </c>
      <c r="D284" s="791">
        <v>4607091387438</v>
      </c>
      <c r="E284" s="792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485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486</v>
      </c>
      <c r="B289" s="54" t="s">
        <v>487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488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489</v>
      </c>
      <c r="B294" s="54" t="s">
        <v>490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491</v>
      </c>
      <c r="B295" s="54" t="s">
        <v>492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494</v>
      </c>
      <c r="B296" s="54" t="s">
        <v>495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497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498</v>
      </c>
      <c r="B301" s="54" t="s">
        <v>499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501</v>
      </c>
      <c r="B302" s="54" t="s">
        <v>502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504</v>
      </c>
      <c r="B303" s="54" t="s">
        <v>505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120</v>
      </c>
      <c r="Y304" s="780">
        <f t="shared" si="72"/>
        <v>120</v>
      </c>
      <c r="Z304" s="36">
        <f>IFERROR(IF(Y304=0,"",ROUNDUP(Y304/H304,0)*0.00651),"")</f>
        <v>0.32550000000000001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132.60000000000002</v>
      </c>
      <c r="BN304" s="64">
        <f t="shared" si="74"/>
        <v>132.60000000000002</v>
      </c>
      <c r="BO304" s="64">
        <f t="shared" si="75"/>
        <v>0.27472527472527475</v>
      </c>
      <c r="BP304" s="64">
        <f t="shared" si="76"/>
        <v>0.27472527472527475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280</v>
      </c>
      <c r="Y305" s="780">
        <f t="shared" si="72"/>
        <v>280.8</v>
      </c>
      <c r="Z305" s="36">
        <f>IFERROR(IF(Y305=0,"",ROUNDUP(Y305/H305,0)*0.00651),"")</f>
        <v>0.76167000000000007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301</v>
      </c>
      <c r="BN305" s="64">
        <f t="shared" si="74"/>
        <v>301.86</v>
      </c>
      <c r="BO305" s="64">
        <f t="shared" si="75"/>
        <v>0.64102564102564108</v>
      </c>
      <c r="BP305" s="64">
        <f t="shared" si="76"/>
        <v>0.64285714285714302</v>
      </c>
    </row>
    <row r="306" spans="1:68" ht="37.5" hidden="1" customHeight="1" x14ac:dyDescent="0.25">
      <c r="A306" s="54" t="s">
        <v>510</v>
      </c>
      <c r="B306" s="54" t="s">
        <v>511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166.66666666666669</v>
      </c>
      <c r="Y307" s="781">
        <f>IFERROR(Y301/H301,"0")+IFERROR(Y302/H302,"0")+IFERROR(Y303/H303,"0")+IFERROR(Y304/H304,"0")+IFERROR(Y305/H305,"0")+IFERROR(Y306/H306,"0")</f>
        <v>167</v>
      </c>
      <c r="Z307" s="781">
        <f>IFERROR(IF(Z301="",0,Z301),"0")+IFERROR(IF(Z302="",0,Z302),"0")+IFERROR(IF(Z303="",0,Z303),"0")+IFERROR(IF(Z304="",0,Z304),"0")+IFERROR(IF(Z305="",0,Z305),"0")+IFERROR(IF(Z306="",0,Z306),"0")</f>
        <v>1.08717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400</v>
      </c>
      <c r="Y308" s="781">
        <f>IFERROR(SUM(Y301:Y306),"0")</f>
        <v>400.8</v>
      </c>
      <c r="Z308" s="37"/>
      <c r="AA308" s="782"/>
      <c r="AB308" s="782"/>
      <c r="AC308" s="782"/>
    </row>
    <row r="309" spans="1:68" ht="16.5" hidden="1" customHeight="1" x14ac:dyDescent="0.25">
      <c r="A309" s="825" t="s">
        <v>513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514</v>
      </c>
      <c r="B311" s="54" t="s">
        <v>515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517</v>
      </c>
      <c r="B315" s="54" t="s">
        <v>518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520</v>
      </c>
      <c r="B319" s="54" t="s">
        <v>521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523</v>
      </c>
      <c r="B320" s="54" t="s">
        <v>524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526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527</v>
      </c>
      <c r="B325" s="54" t="s">
        <v>528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530</v>
      </c>
      <c r="B329" s="54" t="s">
        <v>531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533</v>
      </c>
      <c r="B333" s="54" t="s">
        <v>534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536</v>
      </c>
      <c r="B334" s="54" t="s">
        <v>537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539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540</v>
      </c>
      <c r="B339" s="54" t="s">
        <v>541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542</v>
      </c>
      <c r="B340" s="54" t="s">
        <v>543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245</v>
      </c>
      <c r="Y344" s="780">
        <f>IFERROR(IF(X344="",0,CEILING((X344/$H344),1)*$H344),"")</f>
        <v>245.70000000000002</v>
      </c>
      <c r="Z344" s="36">
        <f>IFERROR(IF(Y344=0,"",ROUNDUP(Y344/H344,0)*0.00502),"")</f>
        <v>0.58733999999999997</v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256.66666666666663</v>
      </c>
      <c r="BN344" s="64">
        <f>IFERROR(Y344*I344/H344,"0")</f>
        <v>257.40000000000003</v>
      </c>
      <c r="BO344" s="64">
        <f>IFERROR(1/J344*(X344/H344),"0")</f>
        <v>0.4985754985754986</v>
      </c>
      <c r="BP344" s="64">
        <f>IFERROR(1/J344*(Y344/H344),"0")</f>
        <v>0.5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116.66666666666666</v>
      </c>
      <c r="Y346" s="781">
        <f>IFERROR(Y344/H344,"0")+IFERROR(Y345/H345,"0")</f>
        <v>117</v>
      </c>
      <c r="Z346" s="781">
        <f>IFERROR(IF(Z344="",0,Z344),"0")+IFERROR(IF(Z345="",0,Z345),"0")</f>
        <v>0.58733999999999997</v>
      </c>
      <c r="AA346" s="782"/>
      <c r="AB346" s="782"/>
      <c r="AC346" s="782"/>
    </row>
    <row r="347" spans="1:68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245</v>
      </c>
      <c r="Y347" s="781">
        <f>IFERROR(SUM(Y344:Y345),"0")</f>
        <v>245.70000000000002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549</v>
      </c>
      <c r="B349" s="54" t="s">
        <v>550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552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553</v>
      </c>
      <c r="B354" s="54" t="s">
        <v>554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556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557</v>
      </c>
      <c r="B359" s="54" t="s">
        <v>558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560</v>
      </c>
      <c r="B360" s="54" t="s">
        <v>561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560</v>
      </c>
      <c r="B361" s="54" t="s">
        <v>563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4301011859</v>
      </c>
      <c r="D365" s="791">
        <v>4680115885608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4301011337</v>
      </c>
      <c r="D366" s="791">
        <v>4607091386011</v>
      </c>
      <c r="E366" s="792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199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200</v>
      </c>
      <c r="Y387" s="780">
        <f>IFERROR(IF(X387="",0,CEILING((X387/$H387),1)*$H387),"")</f>
        <v>202.79999999999998</v>
      </c>
      <c r="Z387" s="36">
        <f>IFERROR(IF(Y387=0,"",ROUNDUP(Y387/H387,0)*0.01898),"")</f>
        <v>0.49348000000000003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213.30769230769235</v>
      </c>
      <c r="BN387" s="64">
        <f>IFERROR(Y387*I387/H387,"0")</f>
        <v>216.29400000000001</v>
      </c>
      <c r="BO387" s="64">
        <f>IFERROR(1/J387*(X387/H387),"0")</f>
        <v>0.40064102564102566</v>
      </c>
      <c r="BP387" s="64">
        <f>IFERROR(1/J387*(Y387/H387),"0")</f>
        <v>0.40625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10</v>
      </c>
      <c r="Y388" s="780">
        <f>IFERROR(IF(X388="",0,CEILING((X388/$H388),1)*$H388),"")</f>
        <v>16.8</v>
      </c>
      <c r="Z388" s="36">
        <f>IFERROR(IF(Y388=0,"",ROUNDUP(Y388/H388,0)*0.01898),"")</f>
        <v>3.7960000000000001E-2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10.617857142857142</v>
      </c>
      <c r="BN388" s="64">
        <f>IFERROR(Y388*I388/H388,"0")</f>
        <v>17.838000000000001</v>
      </c>
      <c r="BO388" s="64">
        <f>IFERROR(1/J388*(X388/H388),"0")</f>
        <v>1.8601190476190476E-2</v>
      </c>
      <c r="BP388" s="64">
        <f>IFERROR(1/J388*(Y388/H388),"0")</f>
        <v>3.125E-2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30.402930402930401</v>
      </c>
      <c r="Y390" s="781">
        <f>IFERROR(Y386/H386,"0")+IFERROR(Y387/H387,"0")+IFERROR(Y388/H388,"0")+IFERROR(Y389/H389,"0")</f>
        <v>32</v>
      </c>
      <c r="Z390" s="781">
        <f>IFERROR(IF(Z386="",0,Z386),"0")+IFERROR(IF(Z387="",0,Z387),"0")+IFERROR(IF(Z388="",0,Z388),"0")+IFERROR(IF(Z389="",0,Z389),"0")</f>
        <v>0.60736000000000001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240</v>
      </c>
      <c r="Y391" s="781">
        <f>IFERROR(SUM(Y386:Y389),"0")</f>
        <v>253.2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93.5</v>
      </c>
      <c r="Y395" s="780">
        <f>IFERROR(IF(X395="",0,CEILING((X395/$H395),1)*$H395),"")</f>
        <v>94.35</v>
      </c>
      <c r="Z395" s="36">
        <f>IFERROR(IF(Y395=0,"",ROUNDUP(Y395/H395,0)*0.00651),"")</f>
        <v>0.24087</v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108.35000000000001</v>
      </c>
      <c r="BN395" s="64">
        <f>IFERROR(Y395*I395/H395,"0")</f>
        <v>109.33499999999999</v>
      </c>
      <c r="BO395" s="64">
        <f>IFERROR(1/J395*(X395/H395),"0")</f>
        <v>0.2014652014652015</v>
      </c>
      <c r="BP395" s="64">
        <f>IFERROR(1/J395*(Y395/H395),"0")</f>
        <v>0.20329670329670332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170</v>
      </c>
      <c r="Y396" s="780">
        <f>IFERROR(IF(X396="",0,CEILING((X396/$H396),1)*$H396),"")</f>
        <v>170.85</v>
      </c>
      <c r="Z396" s="36">
        <f>IFERROR(IF(Y396=0,"",ROUNDUP(Y396/H396,0)*0.00651),"")</f>
        <v>0.43617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192</v>
      </c>
      <c r="BN396" s="64">
        <f>IFERROR(Y396*I396/H396,"0")</f>
        <v>192.95999999999998</v>
      </c>
      <c r="BO396" s="64">
        <f>IFERROR(1/J396*(X396/H396),"0")</f>
        <v>0.36630036630036633</v>
      </c>
      <c r="BP396" s="64">
        <f>IFERROR(1/J396*(Y396/H396),"0")</f>
        <v>0.36813186813186816</v>
      </c>
    </row>
    <row r="397" spans="1:68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103.33333333333334</v>
      </c>
      <c r="Y397" s="781">
        <f>IFERROR(Y393/H393,"0")+IFERROR(Y394/H394,"0")+IFERROR(Y395/H395,"0")+IFERROR(Y396/H396,"0")</f>
        <v>104</v>
      </c>
      <c r="Z397" s="781">
        <f>IFERROR(IF(Z393="",0,Z393),"0")+IFERROR(IF(Z394="",0,Z394),"0")+IFERROR(IF(Z395="",0,Z395),"0")+IFERROR(IF(Z396="",0,Z396),"0")</f>
        <v>0.67703999999999998</v>
      </c>
      <c r="AA397" s="782"/>
      <c r="AB397" s="782"/>
      <c r="AC397" s="782"/>
    </row>
    <row r="398" spans="1:68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263.5</v>
      </c>
      <c r="Y398" s="781">
        <f>IFERROR(SUM(Y393:Y396),"0")</f>
        <v>265.2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60</v>
      </c>
      <c r="Y400" s="780">
        <f>IFERROR(IF(X400="",0,CEILING((X400/$H400),1)*$H400),"")</f>
        <v>60</v>
      </c>
      <c r="Z400" s="36">
        <f>IFERROR(IF(Y400=0,"",ROUNDUP(Y400/H400,0)*0.00474),"")</f>
        <v>0.14220000000000002</v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67.2</v>
      </c>
      <c r="BN400" s="64">
        <f>IFERROR(Y400*I400/H400,"0")</f>
        <v>67.2</v>
      </c>
      <c r="BO400" s="64">
        <f>IFERROR(1/J400*(X400/H400),"0")</f>
        <v>0.12605042016806722</v>
      </c>
      <c r="BP400" s="64">
        <f>IFERROR(1/J400*(Y400/H400),"0")</f>
        <v>0.12605042016806722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100</v>
      </c>
      <c r="Y402" s="780">
        <f>IFERROR(IF(X402="",0,CEILING((X402/$H402),1)*$H402),"")</f>
        <v>100</v>
      </c>
      <c r="Z402" s="36">
        <f>IFERROR(IF(Y402=0,"",ROUNDUP(Y402/H402,0)*0.00474),"")</f>
        <v>0.23700000000000002</v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112.00000000000001</v>
      </c>
      <c r="BN402" s="64">
        <f>IFERROR(Y402*I402/H402,"0")</f>
        <v>112.00000000000001</v>
      </c>
      <c r="BO402" s="64">
        <f>IFERROR(1/J402*(X402/H402),"0")</f>
        <v>0.21008403361344538</v>
      </c>
      <c r="BP402" s="64">
        <f>IFERROR(1/J402*(Y402/H402),"0")</f>
        <v>0.21008403361344538</v>
      </c>
    </row>
    <row r="403" spans="1:68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80</v>
      </c>
      <c r="Y403" s="781">
        <f>IFERROR(Y400/H400,"0")+IFERROR(Y401/H401,"0")+IFERROR(Y402/H402,"0")</f>
        <v>80</v>
      </c>
      <c r="Z403" s="781">
        <f>IFERROR(IF(Z400="",0,Z400),"0")+IFERROR(IF(Z401="",0,Z401),"0")+IFERROR(IF(Z402="",0,Z402),"0")</f>
        <v>0.37920000000000004</v>
      </c>
      <c r="AA403" s="782"/>
      <c r="AB403" s="782"/>
      <c r="AC403" s="782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160</v>
      </c>
      <c r="Y404" s="781">
        <f>IFERROR(SUM(Y400:Y402),"0")</f>
        <v>160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12</v>
      </c>
      <c r="Y407" s="780">
        <f>IFERROR(IF(X407="",0,CEILING((X407/$H407),1)*$H407),"")</f>
        <v>12.6</v>
      </c>
      <c r="Z407" s="36">
        <f>IFERROR(IF(Y407=0,"",ROUNDUP(Y407/H407,0)*0.00651),"")</f>
        <v>4.5569999999999999E-2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13.52</v>
      </c>
      <c r="BN407" s="64">
        <f>IFERROR(Y407*I407/H407,"0")</f>
        <v>14.196</v>
      </c>
      <c r="BO407" s="64">
        <f>IFERROR(1/J407*(X407/H407),"0")</f>
        <v>3.6630036630036632E-2</v>
      </c>
      <c r="BP407" s="64">
        <f>IFERROR(1/J407*(Y407/H407),"0")</f>
        <v>3.8461538461538464E-2</v>
      </c>
    </row>
    <row r="408" spans="1:68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6.6666666666666661</v>
      </c>
      <c r="Y408" s="781">
        <f>IFERROR(Y407/H407,"0")</f>
        <v>7</v>
      </c>
      <c r="Z408" s="781">
        <f>IFERROR(IF(Z407="",0,Z407),"0")</f>
        <v>4.5569999999999999E-2</v>
      </c>
      <c r="AA408" s="782"/>
      <c r="AB408" s="782"/>
      <c r="AC408" s="782"/>
    </row>
    <row r="409" spans="1:68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12</v>
      </c>
      <c r="Y409" s="781">
        <f>IFERROR(SUM(Y407:Y407),"0")</f>
        <v>12.6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770</v>
      </c>
      <c r="Y412" s="780">
        <f>IFERROR(IF(X412="",0,CEILING((X412/$H412),1)*$H412),"")</f>
        <v>770.7</v>
      </c>
      <c r="Z412" s="36">
        <f>IFERROR(IF(Y412=0,"",ROUNDUP(Y412/H412,0)*0.00651),"")</f>
        <v>2.38917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862.4</v>
      </c>
      <c r="BN412" s="64">
        <f>IFERROR(Y412*I412/H412,"0")</f>
        <v>863.18399999999997</v>
      </c>
      <c r="BO412" s="64">
        <f>IFERROR(1/J412*(X412/H412),"0")</f>
        <v>2.0146520146520146</v>
      </c>
      <c r="BP412" s="64">
        <f>IFERROR(1/J412*(Y412/H412),"0")</f>
        <v>2.0164835164835164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245</v>
      </c>
      <c r="Y413" s="780">
        <f>IFERROR(IF(X413="",0,CEILING((X413/$H413),1)*$H413),"")</f>
        <v>245.70000000000002</v>
      </c>
      <c r="Z413" s="36">
        <f>IFERROR(IF(Y413=0,"",ROUNDUP(Y413/H413,0)*0.00651),"")</f>
        <v>0.76167000000000007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272.99999999999994</v>
      </c>
      <c r="BN413" s="64">
        <f>IFERROR(Y413*I413/H413,"0")</f>
        <v>273.77999999999997</v>
      </c>
      <c r="BO413" s="64">
        <f>IFERROR(1/J413*(X413/H413),"0")</f>
        <v>0.64102564102564097</v>
      </c>
      <c r="BP413" s="64">
        <f>IFERROR(1/J413*(Y413/H413),"0")</f>
        <v>0.6428571428571429</v>
      </c>
    </row>
    <row r="414" spans="1:68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483.33333333333326</v>
      </c>
      <c r="Y414" s="781">
        <f>IFERROR(Y411/H411,"0")+IFERROR(Y412/H412,"0")+IFERROR(Y413/H413,"0")</f>
        <v>484</v>
      </c>
      <c r="Z414" s="781">
        <f>IFERROR(IF(Z411="",0,Z411),"0")+IFERROR(IF(Z412="",0,Z412),"0")+IFERROR(IF(Z413="",0,Z413),"0")</f>
        <v>3.1508400000000001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1015</v>
      </c>
      <c r="Y415" s="781">
        <f>IFERROR(SUM(Y411:Y413),"0")</f>
        <v>1016.4000000000001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1500</v>
      </c>
      <c r="Y420" s="780">
        <f t="shared" si="87"/>
        <v>1500</v>
      </c>
      <c r="Z420" s="36">
        <f>IFERROR(IF(Y420=0,"",ROUNDUP(Y420/H420,0)*0.02175),"")</f>
        <v>2.1749999999999998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1548</v>
      </c>
      <c r="BN420" s="64">
        <f t="shared" si="89"/>
        <v>1548</v>
      </c>
      <c r="BO420" s="64">
        <f t="shared" si="90"/>
        <v>2.083333333333333</v>
      </c>
      <c r="BP420" s="64">
        <f t="shared" si="91"/>
        <v>2.083333333333333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1500</v>
      </c>
      <c r="Y422" s="780">
        <f t="shared" si="87"/>
        <v>1500</v>
      </c>
      <c r="Z422" s="36">
        <f>IFERROR(IF(Y422=0,"",ROUNDUP(Y422/H422,0)*0.02175),"")</f>
        <v>2.1749999999999998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1548</v>
      </c>
      <c r="BN422" s="64">
        <f t="shared" si="89"/>
        <v>1548</v>
      </c>
      <c r="BO422" s="64">
        <f t="shared" si="90"/>
        <v>2.083333333333333</v>
      </c>
      <c r="BP422" s="64">
        <f t="shared" si="91"/>
        <v>2.083333333333333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2300</v>
      </c>
      <c r="Y424" s="780">
        <f t="shared" si="87"/>
        <v>2310</v>
      </c>
      <c r="Z424" s="36">
        <f>IFERROR(IF(Y424=0,"",ROUNDUP(Y424/H424,0)*0.02175),"")</f>
        <v>3.3494999999999999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2373.6</v>
      </c>
      <c r="BN424" s="64">
        <f t="shared" si="89"/>
        <v>2383.92</v>
      </c>
      <c r="BO424" s="64">
        <f t="shared" si="90"/>
        <v>3.1944444444444446</v>
      </c>
      <c r="BP424" s="64">
        <f t="shared" si="91"/>
        <v>3.208333333333333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300</v>
      </c>
      <c r="Y425" s="780">
        <f t="shared" si="87"/>
        <v>300</v>
      </c>
      <c r="Z425" s="36">
        <f>IFERROR(IF(Y425=0,"",ROUNDUP(Y425/H425,0)*0.02175),"")</f>
        <v>0.43499999999999994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309.60000000000002</v>
      </c>
      <c r="BN425" s="64">
        <f t="shared" si="89"/>
        <v>309.60000000000002</v>
      </c>
      <c r="BO425" s="64">
        <f t="shared" si="90"/>
        <v>0.41666666666666663</v>
      </c>
      <c r="BP425" s="64">
        <f t="shared" si="91"/>
        <v>0.41666666666666663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373.33333333333337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374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8.1344999999999992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5600</v>
      </c>
      <c r="Y430" s="781">
        <f>IFERROR(SUM(Y419:Y428),"0")</f>
        <v>5610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158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1600</v>
      </c>
      <c r="Y432" s="780">
        <f>IFERROR(IF(X432="",0,CEILING((X432/$H432),1)*$H432),"")</f>
        <v>1605</v>
      </c>
      <c r="Z432" s="36">
        <f>IFERROR(IF(Y432=0,"",ROUNDUP(Y432/H432,0)*0.02175),"")</f>
        <v>2.3272499999999998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1651.2</v>
      </c>
      <c r="BN432" s="64">
        <f>IFERROR(Y432*I432/H432,"0")</f>
        <v>1656.3600000000001</v>
      </c>
      <c r="BO432" s="64">
        <f>IFERROR(1/J432*(X432/H432),"0")</f>
        <v>2.2222222222222223</v>
      </c>
      <c r="BP432" s="64">
        <f>IFERROR(1/J432*(Y432/H432),"0")</f>
        <v>2.2291666666666665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4</v>
      </c>
      <c r="Y433" s="780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107.66666666666667</v>
      </c>
      <c r="Y434" s="781">
        <f>IFERROR(Y432/H432,"0")+IFERROR(Y433/H433,"0")</f>
        <v>108</v>
      </c>
      <c r="Z434" s="781">
        <f>IFERROR(IF(Z432="",0,Z432),"0")+IFERROR(IF(Z433="",0,Z433),"0")</f>
        <v>2.3362699999999998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1604</v>
      </c>
      <c r="Y435" s="781">
        <f>IFERROR(SUM(Y432:Y433),"0")</f>
        <v>1609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50</v>
      </c>
      <c r="Y438" s="780">
        <f>IFERROR(IF(X438="",0,CEILING((X438/$H438),1)*$H438),"")</f>
        <v>54</v>
      </c>
      <c r="Z438" s="36">
        <f>IFERROR(IF(Y438=0,"",ROUNDUP(Y438/H438,0)*0.01898),"")</f>
        <v>0.11388000000000001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52.883333333333333</v>
      </c>
      <c r="BN438" s="64">
        <f>IFERROR(Y438*I438/H438,"0")</f>
        <v>57.113999999999997</v>
      </c>
      <c r="BO438" s="64">
        <f>IFERROR(1/J438*(X438/H438),"0")</f>
        <v>8.6805555555555552E-2</v>
      </c>
      <c r="BP438" s="64">
        <f>IFERROR(1/J438*(Y438/H438),"0")</f>
        <v>9.375E-2</v>
      </c>
    </row>
    <row r="439" spans="1:68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5.5555555555555554</v>
      </c>
      <c r="Y439" s="781">
        <f>IFERROR(Y437/H437,"0")+IFERROR(Y438/H438,"0")</f>
        <v>6</v>
      </c>
      <c r="Z439" s="781">
        <f>IFERROR(IF(Z437="",0,Z437),"0")+IFERROR(IF(Z438="",0,Z438),"0")</f>
        <v>0.11388000000000001</v>
      </c>
      <c r="AA439" s="782"/>
      <c r="AB439" s="782"/>
      <c r="AC439" s="782"/>
    </row>
    <row r="440" spans="1:68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50</v>
      </c>
      <c r="Y440" s="781">
        <f>IFERROR(SUM(Y437:Y438),"0")</f>
        <v>54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199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30</v>
      </c>
      <c r="Y442" s="780">
        <f>IFERROR(IF(X442="",0,CEILING((X442/$H442),1)*$H442),"")</f>
        <v>36</v>
      </c>
      <c r="Z442" s="36">
        <f>IFERROR(IF(Y442=0,"",ROUNDUP(Y442/H442,0)*0.01898),"")</f>
        <v>7.5920000000000001E-2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31.73</v>
      </c>
      <c r="BN442" s="64">
        <f>IFERROR(Y442*I442/H442,"0")</f>
        <v>38.076000000000001</v>
      </c>
      <c r="BO442" s="64">
        <f>IFERROR(1/J442*(X442/H442),"0")</f>
        <v>5.2083333333333336E-2</v>
      </c>
      <c r="BP442" s="64">
        <f>IFERROR(1/J442*(Y442/H442),"0")</f>
        <v>6.25E-2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3.3333333333333335</v>
      </c>
      <c r="Y443" s="781">
        <f>IFERROR(Y442/H442,"0")</f>
        <v>4</v>
      </c>
      <c r="Z443" s="781">
        <f>IFERROR(IF(Z442="",0,Z442),"0")</f>
        <v>7.5920000000000001E-2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30</v>
      </c>
      <c r="Y444" s="781">
        <f>IFERROR(SUM(Y442:Y442),"0")</f>
        <v>36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30</v>
      </c>
      <c r="Y453" s="780">
        <f t="shared" si="92"/>
        <v>36</v>
      </c>
      <c r="Z453" s="36">
        <f>IFERROR(IF(Y453=0,"",ROUNDUP(Y453/H453,0)*0.01898),"")</f>
        <v>5.6940000000000004E-2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31.087500000000002</v>
      </c>
      <c r="BN453" s="64">
        <f t="shared" si="94"/>
        <v>37.305</v>
      </c>
      <c r="BO453" s="64">
        <f t="shared" si="95"/>
        <v>3.90625E-2</v>
      </c>
      <c r="BP453" s="64">
        <f t="shared" si="96"/>
        <v>4.6875E-2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2.5</v>
      </c>
      <c r="Y455" s="781">
        <f>IFERROR(Y447/H447,"0")+IFERROR(Y448/H448,"0")+IFERROR(Y449/H449,"0")+IFERROR(Y450/H450,"0")+IFERROR(Y451/H451,"0")+IFERROR(Y452/H452,"0")+IFERROR(Y453/H453,"0")+IFERROR(Y454/H454,"0")</f>
        <v>3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5.6940000000000004E-2</v>
      </c>
      <c r="AA455" s="782"/>
      <c r="AB455" s="782"/>
      <c r="AC455" s="782"/>
    </row>
    <row r="456" spans="1:68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30</v>
      </c>
      <c r="Y456" s="781">
        <f>IFERROR(SUM(Y447:Y454),"0")</f>
        <v>36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40</v>
      </c>
      <c r="Y463" s="780">
        <f>IFERROR(IF(X463="",0,CEILING((X463/$H463),1)*$H463),"")</f>
        <v>45</v>
      </c>
      <c r="Z463" s="36">
        <f>IFERROR(IF(Y463=0,"",ROUNDUP(Y463/H463,0)*0.01898),"")</f>
        <v>9.4899999999999998E-2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42.306666666666665</v>
      </c>
      <c r="BN463" s="64">
        <f>IFERROR(Y463*I463/H463,"0")</f>
        <v>47.594999999999999</v>
      </c>
      <c r="BO463" s="64">
        <f>IFERROR(1/J463*(X463/H463),"0")</f>
        <v>6.9444444444444448E-2</v>
      </c>
      <c r="BP463" s="64">
        <f>IFERROR(1/J463*(Y463/H463),"0")</f>
        <v>7.8125E-2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730</v>
      </c>
      <c r="B465" s="54" t="s">
        <v>731</v>
      </c>
      <c r="C465" s="31">
        <v>4301051634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730</v>
      </c>
      <c r="B466" s="54" t="s">
        <v>733</v>
      </c>
      <c r="C466" s="31">
        <v>4301051297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4.4444444444444446</v>
      </c>
      <c r="Y468" s="781">
        <f>IFERROR(Y463/H463,"0")+IFERROR(Y464/H464,"0")+IFERROR(Y465/H465,"0")+IFERROR(Y466/H466,"0")+IFERROR(Y467/H467,"0")</f>
        <v>5</v>
      </c>
      <c r="Z468" s="781">
        <f>IFERROR(IF(Z463="",0,Z463),"0")+IFERROR(IF(Z464="",0,Z464),"0")+IFERROR(IF(Z465="",0,Z465),"0")+IFERROR(IF(Z466="",0,Z466),"0")+IFERROR(IF(Z467="",0,Z467),"0")</f>
        <v>9.4899999999999998E-2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40</v>
      </c>
      <c r="Y469" s="781">
        <f>IFERROR(SUM(Y463:Y467),"0")</f>
        <v>45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199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10</v>
      </c>
      <c r="Y481" s="780">
        <f t="shared" ref="Y481:Y499" si="97">IFERROR(IF(X481="",0,CEILING((X481/$H481),1)*$H481),"")</f>
        <v>10.8</v>
      </c>
      <c r="Z481" s="36">
        <f>IFERROR(IF(Y481=0,"",ROUNDUP(Y481/H481,0)*0.00902),"")</f>
        <v>1.804E-2</v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10.388888888888889</v>
      </c>
      <c r="BN481" s="64">
        <f t="shared" ref="BN481:BN499" si="99">IFERROR(Y481*I481/H481,"0")</f>
        <v>11.22</v>
      </c>
      <c r="BO481" s="64">
        <f t="shared" ref="BO481:BO499" si="100">IFERROR(1/J481*(X481/H481),"0")</f>
        <v>1.4029180695847361E-2</v>
      </c>
      <c r="BP481" s="64">
        <f t="shared" ref="BP481:BP499" si="101">IFERROR(1/J481*(Y481/H481),"0")</f>
        <v>1.5151515151515152E-2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10</v>
      </c>
      <c r="Y484" s="780">
        <f t="shared" si="97"/>
        <v>12.600000000000001</v>
      </c>
      <c r="Z484" s="36">
        <f>IFERROR(IF(Y484=0,"",ROUNDUP(Y484/H484,0)*0.00902),"")</f>
        <v>2.7060000000000001E-2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10.571428571428573</v>
      </c>
      <c r="BN484" s="64">
        <f t="shared" si="99"/>
        <v>13.320000000000002</v>
      </c>
      <c r="BO484" s="64">
        <f t="shared" si="100"/>
        <v>1.8037518037518036E-2</v>
      </c>
      <c r="BP484" s="64">
        <f t="shared" si="101"/>
        <v>2.2727272727272728E-2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35</v>
      </c>
      <c r="Y488" s="780">
        <f t="shared" si="97"/>
        <v>35.700000000000003</v>
      </c>
      <c r="Z488" s="36">
        <f t="shared" si="102"/>
        <v>8.5339999999999999E-2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37.166666666666664</v>
      </c>
      <c r="BN488" s="64">
        <f t="shared" si="99"/>
        <v>37.910000000000004</v>
      </c>
      <c r="BO488" s="64">
        <f t="shared" si="100"/>
        <v>7.1225071225071226E-2</v>
      </c>
      <c r="BP488" s="64">
        <f t="shared" si="101"/>
        <v>7.2649572649572655E-2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28</v>
      </c>
      <c r="Y491" s="780">
        <f t="shared" si="97"/>
        <v>29.400000000000002</v>
      </c>
      <c r="Z491" s="36">
        <f t="shared" si="102"/>
        <v>7.0280000000000009E-2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29.733333333333331</v>
      </c>
      <c r="BN491" s="64">
        <f t="shared" si="99"/>
        <v>31.22</v>
      </c>
      <c r="BO491" s="64">
        <f t="shared" si="100"/>
        <v>5.6980056980056981E-2</v>
      </c>
      <c r="BP491" s="64">
        <f t="shared" si="101"/>
        <v>5.9829059829059839E-2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42</v>
      </c>
      <c r="Y496" s="780">
        <f t="shared" si="97"/>
        <v>42</v>
      </c>
      <c r="Z496" s="36">
        <f t="shared" si="102"/>
        <v>0.1004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44.599999999999994</v>
      </c>
      <c r="BN496" s="64">
        <f t="shared" si="99"/>
        <v>44.599999999999994</v>
      </c>
      <c r="BO496" s="64">
        <f t="shared" si="100"/>
        <v>8.5470085470085472E-2</v>
      </c>
      <c r="BP496" s="64">
        <f t="shared" si="101"/>
        <v>8.5470085470085472E-2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54.232804232804227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56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0.30112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125</v>
      </c>
      <c r="Y501" s="781">
        <f>IFERROR(SUM(Y481:Y499),"0")</f>
        <v>130.5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158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10</v>
      </c>
      <c r="Y518" s="780">
        <f>IFERROR(IF(X518="",0,CEILING((X518/$H518),1)*$H518),"")</f>
        <v>10.8</v>
      </c>
      <c r="Z518" s="36">
        <f>IFERROR(IF(Y518=0,"",ROUNDUP(Y518/H518,0)*0.00902),"")</f>
        <v>1.804E-2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10.388888888888889</v>
      </c>
      <c r="BN518" s="64">
        <f>IFERROR(Y518*I518/H518,"0")</f>
        <v>11.22</v>
      </c>
      <c r="BO518" s="64">
        <f>IFERROR(1/J518*(X518/H518),"0")</f>
        <v>1.4029180695847361E-2</v>
      </c>
      <c r="BP518" s="64">
        <f>IFERROR(1/J518*(Y518/H518),"0")</f>
        <v>1.5151515151515152E-2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10.5</v>
      </c>
      <c r="Y521" s="780">
        <f>IFERROR(IF(X521="",0,CEILING((X521/$H521),1)*$H521),"")</f>
        <v>10.5</v>
      </c>
      <c r="Z521" s="36">
        <f>IFERROR(IF(Y521=0,"",ROUNDUP(Y521/H521,0)*0.00502),"")</f>
        <v>2.5100000000000001E-2</v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11.149999999999999</v>
      </c>
      <c r="BN521" s="64">
        <f>IFERROR(Y521*I521/H521,"0")</f>
        <v>11.149999999999999</v>
      </c>
      <c r="BO521" s="64">
        <f>IFERROR(1/J521*(X521/H521),"0")</f>
        <v>2.1367521367521368E-2</v>
      </c>
      <c r="BP521" s="64">
        <f>IFERROR(1/J521*(Y521/H521),"0")</f>
        <v>2.1367521367521368E-2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6.8518518518518512</v>
      </c>
      <c r="Y523" s="781">
        <f>IFERROR(Y518/H518,"0")+IFERROR(Y519/H519,"0")+IFERROR(Y520/H520,"0")+IFERROR(Y521/H521,"0")+IFERROR(Y522/H522,"0")</f>
        <v>7</v>
      </c>
      <c r="Z523" s="781">
        <f>IFERROR(IF(Z518="",0,Z518),"0")+IFERROR(IF(Z519="",0,Z519),"0")+IFERROR(IF(Z520="",0,Z520),"0")+IFERROR(IF(Z521="",0,Z521),"0")+IFERROR(IF(Z522="",0,Z522),"0")</f>
        <v>4.3139999999999998E-2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20.5</v>
      </c>
      <c r="Y524" s="781">
        <f>IFERROR(SUM(Y518:Y522),"0")</f>
        <v>21.3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4</v>
      </c>
      <c r="Y536" s="780">
        <f>IFERROR(IF(X536="",0,CEILING((X536/$H536),1)*$H536),"")</f>
        <v>4.8</v>
      </c>
      <c r="Z536" s="36">
        <f>IFERROR(IF(Y536=0,"",ROUNDUP(Y536/H536,0)*0.00502),"")</f>
        <v>2.0080000000000001E-2</v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4.3333333333333339</v>
      </c>
      <c r="BN536" s="64">
        <f>IFERROR(Y536*I536/H536,"0")</f>
        <v>5.2</v>
      </c>
      <c r="BO536" s="64">
        <f>IFERROR(1/J536*(X536/H536),"0")</f>
        <v>1.4245014245014247E-2</v>
      </c>
      <c r="BP536" s="64">
        <f>IFERROR(1/J536*(Y536/H536),"0")</f>
        <v>1.7094017094017096E-2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6</v>
      </c>
      <c r="Y537" s="780">
        <f>IFERROR(IF(X537="",0,CEILING((X537/$H537),1)*$H537),"")</f>
        <v>6</v>
      </c>
      <c r="Z537" s="36">
        <f>IFERROR(IF(Y537=0,"",ROUNDUP(Y537/H537,0)*0.00651),"")</f>
        <v>3.2550000000000003E-2</v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10.500000000000002</v>
      </c>
      <c r="BN537" s="64">
        <f>IFERROR(Y537*I537/H537,"0")</f>
        <v>10.500000000000002</v>
      </c>
      <c r="BO537" s="64">
        <f>IFERROR(1/J537*(X537/H537),"0")</f>
        <v>2.7472527472527476E-2</v>
      </c>
      <c r="BP537" s="64">
        <f>IFERROR(1/J537*(Y537/H537),"0")</f>
        <v>2.7472527472527476E-2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56.000000000000007</v>
      </c>
      <c r="Y538" s="780">
        <f>IFERROR(IF(X538="",0,CEILING((X538/$H538),1)*$H538),"")</f>
        <v>57.12</v>
      </c>
      <c r="Z538" s="36">
        <f>IFERROR(IF(Y538=0,"",ROUNDUP(Y538/H538,0)*0.00502),"")</f>
        <v>0.17068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83.333333333333357</v>
      </c>
      <c r="BN538" s="64">
        <f>IFERROR(Y538*I538/H538,"0")</f>
        <v>85</v>
      </c>
      <c r="BO538" s="64">
        <f>IFERROR(1/J538*(X538/H538),"0")</f>
        <v>0.14245014245014248</v>
      </c>
      <c r="BP538" s="64">
        <f>IFERROR(1/J538*(Y538/H538),"0")</f>
        <v>0.14529914529914531</v>
      </c>
    </row>
    <row r="539" spans="1:68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41.666666666666671</v>
      </c>
      <c r="Y539" s="781">
        <f>IFERROR(Y535/H535,"0")+IFERROR(Y536/H536,"0")+IFERROR(Y537/H537,"0")+IFERROR(Y538/H538,"0")</f>
        <v>43</v>
      </c>
      <c r="Z539" s="781">
        <f>IFERROR(IF(Z535="",0,Z535),"0")+IFERROR(IF(Z536="",0,Z536),"0")+IFERROR(IF(Z537="",0,Z537),"0")+IFERROR(IF(Z538="",0,Z538),"0")</f>
        <v>0.22331000000000001</v>
      </c>
      <c r="AA539" s="782"/>
      <c r="AB539" s="782"/>
      <c r="AC539" s="782"/>
    </row>
    <row r="540" spans="1:68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66</v>
      </c>
      <c r="Y540" s="781">
        <f>IFERROR(SUM(Y535:Y538),"0")</f>
        <v>67.92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199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90</v>
      </c>
      <c r="Y553" s="780">
        <f t="shared" ref="Y553:Y567" si="103">IFERROR(IF(X553="",0,CEILING((X553/$H553),1)*$H553),"")</f>
        <v>95.04</v>
      </c>
      <c r="Z553" s="36">
        <f t="shared" ref="Z553:Z558" si="104">IFERROR(IF(Y553=0,"",ROUNDUP(Y553/H553,0)*0.01196),"")</f>
        <v>0.21528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96.136363636363626</v>
      </c>
      <c r="BN553" s="64">
        <f t="shared" ref="BN553:BN567" si="106">IFERROR(Y553*I553/H553,"0")</f>
        <v>101.52000000000001</v>
      </c>
      <c r="BO553" s="64">
        <f t="shared" ref="BO553:BO567" si="107">IFERROR(1/J553*(X553/H553),"0")</f>
        <v>0.16389860139860138</v>
      </c>
      <c r="BP553" s="64">
        <f t="shared" ref="BP553:BP567" si="108">IFERROR(1/J553*(Y553/H553),"0")</f>
        <v>0.17307692307692307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120</v>
      </c>
      <c r="Y556" s="780">
        <f t="shared" si="103"/>
        <v>121.44000000000001</v>
      </c>
      <c r="Z556" s="36">
        <f t="shared" si="104"/>
        <v>0.27507999999999999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128.18181818181816</v>
      </c>
      <c r="BN556" s="64">
        <f t="shared" si="106"/>
        <v>129.72</v>
      </c>
      <c r="BO556" s="64">
        <f t="shared" si="107"/>
        <v>0.21853146853146854</v>
      </c>
      <c r="BP556" s="64">
        <f t="shared" si="108"/>
        <v>0.22115384615384617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72</v>
      </c>
      <c r="Y559" s="780">
        <f t="shared" si="103"/>
        <v>72</v>
      </c>
      <c r="Z559" s="36">
        <f>IFERROR(IF(Y559=0,"",ROUNDUP(Y559/H559,0)*0.00902),"")</f>
        <v>0.1804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76.2</v>
      </c>
      <c r="BN559" s="64">
        <f t="shared" si="106"/>
        <v>76.2</v>
      </c>
      <c r="BO559" s="64">
        <f t="shared" si="107"/>
        <v>0.15151515151515152</v>
      </c>
      <c r="BP559" s="64">
        <f t="shared" si="108"/>
        <v>0.15151515151515152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120</v>
      </c>
      <c r="Y563" s="780">
        <f t="shared" si="103"/>
        <v>122.4</v>
      </c>
      <c r="Z563" s="36">
        <f>IFERROR(IF(Y563=0,"",ROUNDUP(Y563/H563,0)*0.00902),"")</f>
        <v>0.30668000000000001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127</v>
      </c>
      <c r="BN563" s="64">
        <f t="shared" si="106"/>
        <v>129.54000000000002</v>
      </c>
      <c r="BO563" s="64">
        <f t="shared" si="107"/>
        <v>0.25252525252525254</v>
      </c>
      <c r="BP563" s="64">
        <f t="shared" si="108"/>
        <v>0.25757575757575757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112.04545454545453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114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1.20468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502</v>
      </c>
      <c r="Y569" s="781">
        <f>IFERROR(SUM(Y553:Y567),"0")</f>
        <v>511.20000000000005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158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120</v>
      </c>
      <c r="Y572" s="780">
        <f>IFERROR(IF(X572="",0,CEILING((X572/$H572),1)*$H572),"")</f>
        <v>121.44000000000001</v>
      </c>
      <c r="Z572" s="36">
        <f>IFERROR(IF(Y572=0,"",ROUNDUP(Y572/H572,0)*0.01196),"")</f>
        <v>0.27507999999999999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128.18181818181816</v>
      </c>
      <c r="BN572" s="64">
        <f>IFERROR(Y572*I572/H572,"0")</f>
        <v>129.72</v>
      </c>
      <c r="BO572" s="64">
        <f>IFERROR(1/J572*(X572/H572),"0")</f>
        <v>0.21853146853146854</v>
      </c>
      <c r="BP572" s="64">
        <f>IFERROR(1/J572*(Y572/H572),"0")</f>
        <v>0.22115384615384617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22.727272727272727</v>
      </c>
      <c r="Y574" s="781">
        <f>IFERROR(Y571/H571,"0")+IFERROR(Y572/H572,"0")+IFERROR(Y573/H573,"0")</f>
        <v>23</v>
      </c>
      <c r="Z574" s="781">
        <f>IFERROR(IF(Z571="",0,Z571),"0")+IFERROR(IF(Z572="",0,Z572),"0")+IFERROR(IF(Z573="",0,Z573),"0")</f>
        <v>0.27507999999999999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120</v>
      </c>
      <c r="Y575" s="781">
        <f>IFERROR(SUM(Y571:Y573),"0")</f>
        <v>121.44000000000001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60</v>
      </c>
      <c r="Y577" s="780">
        <f t="shared" ref="Y577:Y590" si="109">IFERROR(IF(X577="",0,CEILING((X577/$H577),1)*$H577),"")</f>
        <v>63.36</v>
      </c>
      <c r="Z577" s="36">
        <f>IFERROR(IF(Y577=0,"",ROUNDUP(Y577/H577,0)*0.01196),"")</f>
        <v>0.14352000000000001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64.090909090909079</v>
      </c>
      <c r="BN577" s="64">
        <f t="shared" ref="BN577:BN590" si="111">IFERROR(Y577*I577/H577,"0")</f>
        <v>67.679999999999993</v>
      </c>
      <c r="BO577" s="64">
        <f t="shared" ref="BO577:BO590" si="112">IFERROR(1/J577*(X577/H577),"0")</f>
        <v>0.10926573426573427</v>
      </c>
      <c r="BP577" s="64">
        <f t="shared" ref="BP577:BP590" si="113">IFERROR(1/J577*(Y577/H577),"0")</f>
        <v>0.11538461538461539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40</v>
      </c>
      <c r="Y579" s="780">
        <f t="shared" si="109"/>
        <v>42.24</v>
      </c>
      <c r="Z579" s="36">
        <f>IFERROR(IF(Y579=0,"",ROUNDUP(Y579/H579,0)*0.01196),"")</f>
        <v>9.5680000000000001E-2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42.727272727272727</v>
      </c>
      <c r="BN579" s="64">
        <f t="shared" si="111"/>
        <v>45.12</v>
      </c>
      <c r="BO579" s="64">
        <f t="shared" si="112"/>
        <v>7.2843822843822847E-2</v>
      </c>
      <c r="BP579" s="64">
        <f t="shared" si="113"/>
        <v>7.6923076923076927E-2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100</v>
      </c>
      <c r="Y581" s="780">
        <f t="shared" si="109"/>
        <v>100.32000000000001</v>
      </c>
      <c r="Z581" s="36">
        <f>IFERROR(IF(Y581=0,"",ROUNDUP(Y581/H581,0)*0.01196),"")</f>
        <v>0.22724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106.81818181818181</v>
      </c>
      <c r="BN581" s="64">
        <f t="shared" si="111"/>
        <v>107.16</v>
      </c>
      <c r="BO581" s="64">
        <f t="shared" si="112"/>
        <v>0.18210955710955709</v>
      </c>
      <c r="BP581" s="64">
        <f t="shared" si="113"/>
        <v>0.18269230769230771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36</v>
      </c>
      <c r="Y584" s="780">
        <f t="shared" si="109"/>
        <v>38.4</v>
      </c>
      <c r="Z584" s="36">
        <f>IFERROR(IF(Y584=0,"",ROUNDUP(Y584/H584,0)*0.00902),"")</f>
        <v>7.2160000000000002E-2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51.975000000000001</v>
      </c>
      <c r="BN584" s="64">
        <f t="shared" si="111"/>
        <v>55.44</v>
      </c>
      <c r="BO584" s="64">
        <f t="shared" si="112"/>
        <v>5.6818181818181823E-2</v>
      </c>
      <c r="BP584" s="64">
        <f t="shared" si="113"/>
        <v>6.0606060606060608E-2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6</v>
      </c>
      <c r="Y585" s="780">
        <f t="shared" si="109"/>
        <v>7.2</v>
      </c>
      <c r="Z585" s="36">
        <f>IFERROR(IF(Y585=0,"",ROUNDUP(Y585/H585,0)*0.00902),"")</f>
        <v>1.804E-2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6.35</v>
      </c>
      <c r="BN585" s="64">
        <f t="shared" si="111"/>
        <v>7.62</v>
      </c>
      <c r="BO585" s="64">
        <f t="shared" si="112"/>
        <v>1.2626262626262626E-2</v>
      </c>
      <c r="BP585" s="64">
        <f t="shared" si="113"/>
        <v>1.5151515151515152E-2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60</v>
      </c>
      <c r="Y588" s="780">
        <f t="shared" si="109"/>
        <v>61.2</v>
      </c>
      <c r="Z588" s="36">
        <f>IFERROR(IF(Y588=0,"",ROUNDUP(Y588/H588,0)*0.00902),"")</f>
        <v>0.15334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63.5</v>
      </c>
      <c r="BN588" s="64">
        <f t="shared" si="111"/>
        <v>64.77000000000001</v>
      </c>
      <c r="BO588" s="64">
        <f t="shared" si="112"/>
        <v>0.12626262626262627</v>
      </c>
      <c r="BP588" s="64">
        <f t="shared" si="113"/>
        <v>0.12878787878787878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63.712121212121204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66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0.70998000000000006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302</v>
      </c>
      <c r="Y592" s="781">
        <f>IFERROR(SUM(Y577:Y590),"0")</f>
        <v>312.72000000000003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199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10</v>
      </c>
      <c r="Y601" s="780">
        <f>IFERROR(IF(X601="",0,CEILING((X601/$H601),1)*$H601),"")</f>
        <v>15.6</v>
      </c>
      <c r="Z601" s="36">
        <f>IFERROR(IF(Y601=0,"",ROUNDUP(Y601/H601,0)*0.01898),"")</f>
        <v>3.7960000000000001E-2</v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10.557692307692307</v>
      </c>
      <c r="BN601" s="64">
        <f>IFERROR(Y601*I601/H601,"0")</f>
        <v>16.47</v>
      </c>
      <c r="BO601" s="64">
        <f>IFERROR(1/J601*(X601/H601),"0")</f>
        <v>2.0032051282051284E-2</v>
      </c>
      <c r="BP601" s="64">
        <f>IFERROR(1/J601*(Y601/H601),"0")</f>
        <v>3.125E-2</v>
      </c>
    </row>
    <row r="602" spans="1:68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1.2820512820512822</v>
      </c>
      <c r="Y602" s="781">
        <f>IFERROR(Y600/H600,"0")+IFERROR(Y601/H601,"0")</f>
        <v>2</v>
      </c>
      <c r="Z602" s="781">
        <f>IFERROR(IF(Z600="",0,Z600),"0")+IFERROR(IF(Z601="",0,Z601),"0")</f>
        <v>3.7960000000000001E-2</v>
      </c>
      <c r="AA602" s="782"/>
      <c r="AB602" s="782"/>
      <c r="AC602" s="782"/>
    </row>
    <row r="603" spans="1:68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10</v>
      </c>
      <c r="Y603" s="781">
        <f>IFERROR(SUM(Y600:Y601),"0")</f>
        <v>15.6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10</v>
      </c>
      <c r="Y611" s="780">
        <f>IFERROR(IF(X611="",0,CEILING((X611/$H611),1)*$H611),"")</f>
        <v>12.600000000000001</v>
      </c>
      <c r="Z611" s="36">
        <f>IFERROR(IF(Y611=0,"",ROUNDUP(Y611/H611,0)*0.00937),"")</f>
        <v>2.811E-2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10.5</v>
      </c>
      <c r="BN611" s="64">
        <f>IFERROR(Y611*I611/H611,"0")</f>
        <v>13.230000000000002</v>
      </c>
      <c r="BO611" s="64">
        <f>IFERROR(1/J611*(X611/H611),"0")</f>
        <v>1.984126984126984E-2</v>
      </c>
      <c r="BP611" s="64">
        <f>IFERROR(1/J611*(Y611/H611),"0")</f>
        <v>2.5000000000000001E-2</v>
      </c>
    </row>
    <row r="612" spans="1:68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2.3809523809523809</v>
      </c>
      <c r="Y612" s="781">
        <f>IFERROR(Y611/H611,"0")</f>
        <v>3</v>
      </c>
      <c r="Z612" s="781">
        <f>IFERROR(IF(Z611="",0,Z611),"0")</f>
        <v>2.811E-2</v>
      </c>
      <c r="AA612" s="782"/>
      <c r="AB612" s="782"/>
      <c r="AC612" s="782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10</v>
      </c>
      <c r="Y613" s="781">
        <f>IFERROR(SUM(Y611:Y611),"0")</f>
        <v>12.600000000000001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158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900</v>
      </c>
      <c r="Y644" s="780">
        <f t="shared" ref="Y644:Y651" si="124">IFERROR(IF(X644="",0,CEILING((X644/$H644),1)*$H644),"")</f>
        <v>904.8</v>
      </c>
      <c r="Z644" s="36">
        <f>IFERROR(IF(Y644=0,"",ROUNDUP(Y644/H644,0)*0.01898),"")</f>
        <v>2.2016800000000001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959.88461538461547</v>
      </c>
      <c r="BN644" s="64">
        <f t="shared" ref="BN644:BN651" si="126">IFERROR(Y644*I644/H644,"0")</f>
        <v>965.00400000000002</v>
      </c>
      <c r="BO644" s="64">
        <f t="shared" ref="BO644:BO651" si="127">IFERROR(1/J644*(X644/H644),"0")</f>
        <v>1.8028846153846154</v>
      </c>
      <c r="BP644" s="64">
        <f t="shared" ref="BP644:BP651" si="128">IFERROR(1/J644*(Y644/H644),"0")</f>
        <v>1.8125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115.38461538461539</v>
      </c>
      <c r="Y652" s="781">
        <f>IFERROR(Y644/H644,"0")+IFERROR(Y645/H645,"0")+IFERROR(Y646/H646,"0")+IFERROR(Y647/H647,"0")+IFERROR(Y648/H648,"0")+IFERROR(Y649/H649,"0")+IFERROR(Y650/H650,"0")+IFERROR(Y651/H651,"0")</f>
        <v>116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2.2016800000000001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900</v>
      </c>
      <c r="Y653" s="781">
        <f>IFERROR(SUM(Y644:Y651),"0")</f>
        <v>904.8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199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158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17049.7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17223.34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18058.700609129057</v>
      </c>
      <c r="Y680" s="781">
        <f>IFERROR(SUM(BN22:BN676),"0")</f>
        <v>18243.757999999998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30</v>
      </c>
      <c r="Y681" s="38">
        <f>ROUNDUP(SUM(BP22:BP676),0)</f>
        <v>30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18808.700609129057</v>
      </c>
      <c r="Y682" s="781">
        <f>GrossWeightTotalR+PalletQtyTotalR*25</f>
        <v>18993.757999999998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3335.9222616463985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3368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34.316879999999998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311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207</v>
      </c>
      <c r="F687" s="798" t="s">
        <v>229</v>
      </c>
      <c r="G687" s="798" t="s">
        <v>270</v>
      </c>
      <c r="H687" s="798" t="s">
        <v>108</v>
      </c>
      <c r="I687" s="798" t="s">
        <v>312</v>
      </c>
      <c r="J687" s="798" t="s">
        <v>336</v>
      </c>
      <c r="K687" s="798" t="s">
        <v>413</v>
      </c>
      <c r="L687" s="798" t="s">
        <v>433</v>
      </c>
      <c r="M687" s="798" t="s">
        <v>458</v>
      </c>
      <c r="N687" s="777"/>
      <c r="O687" s="798" t="s">
        <v>485</v>
      </c>
      <c r="P687" s="798" t="s">
        <v>488</v>
      </c>
      <c r="Q687" s="798" t="s">
        <v>497</v>
      </c>
      <c r="R687" s="798" t="s">
        <v>513</v>
      </c>
      <c r="S687" s="798" t="s">
        <v>526</v>
      </c>
      <c r="T687" s="798" t="s">
        <v>539</v>
      </c>
      <c r="U687" s="798" t="s">
        <v>552</v>
      </c>
      <c r="V687" s="798" t="s">
        <v>556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289.60000000000002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736.2</v>
      </c>
      <c r="E689" s="46">
        <f>IFERROR(Y103*1,"0")+IFERROR(Y104*1,"0")+IFERROR(Y105*1,"0")+IFERROR(Y109*1,"0")+IFERROR(Y110*1,"0")+IFERROR(Y111*1,"0")+IFERROR(Y112*1,"0")+IFERROR(Y113*1,"0")+IFERROR(Y114*1,"0")</f>
        <v>862.2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1257.3</v>
      </c>
      <c r="G689" s="46">
        <f>IFERROR(Y149*1,"0")+IFERROR(Y150*1,"0")+IFERROR(Y151*1,"0")+IFERROR(Y155*1,"0")+IFERROR(Y156*1,"0")+IFERROR(Y160*1,"0")+IFERROR(Y161*1,"0")+IFERROR(Y162*1,"0")</f>
        <v>178.16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462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1472.7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123.2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400.8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245.70000000000002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678.4</v>
      </c>
      <c r="W689" s="46">
        <f>IFERROR(Y407*1,"0")+IFERROR(Y411*1,"0")+IFERROR(Y412*1,"0")+IFERROR(Y413*1,"0")</f>
        <v>1029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7309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81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130.5</v>
      </c>
      <c r="AA689" s="46">
        <f>IFERROR(Y514*1,"0")+IFERROR(Y518*1,"0")+IFERROR(Y519*1,"0")+IFERROR(Y520*1,"0")+IFERROR(Y521*1,"0")+IFERROR(Y522*1,"0")+IFERROR(Y526*1,"0")+IFERROR(Y530*1,"0")</f>
        <v>21.3</v>
      </c>
      <c r="AB689" s="46">
        <f>IFERROR(Y535*1,"0")+IFERROR(Y536*1,"0")+IFERROR(Y537*1,"0")+IFERROR(Y538*1,"0")</f>
        <v>67.92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960.96000000000026</v>
      </c>
      <c r="AE689" s="46">
        <f>IFERROR(Y607*1,"0")+IFERROR(Y611*1,"0")</f>
        <v>12.600000000000001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904.8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5,00"/>
        <filter val="1 500,00"/>
        <filter val="1 600,00"/>
        <filter val="1 604,00"/>
        <filter val="1,28"/>
        <filter val="10,00"/>
        <filter val="10,50"/>
        <filter val="100,00"/>
        <filter val="103,33"/>
        <filter val="105,00"/>
        <filter val="107,67"/>
        <filter val="110,00"/>
        <filter val="112,05"/>
        <filter val="115,38"/>
        <filter val="116,67"/>
        <filter val="12,00"/>
        <filter val="12,50"/>
        <filter val="120,00"/>
        <filter val="122,50"/>
        <filter val="125,00"/>
        <filter val="145,24"/>
        <filter val="149,44"/>
        <filter val="15,00"/>
        <filter val="150,00"/>
        <filter val="160,00"/>
        <filter val="162,86"/>
        <filter val="166,67"/>
        <filter val="17 049,70"/>
        <filter val="170,00"/>
        <filter val="18 058,70"/>
        <filter val="18 808,70"/>
        <filter val="180,71"/>
        <filter val="190,00"/>
        <filter val="2 300,00"/>
        <filter val="2,38"/>
        <filter val="2,50"/>
        <filter val="20,00"/>
        <filter val="20,50"/>
        <filter val="20,60"/>
        <filter val="200,00"/>
        <filter val="21,00"/>
        <filter val="22,73"/>
        <filter val="225,00"/>
        <filter val="23,75"/>
        <filter val="240,00"/>
        <filter val="245,00"/>
        <filter val="26,72"/>
        <filter val="263,50"/>
        <filter val="270,00"/>
        <filter val="28,00"/>
        <filter val="28,33"/>
        <filter val="280,00"/>
        <filter val="29,70"/>
        <filter val="3 335,92"/>
        <filter val="3,33"/>
        <filter val="30"/>
        <filter val="30,00"/>
        <filter val="30,40"/>
        <filter val="300,00"/>
        <filter val="302,00"/>
        <filter val="315,00"/>
        <filter val="315,98"/>
        <filter val="33,00"/>
        <filter val="35,00"/>
        <filter val="36,00"/>
        <filter val="360,00"/>
        <filter val="373,33"/>
        <filter val="390,00"/>
        <filter val="4,00"/>
        <filter val="4,44"/>
        <filter val="40,00"/>
        <filter val="400,00"/>
        <filter val="41,67"/>
        <filter val="42,00"/>
        <filter val="42,59"/>
        <filter val="45,00"/>
        <filter val="454,50"/>
        <filter val="460,00"/>
        <filter val="483,33"/>
        <filter val="49,50"/>
        <filter val="5 600,00"/>
        <filter val="5,56"/>
        <filter val="50,00"/>
        <filter val="500,00"/>
        <filter val="502,00"/>
        <filter val="51,11"/>
        <filter val="515,00"/>
        <filter val="54,23"/>
        <filter val="549,00"/>
        <filter val="56,00"/>
        <filter val="6,00"/>
        <filter val="6,67"/>
        <filter val="6,85"/>
        <filter val="60,00"/>
        <filter val="63,71"/>
        <filter val="66,00"/>
        <filter val="68,00"/>
        <filter val="69,50"/>
        <filter val="70,00"/>
        <filter val="71,11"/>
        <filter val="72,00"/>
        <filter val="761,00"/>
        <filter val="77,00"/>
        <filter val="770,00"/>
        <filter val="8,33"/>
        <filter val="80,00"/>
        <filter val="838,00"/>
        <filter val="88,00"/>
        <filter val="88,52"/>
        <filter val="88,93"/>
        <filter val="9,00"/>
        <filter val="90,00"/>
        <filter val="900,00"/>
        <filter val="93,5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