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95BF3DF-9E9A-4289-B49F-455B1D6C4C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Y653" i="1" s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Y609" i="1" s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Z602" i="1" s="1"/>
  <c r="Y600" i="1"/>
  <c r="Y603" i="1" s="1"/>
  <c r="P600" i="1"/>
  <c r="X598" i="1"/>
  <c r="X597" i="1"/>
  <c r="BP596" i="1"/>
  <c r="BO596" i="1"/>
  <c r="BN596" i="1"/>
  <c r="BM596" i="1"/>
  <c r="Z596" i="1"/>
  <c r="Y596" i="1"/>
  <c r="P596" i="1"/>
  <c r="BO595" i="1"/>
  <c r="BM595" i="1"/>
  <c r="Y595" i="1"/>
  <c r="BP595" i="1" s="1"/>
  <c r="P595" i="1"/>
  <c r="BP594" i="1"/>
  <c r="BO594" i="1"/>
  <c r="BN594" i="1"/>
  <c r="BM594" i="1"/>
  <c r="Z594" i="1"/>
  <c r="Y594" i="1"/>
  <c r="Y597" i="1" s="1"/>
  <c r="P594" i="1"/>
  <c r="X592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BP588" i="1" s="1"/>
  <c r="P588" i="1"/>
  <c r="BP587" i="1"/>
  <c r="BO587" i="1"/>
  <c r="BN587" i="1"/>
  <c r="BM587" i="1"/>
  <c r="Z587" i="1"/>
  <c r="Y587" i="1"/>
  <c r="BO586" i="1"/>
  <c r="BN586" i="1"/>
  <c r="BM586" i="1"/>
  <c r="Z586" i="1"/>
  <c r="Y586" i="1"/>
  <c r="BP586" i="1" s="1"/>
  <c r="P586" i="1"/>
  <c r="BO585" i="1"/>
  <c r="BM585" i="1"/>
  <c r="Y585" i="1"/>
  <c r="BP585" i="1" s="1"/>
  <c r="P585" i="1"/>
  <c r="BO584" i="1"/>
  <c r="BN584" i="1"/>
  <c r="BM584" i="1"/>
  <c r="Z584" i="1"/>
  <c r="Y584" i="1"/>
  <c r="BP584" i="1" s="1"/>
  <c r="BO583" i="1"/>
  <c r="BN583" i="1"/>
  <c r="BM583" i="1"/>
  <c r="Z583" i="1"/>
  <c r="Y583" i="1"/>
  <c r="BP583" i="1" s="1"/>
  <c r="P583" i="1"/>
  <c r="BO582" i="1"/>
  <c r="BM582" i="1"/>
  <c r="Y582" i="1"/>
  <c r="BP582" i="1" s="1"/>
  <c r="BO581" i="1"/>
  <c r="BM581" i="1"/>
  <c r="Y581" i="1"/>
  <c r="BP581" i="1" s="1"/>
  <c r="BO580" i="1"/>
  <c r="BM580" i="1"/>
  <c r="Y580" i="1"/>
  <c r="BP580" i="1" s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Y591" i="1" s="1"/>
  <c r="X575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O571" i="1"/>
  <c r="BM571" i="1"/>
  <c r="Y571" i="1"/>
  <c r="Y574" i="1" s="1"/>
  <c r="P571" i="1"/>
  <c r="X569" i="1"/>
  <c r="X568" i="1"/>
  <c r="BO567" i="1"/>
  <c r="BM567" i="1"/>
  <c r="Y567" i="1"/>
  <c r="BP567" i="1" s="1"/>
  <c r="BO566" i="1"/>
  <c r="BM566" i="1"/>
  <c r="Y566" i="1"/>
  <c r="BP566" i="1" s="1"/>
  <c r="BO565" i="1"/>
  <c r="BM565" i="1"/>
  <c r="Y565" i="1"/>
  <c r="BP565" i="1" s="1"/>
  <c r="BO564" i="1"/>
  <c r="BM564" i="1"/>
  <c r="Y564" i="1"/>
  <c r="BP564" i="1" s="1"/>
  <c r="P564" i="1"/>
  <c r="BP563" i="1"/>
  <c r="BO563" i="1"/>
  <c r="BN563" i="1"/>
  <c r="BM563" i="1"/>
  <c r="Z563" i="1"/>
  <c r="Y563" i="1"/>
  <c r="P563" i="1"/>
  <c r="BO562" i="1"/>
  <c r="BM562" i="1"/>
  <c r="Y562" i="1"/>
  <c r="BP562" i="1" s="1"/>
  <c r="BO561" i="1"/>
  <c r="BM561" i="1"/>
  <c r="Y561" i="1"/>
  <c r="BP561" i="1" s="1"/>
  <c r="P561" i="1"/>
  <c r="BP560" i="1"/>
  <c r="BO560" i="1"/>
  <c r="BN560" i="1"/>
  <c r="BM560" i="1"/>
  <c r="Z560" i="1"/>
  <c r="Y560" i="1"/>
  <c r="P560" i="1"/>
  <c r="BO559" i="1"/>
  <c r="BM559" i="1"/>
  <c r="Y559" i="1"/>
  <c r="BP559" i="1" s="1"/>
  <c r="P559" i="1"/>
  <c r="BP558" i="1"/>
  <c r="BO558" i="1"/>
  <c r="BN558" i="1"/>
  <c r="BM558" i="1"/>
  <c r="Z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BO555" i="1"/>
  <c r="BM555" i="1"/>
  <c r="Y555" i="1"/>
  <c r="BP555" i="1" s="1"/>
  <c r="P555" i="1"/>
  <c r="BP554" i="1"/>
  <c r="BO554" i="1"/>
  <c r="BN554" i="1"/>
  <c r="BM554" i="1"/>
  <c r="Z554" i="1"/>
  <c r="Y554" i="1"/>
  <c r="P554" i="1"/>
  <c r="BO553" i="1"/>
  <c r="BM553" i="1"/>
  <c r="Y553" i="1"/>
  <c r="Y568" i="1" s="1"/>
  <c r="P553" i="1"/>
  <c r="X549" i="1"/>
  <c r="X548" i="1"/>
  <c r="BO547" i="1"/>
  <c r="BM547" i="1"/>
  <c r="Y547" i="1"/>
  <c r="Y548" i="1" s="1"/>
  <c r="P547" i="1"/>
  <c r="X545" i="1"/>
  <c r="X544" i="1"/>
  <c r="BO543" i="1"/>
  <c r="BM543" i="1"/>
  <c r="Y543" i="1"/>
  <c r="AC689" i="1" s="1"/>
  <c r="P543" i="1"/>
  <c r="X540" i="1"/>
  <c r="X539" i="1"/>
  <c r="BO538" i="1"/>
  <c r="BM538" i="1"/>
  <c r="Y538" i="1"/>
  <c r="BP538" i="1" s="1"/>
  <c r="BO537" i="1"/>
  <c r="BM537" i="1"/>
  <c r="Y537" i="1"/>
  <c r="BP537" i="1" s="1"/>
  <c r="BO536" i="1"/>
  <c r="BM536" i="1"/>
  <c r="Y536" i="1"/>
  <c r="BP536" i="1" s="1"/>
  <c r="P536" i="1"/>
  <c r="BP535" i="1"/>
  <c r="BO535" i="1"/>
  <c r="BN535" i="1"/>
  <c r="BM535" i="1"/>
  <c r="Z535" i="1"/>
  <c r="Y535" i="1"/>
  <c r="AB689" i="1" s="1"/>
  <c r="P535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BP521" i="1" s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Y524" i="1" s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1" i="1" s="1"/>
  <c r="P508" i="1"/>
  <c r="X506" i="1"/>
  <c r="X505" i="1"/>
  <c r="BO504" i="1"/>
  <c r="BM504" i="1"/>
  <c r="Y504" i="1"/>
  <c r="BP504" i="1" s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BO489" i="1"/>
  <c r="BM489" i="1"/>
  <c r="Y489" i="1"/>
  <c r="BP489" i="1" s="1"/>
  <c r="P489" i="1"/>
  <c r="BP488" i="1"/>
  <c r="BO488" i="1"/>
  <c r="BN488" i="1"/>
  <c r="BM488" i="1"/>
  <c r="Z488" i="1"/>
  <c r="Y488" i="1"/>
  <c r="P488" i="1"/>
  <c r="BO487" i="1"/>
  <c r="BM487" i="1"/>
  <c r="Y487" i="1"/>
  <c r="BP487" i="1" s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BP484" i="1" s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Y501" i="1" s="1"/>
  <c r="X479" i="1"/>
  <c r="X478" i="1"/>
  <c r="BO477" i="1"/>
  <c r="BM477" i="1"/>
  <c r="Y477" i="1"/>
  <c r="Y478" i="1" s="1"/>
  <c r="P477" i="1"/>
  <c r="X473" i="1"/>
  <c r="X472" i="1"/>
  <c r="BO471" i="1"/>
  <c r="BM471" i="1"/>
  <c r="Y471" i="1"/>
  <c r="Y472" i="1" s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BP466" i="1" s="1"/>
  <c r="P466" i="1"/>
  <c r="BP465" i="1"/>
  <c r="BO465" i="1"/>
  <c r="BN465" i="1"/>
  <c r="BM465" i="1"/>
  <c r="Z465" i="1"/>
  <c r="Y465" i="1"/>
  <c r="P465" i="1"/>
  <c r="BO464" i="1"/>
  <c r="BM464" i="1"/>
  <c r="Y464" i="1"/>
  <c r="BP464" i="1" s="1"/>
  <c r="BO463" i="1"/>
  <c r="BM463" i="1"/>
  <c r="Y463" i="1"/>
  <c r="Y469" i="1" s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Y461" i="1" s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N438" i="1"/>
  <c r="BM438" i="1"/>
  <c r="Z438" i="1"/>
  <c r="Y438" i="1"/>
  <c r="BP438" i="1" s="1"/>
  <c r="BP437" i="1"/>
  <c r="BO437" i="1"/>
  <c r="BN437" i="1"/>
  <c r="BM437" i="1"/>
  <c r="Z437" i="1"/>
  <c r="Z439" i="1" s="1"/>
  <c r="Y437" i="1"/>
  <c r="Y439" i="1" s="1"/>
  <c r="X435" i="1"/>
  <c r="X434" i="1"/>
  <c r="BO433" i="1"/>
  <c r="BM433" i="1"/>
  <c r="Y433" i="1"/>
  <c r="Y435" i="1" s="1"/>
  <c r="P433" i="1"/>
  <c r="BP432" i="1"/>
  <c r="BO432" i="1"/>
  <c r="BN432" i="1"/>
  <c r="BM432" i="1"/>
  <c r="Z432" i="1"/>
  <c r="Y432" i="1"/>
  <c r="Y434" i="1" s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X689" i="1" s="1"/>
  <c r="P419" i="1"/>
  <c r="X415" i="1"/>
  <c r="X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Y415" i="1" s="1"/>
  <c r="P411" i="1"/>
  <c r="X409" i="1"/>
  <c r="X408" i="1"/>
  <c r="BO407" i="1"/>
  <c r="BM407" i="1"/>
  <c r="Y407" i="1"/>
  <c r="W689" i="1" s="1"/>
  <c r="P407" i="1"/>
  <c r="X404" i="1"/>
  <c r="X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Y404" i="1" s="1"/>
  <c r="P400" i="1"/>
  <c r="X398" i="1"/>
  <c r="X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BO393" i="1"/>
  <c r="BM393" i="1"/>
  <c r="Y393" i="1"/>
  <c r="Y398" i="1" s="1"/>
  <c r="X391" i="1"/>
  <c r="X390" i="1"/>
  <c r="BP389" i="1"/>
  <c r="BO389" i="1"/>
  <c r="BN389" i="1"/>
  <c r="BM389" i="1"/>
  <c r="Z389" i="1"/>
  <c r="Y389" i="1"/>
  <c r="BP388" i="1"/>
  <c r="BO388" i="1"/>
  <c r="BN388" i="1"/>
  <c r="BM388" i="1"/>
  <c r="Z388" i="1"/>
  <c r="Y388" i="1"/>
  <c r="P388" i="1"/>
  <c r="BO387" i="1"/>
  <c r="BM387" i="1"/>
  <c r="Y387" i="1"/>
  <c r="Y390" i="1" s="1"/>
  <c r="P387" i="1"/>
  <c r="BP386" i="1"/>
  <c r="BO386" i="1"/>
  <c r="BN386" i="1"/>
  <c r="BM386" i="1"/>
  <c r="Z386" i="1"/>
  <c r="Y386" i="1"/>
  <c r="Y391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Y374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O360" i="1"/>
  <c r="BM360" i="1"/>
  <c r="Y360" i="1"/>
  <c r="BP360" i="1" s="1"/>
  <c r="P360" i="1"/>
  <c r="BO359" i="1"/>
  <c r="BM359" i="1"/>
  <c r="Y359" i="1"/>
  <c r="Y367" i="1" s="1"/>
  <c r="P359" i="1"/>
  <c r="X356" i="1"/>
  <c r="X355" i="1"/>
  <c r="BO354" i="1"/>
  <c r="BM354" i="1"/>
  <c r="Y354" i="1"/>
  <c r="U689" i="1" s="1"/>
  <c r="P354" i="1"/>
  <c r="X351" i="1"/>
  <c r="X350" i="1"/>
  <c r="BO349" i="1"/>
  <c r="BM349" i="1"/>
  <c r="Y349" i="1"/>
  <c r="Y351" i="1" s="1"/>
  <c r="P349" i="1"/>
  <c r="X347" i="1"/>
  <c r="X346" i="1"/>
  <c r="BO345" i="1"/>
  <c r="BM345" i="1"/>
  <c r="Y345" i="1"/>
  <c r="BP345" i="1" s="1"/>
  <c r="P345" i="1"/>
  <c r="BP344" i="1"/>
  <c r="BO344" i="1"/>
  <c r="BN344" i="1"/>
  <c r="BM344" i="1"/>
  <c r="Z344" i="1"/>
  <c r="Y344" i="1"/>
  <c r="Y347" i="1" s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T689" i="1" s="1"/>
  <c r="P339" i="1"/>
  <c r="X336" i="1"/>
  <c r="X335" i="1"/>
  <c r="BO334" i="1"/>
  <c r="BM334" i="1"/>
  <c r="Y334" i="1"/>
  <c r="BP334" i="1" s="1"/>
  <c r="P334" i="1"/>
  <c r="BP333" i="1"/>
  <c r="BO333" i="1"/>
  <c r="BN333" i="1"/>
  <c r="BM333" i="1"/>
  <c r="Z333" i="1"/>
  <c r="Y333" i="1"/>
  <c r="Y336" i="1" s="1"/>
  <c r="P333" i="1"/>
  <c r="X331" i="1"/>
  <c r="Y330" i="1"/>
  <c r="X330" i="1"/>
  <c r="BP329" i="1"/>
  <c r="BO329" i="1"/>
  <c r="BN329" i="1"/>
  <c r="BM329" i="1"/>
  <c r="Z329" i="1"/>
  <c r="Z330" i="1" s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S689" i="1" s="1"/>
  <c r="P325" i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Y321" i="1" s="1"/>
  <c r="P319" i="1"/>
  <c r="X317" i="1"/>
  <c r="X316" i="1"/>
  <c r="BO315" i="1"/>
  <c r="BM315" i="1"/>
  <c r="Y315" i="1"/>
  <c r="Y317" i="1" s="1"/>
  <c r="P315" i="1"/>
  <c r="X313" i="1"/>
  <c r="X312" i="1"/>
  <c r="BO311" i="1"/>
  <c r="BM311" i="1"/>
  <c r="Y311" i="1"/>
  <c r="R689" i="1" s="1"/>
  <c r="P311" i="1"/>
  <c r="X308" i="1"/>
  <c r="X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X298" i="1"/>
  <c r="X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O689" i="1" s="1"/>
  <c r="P289" i="1"/>
  <c r="X286" i="1"/>
  <c r="X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N278" i="1"/>
  <c r="BM278" i="1"/>
  <c r="Z278" i="1"/>
  <c r="Y278" i="1"/>
  <c r="BP278" i="1" s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M689" i="1" s="1"/>
  <c r="P276" i="1"/>
  <c r="X273" i="1"/>
  <c r="X272" i="1"/>
  <c r="BO271" i="1"/>
  <c r="BM271" i="1"/>
  <c r="Y271" i="1"/>
  <c r="Y272" i="1" s="1"/>
  <c r="P271" i="1"/>
  <c r="X269" i="1"/>
  <c r="X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L689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Y256" i="1" s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BP239" i="1" s="1"/>
  <c r="BO238" i="1"/>
  <c r="BM238" i="1"/>
  <c r="Y238" i="1"/>
  <c r="BP238" i="1" s="1"/>
  <c r="P238" i="1"/>
  <c r="BP237" i="1"/>
  <c r="BO237" i="1"/>
  <c r="BN237" i="1"/>
  <c r="BM237" i="1"/>
  <c r="Z237" i="1"/>
  <c r="Y237" i="1"/>
  <c r="Y244" i="1" s="1"/>
  <c r="P237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Y235" i="1" s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Y221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Y209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J689" i="1" s="1"/>
  <c r="P202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Y198" i="1" s="1"/>
  <c r="P190" i="1"/>
  <c r="X188" i="1"/>
  <c r="Y187" i="1"/>
  <c r="X187" i="1"/>
  <c r="BP186" i="1"/>
  <c r="BO186" i="1"/>
  <c r="BN186" i="1"/>
  <c r="BM186" i="1"/>
  <c r="Z186" i="1"/>
  <c r="Z187" i="1" s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6" i="1" s="1"/>
  <c r="P171" i="1"/>
  <c r="X169" i="1"/>
  <c r="X168" i="1"/>
  <c r="BO167" i="1"/>
  <c r="BM167" i="1"/>
  <c r="Y167" i="1"/>
  <c r="H689" i="1" s="1"/>
  <c r="P167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63" i="1" s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G689" i="1" s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41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6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Y94" i="1" s="1"/>
  <c r="P87" i="1"/>
  <c r="X85" i="1"/>
  <c r="X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Y84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89" i="1" s="1"/>
  <c r="P61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89" i="1" s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79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4" i="1"/>
  <c r="Y38" i="1"/>
  <c r="Y42" i="1"/>
  <c r="Y52" i="1"/>
  <c r="Y683" i="1" s="1"/>
  <c r="Y58" i="1"/>
  <c r="Y69" i="1"/>
  <c r="Y75" i="1"/>
  <c r="Y85" i="1"/>
  <c r="Y93" i="1"/>
  <c r="Y99" i="1"/>
  <c r="Y106" i="1"/>
  <c r="Y115" i="1"/>
  <c r="Y124" i="1"/>
  <c r="Y130" i="1"/>
  <c r="Y140" i="1"/>
  <c r="Y146" i="1"/>
  <c r="Y153" i="1"/>
  <c r="Y157" i="1"/>
  <c r="Y164" i="1"/>
  <c r="Y169" i="1"/>
  <c r="Y177" i="1"/>
  <c r="Y181" i="1"/>
  <c r="Y199" i="1"/>
  <c r="Y204" i="1"/>
  <c r="Y210" i="1"/>
  <c r="Y220" i="1"/>
  <c r="Y234" i="1"/>
  <c r="Y243" i="1"/>
  <c r="Y269" i="1"/>
  <c r="Y273" i="1"/>
  <c r="Z277" i="1"/>
  <c r="BN277" i="1"/>
  <c r="Z279" i="1"/>
  <c r="BN279" i="1"/>
  <c r="Z281" i="1"/>
  <c r="BN281" i="1"/>
  <c r="Z283" i="1"/>
  <c r="BN283" i="1"/>
  <c r="Y286" i="1"/>
  <c r="Y291" i="1"/>
  <c r="P689" i="1"/>
  <c r="Z295" i="1"/>
  <c r="Z297" i="1" s="1"/>
  <c r="BN295" i="1"/>
  <c r="Y298" i="1"/>
  <c r="Q689" i="1"/>
  <c r="Z302" i="1"/>
  <c r="Z307" i="1" s="1"/>
  <c r="BN302" i="1"/>
  <c r="Z304" i="1"/>
  <c r="BN304" i="1"/>
  <c r="Z306" i="1"/>
  <c r="BN306" i="1"/>
  <c r="Y307" i="1"/>
  <c r="Z311" i="1"/>
  <c r="Z312" i="1" s="1"/>
  <c r="BN311" i="1"/>
  <c r="BP311" i="1"/>
  <c r="Y312" i="1"/>
  <c r="Z315" i="1"/>
  <c r="Z316" i="1" s="1"/>
  <c r="BN315" i="1"/>
  <c r="BP315" i="1"/>
  <c r="Y316" i="1"/>
  <c r="Z319" i="1"/>
  <c r="Z321" i="1" s="1"/>
  <c r="BN319" i="1"/>
  <c r="BP319" i="1"/>
  <c r="Y322" i="1"/>
  <c r="Y327" i="1"/>
  <c r="Z334" i="1"/>
  <c r="Z335" i="1" s="1"/>
  <c r="BN334" i="1"/>
  <c r="Y335" i="1"/>
  <c r="Z339" i="1"/>
  <c r="Z341" i="1" s="1"/>
  <c r="BN339" i="1"/>
  <c r="BP339" i="1"/>
  <c r="Y342" i="1"/>
  <c r="Z345" i="1"/>
  <c r="Z346" i="1" s="1"/>
  <c r="BN345" i="1"/>
  <c r="Y346" i="1"/>
  <c r="Z349" i="1"/>
  <c r="Z350" i="1" s="1"/>
  <c r="BN349" i="1"/>
  <c r="BP349" i="1"/>
  <c r="Y350" i="1"/>
  <c r="Z354" i="1"/>
  <c r="Z355" i="1" s="1"/>
  <c r="BN354" i="1"/>
  <c r="BP354" i="1"/>
  <c r="Y355" i="1"/>
  <c r="Z359" i="1"/>
  <c r="BN359" i="1"/>
  <c r="BP359" i="1"/>
  <c r="Z361" i="1"/>
  <c r="BN361" i="1"/>
  <c r="BP363" i="1"/>
  <c r="BN363" i="1"/>
  <c r="Z363" i="1"/>
  <c r="BP371" i="1"/>
  <c r="BN371" i="1"/>
  <c r="Z371" i="1"/>
  <c r="Z374" i="1" s="1"/>
  <c r="H9" i="1"/>
  <c r="B689" i="1"/>
  <c r="X680" i="1"/>
  <c r="X681" i="1"/>
  <c r="X683" i="1"/>
  <c r="Y24" i="1"/>
  <c r="Z27" i="1"/>
  <c r="Z33" i="1" s="1"/>
  <c r="BN27" i="1"/>
  <c r="Y680" i="1" s="1"/>
  <c r="Y682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81" i="1" s="1"/>
  <c r="Z40" i="1"/>
  <c r="Z41" i="1" s="1"/>
  <c r="BN40" i="1"/>
  <c r="BP40" i="1"/>
  <c r="Z46" i="1"/>
  <c r="BN46" i="1"/>
  <c r="BP46" i="1"/>
  <c r="Z48" i="1"/>
  <c r="BN48" i="1"/>
  <c r="Z50" i="1"/>
  <c r="BN50" i="1"/>
  <c r="Y53" i="1"/>
  <c r="Z56" i="1"/>
  <c r="Z57" i="1" s="1"/>
  <c r="BN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Z79" i="1"/>
  <c r="Z84" i="1" s="1"/>
  <c r="BN79" i="1"/>
  <c r="Z81" i="1"/>
  <c r="BN81" i="1"/>
  <c r="Z83" i="1"/>
  <c r="BN83" i="1"/>
  <c r="Z87" i="1"/>
  <c r="Z93" i="1" s="1"/>
  <c r="BN87" i="1"/>
  <c r="BP87" i="1"/>
  <c r="Z89" i="1"/>
  <c r="BN89" i="1"/>
  <c r="Z91" i="1"/>
  <c r="BN91" i="1"/>
  <c r="Z97" i="1"/>
  <c r="Z99" i="1" s="1"/>
  <c r="BN97" i="1"/>
  <c r="E689" i="1"/>
  <c r="Z104" i="1"/>
  <c r="Z106" i="1" s="1"/>
  <c r="BN104" i="1"/>
  <c r="Y107" i="1"/>
  <c r="Z110" i="1"/>
  <c r="Z115" i="1" s="1"/>
  <c r="BN110" i="1"/>
  <c r="Z112" i="1"/>
  <c r="BN112" i="1"/>
  <c r="F689" i="1"/>
  <c r="Z120" i="1"/>
  <c r="Z124" i="1" s="1"/>
  <c r="BN120" i="1"/>
  <c r="Z122" i="1"/>
  <c r="BN122" i="1"/>
  <c r="Y125" i="1"/>
  <c r="Z128" i="1"/>
  <c r="Z130" i="1" s="1"/>
  <c r="BN128" i="1"/>
  <c r="Z134" i="1"/>
  <c r="Z140" i="1" s="1"/>
  <c r="BN134" i="1"/>
  <c r="Z136" i="1"/>
  <c r="BN136" i="1"/>
  <c r="Z138" i="1"/>
  <c r="BN138" i="1"/>
  <c r="Z144" i="1"/>
  <c r="Z145" i="1" s="1"/>
  <c r="BN144" i="1"/>
  <c r="Z149" i="1"/>
  <c r="BN149" i="1"/>
  <c r="BP149" i="1"/>
  <c r="Z151" i="1"/>
  <c r="BN151" i="1"/>
  <c r="Y152" i="1"/>
  <c r="Z155" i="1"/>
  <c r="Z157" i="1" s="1"/>
  <c r="BN155" i="1"/>
  <c r="BP155" i="1"/>
  <c r="Z160" i="1"/>
  <c r="Z163" i="1" s="1"/>
  <c r="BN160" i="1"/>
  <c r="BP160" i="1"/>
  <c r="Z162" i="1"/>
  <c r="BN162" i="1"/>
  <c r="Z167" i="1"/>
  <c r="Z168" i="1" s="1"/>
  <c r="BN167" i="1"/>
  <c r="BP167" i="1"/>
  <c r="Y168" i="1"/>
  <c r="Z171" i="1"/>
  <c r="BN171" i="1"/>
  <c r="BP171" i="1"/>
  <c r="Z173" i="1"/>
  <c r="BN173" i="1"/>
  <c r="Z175" i="1"/>
  <c r="BN175" i="1"/>
  <c r="Z179" i="1"/>
  <c r="Z181" i="1" s="1"/>
  <c r="BN179" i="1"/>
  <c r="BP179" i="1"/>
  <c r="I689" i="1"/>
  <c r="Y188" i="1"/>
  <c r="Z191" i="1"/>
  <c r="Z198" i="1" s="1"/>
  <c r="BN191" i="1"/>
  <c r="Z193" i="1"/>
  <c r="BN193" i="1"/>
  <c r="Z195" i="1"/>
  <c r="BN195" i="1"/>
  <c r="Z197" i="1"/>
  <c r="BN197" i="1"/>
  <c r="Z202" i="1"/>
  <c r="Z204" i="1" s="1"/>
  <c r="BN202" i="1"/>
  <c r="BP202" i="1"/>
  <c r="Y205" i="1"/>
  <c r="Z208" i="1"/>
  <c r="Z209" i="1" s="1"/>
  <c r="BN208" i="1"/>
  <c r="Z212" i="1"/>
  <c r="BN212" i="1"/>
  <c r="BP212" i="1"/>
  <c r="Z214" i="1"/>
  <c r="BN214" i="1"/>
  <c r="Z216" i="1"/>
  <c r="BN216" i="1"/>
  <c r="Z218" i="1"/>
  <c r="BN218" i="1"/>
  <c r="Z224" i="1"/>
  <c r="Z234" i="1" s="1"/>
  <c r="BN224" i="1"/>
  <c r="Z226" i="1"/>
  <c r="BN226" i="1"/>
  <c r="Z228" i="1"/>
  <c r="BN228" i="1"/>
  <c r="Z230" i="1"/>
  <c r="BN230" i="1"/>
  <c r="Z232" i="1"/>
  <c r="BN232" i="1"/>
  <c r="Z238" i="1"/>
  <c r="Z243" i="1" s="1"/>
  <c r="BN238" i="1"/>
  <c r="Z239" i="1"/>
  <c r="BN239" i="1"/>
  <c r="Z241" i="1"/>
  <c r="BN241" i="1"/>
  <c r="K689" i="1"/>
  <c r="Z248" i="1"/>
  <c r="Z255" i="1" s="1"/>
  <c r="BN248" i="1"/>
  <c r="Z250" i="1"/>
  <c r="BN250" i="1"/>
  <c r="Z252" i="1"/>
  <c r="BN252" i="1"/>
  <c r="Z254" i="1"/>
  <c r="BN254" i="1"/>
  <c r="Y255" i="1"/>
  <c r="Z259" i="1"/>
  <c r="Z268" i="1" s="1"/>
  <c r="BN259" i="1"/>
  <c r="BP259" i="1"/>
  <c r="Z261" i="1"/>
  <c r="BN261" i="1"/>
  <c r="Z263" i="1"/>
  <c r="BN263" i="1"/>
  <c r="Z265" i="1"/>
  <c r="BN265" i="1"/>
  <c r="Z267" i="1"/>
  <c r="BN267" i="1"/>
  <c r="Y268" i="1"/>
  <c r="Z271" i="1"/>
  <c r="Z272" i="1" s="1"/>
  <c r="BN271" i="1"/>
  <c r="BP271" i="1"/>
  <c r="Z280" i="1"/>
  <c r="Z285" i="1" s="1"/>
  <c r="BN280" i="1"/>
  <c r="Z282" i="1"/>
  <c r="BN282" i="1"/>
  <c r="Z284" i="1"/>
  <c r="BN284" i="1"/>
  <c r="Y285" i="1"/>
  <c r="Y297" i="1"/>
  <c r="Y308" i="1"/>
  <c r="Y313" i="1"/>
  <c r="Y341" i="1"/>
  <c r="Y356" i="1"/>
  <c r="V689" i="1"/>
  <c r="Y368" i="1"/>
  <c r="Z360" i="1"/>
  <c r="BN360" i="1"/>
  <c r="BP365" i="1"/>
  <c r="BN365" i="1"/>
  <c r="Z365" i="1"/>
  <c r="BP373" i="1"/>
  <c r="BN373" i="1"/>
  <c r="Z373" i="1"/>
  <c r="Y375" i="1"/>
  <c r="Y383" i="1"/>
  <c r="Y384" i="1"/>
  <c r="BP377" i="1"/>
  <c r="BN377" i="1"/>
  <c r="Z377" i="1"/>
  <c r="Z383" i="1" s="1"/>
  <c r="Z379" i="1"/>
  <c r="BN379" i="1"/>
  <c r="Z381" i="1"/>
  <c r="BN381" i="1"/>
  <c r="Z387" i="1"/>
  <c r="Z390" i="1" s="1"/>
  <c r="BN387" i="1"/>
  <c r="BP387" i="1"/>
  <c r="Z393" i="1"/>
  <c r="Z397" i="1" s="1"/>
  <c r="BN393" i="1"/>
  <c r="BP393" i="1"/>
  <c r="Z394" i="1"/>
  <c r="BN394" i="1"/>
  <c r="Z396" i="1"/>
  <c r="BN396" i="1"/>
  <c r="Y397" i="1"/>
  <c r="Z400" i="1"/>
  <c r="Z403" i="1" s="1"/>
  <c r="BN400" i="1"/>
  <c r="BP400" i="1"/>
  <c r="Z402" i="1"/>
  <c r="BN402" i="1"/>
  <c r="Y403" i="1"/>
  <c r="Z407" i="1"/>
  <c r="Z408" i="1" s="1"/>
  <c r="BN407" i="1"/>
  <c r="BP407" i="1"/>
  <c r="Y408" i="1"/>
  <c r="Z411" i="1"/>
  <c r="Z414" i="1" s="1"/>
  <c r="BN411" i="1"/>
  <c r="BP411" i="1"/>
  <c r="Z413" i="1"/>
  <c r="BN413" i="1"/>
  <c r="Y414" i="1"/>
  <c r="Z419" i="1"/>
  <c r="Z429" i="1" s="1"/>
  <c r="BN419" i="1"/>
  <c r="BP419" i="1"/>
  <c r="Z421" i="1"/>
  <c r="BN421" i="1"/>
  <c r="Z423" i="1"/>
  <c r="BN423" i="1"/>
  <c r="Z425" i="1"/>
  <c r="BN425" i="1"/>
  <c r="Z427" i="1"/>
  <c r="BN427" i="1"/>
  <c r="Y430" i="1"/>
  <c r="Z433" i="1"/>
  <c r="Z434" i="1" s="1"/>
  <c r="BN433" i="1"/>
  <c r="BP433" i="1"/>
  <c r="Y440" i="1"/>
  <c r="BP448" i="1"/>
  <c r="BN448" i="1"/>
  <c r="Z448" i="1"/>
  <c r="BP452" i="1"/>
  <c r="BN452" i="1"/>
  <c r="Z452" i="1"/>
  <c r="Y409" i="1"/>
  <c r="Y429" i="1"/>
  <c r="BP450" i="1"/>
  <c r="BN450" i="1"/>
  <c r="Z450" i="1"/>
  <c r="BP454" i="1"/>
  <c r="BN454" i="1"/>
  <c r="Z454" i="1"/>
  <c r="Y456" i="1"/>
  <c r="Y460" i="1"/>
  <c r="Y468" i="1"/>
  <c r="Y473" i="1"/>
  <c r="Y479" i="1"/>
  <c r="Y500" i="1"/>
  <c r="Y506" i="1"/>
  <c r="Y510" i="1"/>
  <c r="Y523" i="1"/>
  <c r="Y540" i="1"/>
  <c r="Y545" i="1"/>
  <c r="Y549" i="1"/>
  <c r="Y569" i="1"/>
  <c r="Y575" i="1"/>
  <c r="Z577" i="1"/>
  <c r="Z591" i="1" s="1"/>
  <c r="BN577" i="1"/>
  <c r="BP577" i="1"/>
  <c r="Z580" i="1"/>
  <c r="BN580" i="1"/>
  <c r="Z581" i="1"/>
  <c r="BN581" i="1"/>
  <c r="Z582" i="1"/>
  <c r="BN582" i="1"/>
  <c r="Z585" i="1"/>
  <c r="BN585" i="1"/>
  <c r="Z588" i="1"/>
  <c r="BN588" i="1"/>
  <c r="Y592" i="1"/>
  <c r="Z595" i="1"/>
  <c r="Z597" i="1" s="1"/>
  <c r="BN595" i="1"/>
  <c r="Y598" i="1"/>
  <c r="Z607" i="1"/>
  <c r="Z608" i="1" s="1"/>
  <c r="BN607" i="1"/>
  <c r="BP607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89" i="1"/>
  <c r="AD689" i="1"/>
  <c r="Y689" i="1"/>
  <c r="Y455" i="1"/>
  <c r="Z458" i="1"/>
  <c r="Z460" i="1" s="1"/>
  <c r="BN458" i="1"/>
  <c r="BP458" i="1"/>
  <c r="Z463" i="1"/>
  <c r="Z468" i="1" s="1"/>
  <c r="BN463" i="1"/>
  <c r="BP463" i="1"/>
  <c r="Z464" i="1"/>
  <c r="BN464" i="1"/>
  <c r="Z466" i="1"/>
  <c r="BN466" i="1"/>
  <c r="Z471" i="1"/>
  <c r="Z472" i="1" s="1"/>
  <c r="BN471" i="1"/>
  <c r="BP471" i="1"/>
  <c r="Z477" i="1"/>
  <c r="Z478" i="1" s="1"/>
  <c r="BN477" i="1"/>
  <c r="BP477" i="1"/>
  <c r="Z484" i="1"/>
  <c r="Z500" i="1" s="1"/>
  <c r="BN484" i="1"/>
  <c r="Z486" i="1"/>
  <c r="BN486" i="1"/>
  <c r="Z487" i="1"/>
  <c r="BN487" i="1"/>
  <c r="Z489" i="1"/>
  <c r="BN489" i="1"/>
  <c r="Z490" i="1"/>
  <c r="BN490" i="1"/>
  <c r="Z492" i="1"/>
  <c r="BN492" i="1"/>
  <c r="Z495" i="1"/>
  <c r="BN495" i="1"/>
  <c r="Z497" i="1"/>
  <c r="BN497" i="1"/>
  <c r="Z504" i="1"/>
  <c r="Z505" i="1" s="1"/>
  <c r="BN504" i="1"/>
  <c r="Z508" i="1"/>
  <c r="Z510" i="1" s="1"/>
  <c r="BN508" i="1"/>
  <c r="BP508" i="1"/>
  <c r="AA689" i="1"/>
  <c r="Y516" i="1"/>
  <c r="Z518" i="1"/>
  <c r="Z523" i="1" s="1"/>
  <c r="BN518" i="1"/>
  <c r="BP518" i="1"/>
  <c r="Z521" i="1"/>
  <c r="BN521" i="1"/>
  <c r="Z536" i="1"/>
  <c r="Z539" i="1" s="1"/>
  <c r="BN536" i="1"/>
  <c r="Z537" i="1"/>
  <c r="BN537" i="1"/>
  <c r="Z538" i="1"/>
  <c r="BN538" i="1"/>
  <c r="Y539" i="1"/>
  <c r="Z543" i="1"/>
  <c r="Z544" i="1" s="1"/>
  <c r="BN543" i="1"/>
  <c r="BP543" i="1"/>
  <c r="Y544" i="1"/>
  <c r="Z547" i="1"/>
  <c r="Z548" i="1" s="1"/>
  <c r="BN547" i="1"/>
  <c r="BP547" i="1"/>
  <c r="Z553" i="1"/>
  <c r="BN553" i="1"/>
  <c r="BP553" i="1"/>
  <c r="Z555" i="1"/>
  <c r="BN555" i="1"/>
  <c r="Z557" i="1"/>
  <c r="BN557" i="1"/>
  <c r="Z559" i="1"/>
  <c r="BN559" i="1"/>
  <c r="Z561" i="1"/>
  <c r="BN561" i="1"/>
  <c r="Z562" i="1"/>
  <c r="BN562" i="1"/>
  <c r="Z564" i="1"/>
  <c r="BN564" i="1"/>
  <c r="Z565" i="1"/>
  <c r="BN565" i="1"/>
  <c r="Z566" i="1"/>
  <c r="BN566" i="1"/>
  <c r="Z567" i="1"/>
  <c r="BN567" i="1"/>
  <c r="Z571" i="1"/>
  <c r="Z574" i="1" s="1"/>
  <c r="BN571" i="1"/>
  <c r="BP571" i="1"/>
  <c r="AE689" i="1"/>
  <c r="Y608" i="1"/>
  <c r="BP628" i="1"/>
  <c r="BN628" i="1"/>
  <c r="Z628" i="1"/>
  <c r="BP630" i="1"/>
  <c r="BN630" i="1"/>
  <c r="Z630" i="1"/>
  <c r="Y632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Z665" i="1" l="1"/>
  <c r="Z631" i="1"/>
  <c r="Z455" i="1"/>
  <c r="Y679" i="1"/>
  <c r="Z367" i="1"/>
  <c r="Z652" i="1"/>
  <c r="Z568" i="1"/>
  <c r="Z220" i="1"/>
  <c r="Z176" i="1"/>
  <c r="Z152" i="1"/>
  <c r="Z75" i="1"/>
  <c r="Z68" i="1"/>
  <c r="Z52" i="1"/>
  <c r="Z684" i="1" s="1"/>
  <c r="X682" i="1"/>
</calcChain>
</file>

<file path=xl/sharedStrings.xml><?xml version="1.0" encoding="utf-8"?>
<sst xmlns="http://schemas.openxmlformats.org/spreadsheetml/2006/main" count="3186" uniqueCount="1099">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</sst>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8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943">
        <v>0.41666666666666669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21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22</v>
      </c>
      <c r="Q10" s="1001"/>
      <c r="R10" s="1002"/>
      <c r="U10" s="24" t="s">
        <v>23</v>
      </c>
      <c r="V10" s="842" t="s">
        <v>24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4"/>
      <c r="R11" s="935"/>
      <c r="U11" s="24" t="s">
        <v>27</v>
      </c>
      <c r="V11" s="1125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4" t="s">
        <v>38</v>
      </c>
      <c r="D17" s="835" t="s">
        <v>39</v>
      </c>
      <c r="E17" s="911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10"/>
      <c r="R17" s="910"/>
      <c r="S17" s="910"/>
      <c r="T17" s="911"/>
      <c r="U17" s="1215" t="s">
        <v>51</v>
      </c>
      <c r="V17" s="828"/>
      <c r="W17" s="835" t="s">
        <v>52</v>
      </c>
      <c r="X17" s="835" t="s">
        <v>53</v>
      </c>
      <c r="Y17" s="1213" t="s">
        <v>54</v>
      </c>
      <c r="Z17" s="1091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63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0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71</v>
      </c>
      <c r="Q33" s="801"/>
      <c r="R33" s="801"/>
      <c r="S33" s="801"/>
      <c r="T33" s="801"/>
      <c r="U33" s="801"/>
      <c r="V33" s="802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71</v>
      </c>
      <c r="Q34" s="801"/>
      <c r="R34" s="801"/>
      <c r="S34" s="801"/>
      <c r="T34" s="801"/>
      <c r="U34" s="801"/>
      <c r="V34" s="802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99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71</v>
      </c>
      <c r="Q37" s="801"/>
      <c r="R37" s="801"/>
      <c r="S37" s="801"/>
      <c r="T37" s="801"/>
      <c r="U37" s="801"/>
      <c r="V37" s="802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71</v>
      </c>
      <c r="Q38" s="801"/>
      <c r="R38" s="801"/>
      <c r="S38" s="801"/>
      <c r="T38" s="801"/>
      <c r="U38" s="801"/>
      <c r="V38" s="802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105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71</v>
      </c>
      <c r="Q41" s="801"/>
      <c r="R41" s="801"/>
      <c r="S41" s="801"/>
      <c r="T41" s="801"/>
      <c r="U41" s="801"/>
      <c r="V41" s="802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71</v>
      </c>
      <c r="Q42" s="801"/>
      <c r="R42" s="801"/>
      <c r="S42" s="801"/>
      <c r="T42" s="801"/>
      <c r="U42" s="801"/>
      <c r="V42" s="802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108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109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110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111</v>
      </c>
      <c r="B46" s="54" t="s">
        <v>112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customHeight="1" x14ac:dyDescent="0.25">
      <c r="A49" s="54" t="s">
        <v>122</v>
      </c>
      <c r="B49" s="54" t="s">
        <v>123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 t="s">
        <v>125</v>
      </c>
      <c r="M49" s="33" t="s">
        <v>114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 t="s">
        <v>126</v>
      </c>
      <c r="AK49" s="68">
        <v>44.4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127</v>
      </c>
      <c r="B50" s="54" t="s">
        <v>128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125</v>
      </c>
      <c r="M50" s="33" t="s">
        <v>114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126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71</v>
      </c>
      <c r="Q52" s="801"/>
      <c r="R52" s="801"/>
      <c r="S52" s="801"/>
      <c r="T52" s="801"/>
      <c r="U52" s="801"/>
      <c r="V52" s="802"/>
      <c r="W52" s="37" t="s">
        <v>72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71</v>
      </c>
      <c r="Q53" s="801"/>
      <c r="R53" s="801"/>
      <c r="S53" s="801"/>
      <c r="T53" s="801"/>
      <c r="U53" s="801"/>
      <c r="V53" s="802"/>
      <c r="W53" s="37" t="s">
        <v>69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customHeight="1" x14ac:dyDescent="0.25">
      <c r="A54" s="799" t="s">
        <v>73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137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110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146</v>
      </c>
      <c r="B63" s="54" t="s">
        <v>147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149</v>
      </c>
      <c r="B64" s="54" t="s">
        <v>150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152</v>
      </c>
      <c r="B65" s="54" t="s">
        <v>153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125</v>
      </c>
      <c r="M67" s="33" t="s">
        <v>117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144</v>
      </c>
      <c r="AG67" s="64"/>
      <c r="AJ67" s="68" t="s">
        <v>126</v>
      </c>
      <c r="AK67" s="68">
        <v>54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71</v>
      </c>
      <c r="Q68" s="801"/>
      <c r="R68" s="801"/>
      <c r="S68" s="801"/>
      <c r="T68" s="801"/>
      <c r="U68" s="801"/>
      <c r="V68" s="802"/>
      <c r="W68" s="37" t="s">
        <v>72</v>
      </c>
      <c r="X68" s="781">
        <f>IFERROR(X61/H61,"0")+IFERROR(X62/H62,"0")+IFERROR(X63/H63,"0")+IFERROR(X64/H64,"0")+IFERROR(X65/H65,"0")+IFERROR(X66/H66,"0")+IFERROR(X67/H67,"0")</f>
        <v>0</v>
      </c>
      <c r="Y68" s="781">
        <f>IFERROR(Y61/H61,"0")+IFERROR(Y62/H62,"0")+IFERROR(Y63/H63,"0")+IFERROR(Y64/H64,"0")+IFERROR(Y65/H65,"0")+IFERROR(Y66/H66,"0")+IFERROR(Y67/H67,"0")</f>
        <v>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71</v>
      </c>
      <c r="Q69" s="801"/>
      <c r="R69" s="801"/>
      <c r="S69" s="801"/>
      <c r="T69" s="801"/>
      <c r="U69" s="801"/>
      <c r="V69" s="802"/>
      <c r="W69" s="37" t="s">
        <v>69</v>
      </c>
      <c r="X69" s="781">
        <f>IFERROR(SUM(X61:X67),"0")</f>
        <v>0</v>
      </c>
      <c r="Y69" s="781">
        <f>IFERROR(SUM(Y61:Y67),"0")</f>
        <v>0</v>
      </c>
      <c r="Z69" s="37"/>
      <c r="AA69" s="782"/>
      <c r="AB69" s="782"/>
      <c r="AC69" s="782"/>
    </row>
    <row r="70" spans="1:68" ht="14.25" customHeight="1" x14ac:dyDescent="0.25">
      <c r="A70" s="799" t="s">
        <v>160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161</v>
      </c>
      <c r="B71" s="54" t="s">
        <v>162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30</v>
      </c>
      <c r="Y71" s="780">
        <f>IFERROR(IF(X71="",0,CEILING((X71/$H71),1)*$H71),"")</f>
        <v>32.400000000000006</v>
      </c>
      <c r="Z71" s="36">
        <f>IFERROR(IF(Y71=0,"",ROUNDUP(Y71/H71,0)*0.01898),"")</f>
        <v>5.6940000000000004E-2</v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31.208333333333329</v>
      </c>
      <c r="BN71" s="64">
        <f>IFERROR(Y71*I71/H71,"0")</f>
        <v>33.705000000000005</v>
      </c>
      <c r="BO71" s="64">
        <f>IFERROR(1/J71*(X71/H71),"0")</f>
        <v>4.3402777777777776E-2</v>
      </c>
      <c r="BP71" s="64">
        <f>IFERROR(1/J71*(Y71/H71),"0")</f>
        <v>4.6875000000000007E-2</v>
      </c>
    </row>
    <row r="72" spans="1:68" ht="27" customHeight="1" x14ac:dyDescent="0.25">
      <c r="A72" s="54" t="s">
        <v>164</v>
      </c>
      <c r="B72" s="54" t="s">
        <v>165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167</v>
      </c>
      <c r="B73" s="54" t="s">
        <v>168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125</v>
      </c>
      <c r="M74" s="33" t="s">
        <v>117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126</v>
      </c>
      <c r="AK74" s="68">
        <v>37.799999999999997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1">
        <f>IFERROR(X71/H71,"0")+IFERROR(X72/H72,"0")+IFERROR(X73/H73,"0")+IFERROR(X74/H74,"0")</f>
        <v>2.7777777777777777</v>
      </c>
      <c r="Y75" s="781">
        <f>IFERROR(Y71/H71,"0")+IFERROR(Y72/H72,"0")+IFERROR(Y73/H73,"0")+IFERROR(Y74/H74,"0")</f>
        <v>3.0000000000000004</v>
      </c>
      <c r="Z75" s="781">
        <f>IFERROR(IF(Z71="",0,Z71),"0")+IFERROR(IF(Z72="",0,Z72),"0")+IFERROR(IF(Z73="",0,Z73),"0")+IFERROR(IF(Z74="",0,Z74),"0")</f>
        <v>5.6940000000000004E-2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1">
        <f>IFERROR(SUM(X71:X74),"0")</f>
        <v>30</v>
      </c>
      <c r="Y76" s="781">
        <f>IFERROR(SUM(Y71:Y74),"0")</f>
        <v>32.400000000000006</v>
      </c>
      <c r="Z76" s="37"/>
      <c r="AA76" s="782"/>
      <c r="AB76" s="782"/>
      <c r="AC76" s="782"/>
    </row>
    <row r="77" spans="1:68" ht="14.25" customHeight="1" x14ac:dyDescent="0.25">
      <c r="A77" s="799" t="s">
        <v>64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171</v>
      </c>
      <c r="B78" s="54" t="s">
        <v>172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174</v>
      </c>
      <c r="B79" s="54" t="s">
        <v>175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177</v>
      </c>
      <c r="B80" s="54" t="s">
        <v>178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180</v>
      </c>
      <c r="B81" s="54" t="s">
        <v>181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182</v>
      </c>
      <c r="B82" s="54" t="s">
        <v>183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184</v>
      </c>
      <c r="B83" s="54" t="s">
        <v>185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71</v>
      </c>
      <c r="Q84" s="801"/>
      <c r="R84" s="801"/>
      <c r="S84" s="801"/>
      <c r="T84" s="801"/>
      <c r="U84" s="801"/>
      <c r="V84" s="802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71</v>
      </c>
      <c r="Q85" s="801"/>
      <c r="R85" s="801"/>
      <c r="S85" s="801"/>
      <c r="T85" s="801"/>
      <c r="U85" s="801"/>
      <c r="V85" s="802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73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186</v>
      </c>
      <c r="B87" s="54" t="s">
        <v>187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189</v>
      </c>
      <c r="B88" s="54" t="s">
        <v>190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192</v>
      </c>
      <c r="B89" s="54" t="s">
        <v>193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195</v>
      </c>
      <c r="B90" s="54" t="s">
        <v>196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71</v>
      </c>
      <c r="Q93" s="801"/>
      <c r="R93" s="801"/>
      <c r="S93" s="801"/>
      <c r="T93" s="801"/>
      <c r="U93" s="801"/>
      <c r="V93" s="802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71</v>
      </c>
      <c r="Q94" s="801"/>
      <c r="R94" s="801"/>
      <c r="S94" s="801"/>
      <c r="T94" s="801"/>
      <c r="U94" s="801"/>
      <c r="V94" s="802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customHeight="1" x14ac:dyDescent="0.25">
      <c r="A95" s="799" t="s">
        <v>201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202</v>
      </c>
      <c r="B96" s="54" t="s">
        <v>203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202</v>
      </c>
      <c r="B97" s="54" t="s">
        <v>205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71</v>
      </c>
      <c r="Q99" s="801"/>
      <c r="R99" s="801"/>
      <c r="S99" s="801"/>
      <c r="T99" s="801"/>
      <c r="U99" s="801"/>
      <c r="V99" s="802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71</v>
      </c>
      <c r="Q100" s="801"/>
      <c r="R100" s="801"/>
      <c r="S100" s="801"/>
      <c r="T100" s="801"/>
      <c r="U100" s="801"/>
      <c r="V100" s="802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customHeight="1" x14ac:dyDescent="0.25">
      <c r="A101" s="796" t="s">
        <v>209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110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49</v>
      </c>
      <c r="Y103" s="780">
        <f>IFERROR(IF(X103="",0,CEILING((X103/$H103),1)*$H103),"")</f>
        <v>54</v>
      </c>
      <c r="Z103" s="36">
        <f>IFERROR(IF(Y103=0,"",ROUNDUP(Y103/H103,0)*0.01898),"")</f>
        <v>9.4899999999999998E-2</v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50.973611111111104</v>
      </c>
      <c r="BN103" s="64">
        <f>IFERROR(Y103*I103/H103,"0")</f>
        <v>56.17499999999999</v>
      </c>
      <c r="BO103" s="64">
        <f>IFERROR(1/J103*(X103/H103),"0")</f>
        <v>7.0891203703703692E-2</v>
      </c>
      <c r="BP103" s="64">
        <f>IFERROR(1/J103*(Y103/H103),"0")</f>
        <v>7.8125E-2</v>
      </c>
    </row>
    <row r="104" spans="1:68" ht="16.5" customHeight="1" x14ac:dyDescent="0.25">
      <c r="A104" s="54" t="s">
        <v>213</v>
      </c>
      <c r="B104" s="54" t="s">
        <v>214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125</v>
      </c>
      <c r="M105" s="33" t="s">
        <v>156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217</v>
      </c>
      <c r="AG105" s="64"/>
      <c r="AJ105" s="68" t="s">
        <v>126</v>
      </c>
      <c r="AK105" s="68">
        <v>54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1">
        <f>IFERROR(X103/H103,"0")+IFERROR(X104/H104,"0")+IFERROR(X105/H105,"0")</f>
        <v>4.5370370370370363</v>
      </c>
      <c r="Y106" s="781">
        <f>IFERROR(Y103/H103,"0")+IFERROR(Y104/H104,"0")+IFERROR(Y105/H105,"0")</f>
        <v>5</v>
      </c>
      <c r="Z106" s="781">
        <f>IFERROR(IF(Z103="",0,Z103),"0")+IFERROR(IF(Z104="",0,Z104),"0")+IFERROR(IF(Z105="",0,Z105),"0")</f>
        <v>9.4899999999999998E-2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1">
        <f>IFERROR(SUM(X103:X105),"0")</f>
        <v>49</v>
      </c>
      <c r="Y107" s="781">
        <f>IFERROR(SUM(Y103:Y105),"0")</f>
        <v>54</v>
      </c>
      <c r="Z107" s="37"/>
      <c r="AA107" s="782"/>
      <c r="AB107" s="782"/>
      <c r="AC107" s="782"/>
    </row>
    <row r="108" spans="1:68" ht="14.25" customHeight="1" x14ac:dyDescent="0.25">
      <c r="A108" s="799" t="s">
        <v>73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218</v>
      </c>
      <c r="B109" s="54" t="s">
        <v>219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218</v>
      </c>
      <c r="B110" s="54" t="s">
        <v>221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customHeight="1" x14ac:dyDescent="0.25">
      <c r="A112" s="54" t="s">
        <v>224</v>
      </c>
      <c r="B112" s="54" t="s">
        <v>225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4301051439</v>
      </c>
      <c r="D113" s="786">
        <v>4680115880214</v>
      </c>
      <c r="E113" s="787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227</v>
      </c>
      <c r="B114" s="54" t="s">
        <v>229</v>
      </c>
      <c r="C114" s="31">
        <v>4301051687</v>
      </c>
      <c r="D114" s="786">
        <v>4680115880214</v>
      </c>
      <c r="E114" s="787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29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71</v>
      </c>
      <c r="Q115" s="801"/>
      <c r="R115" s="801"/>
      <c r="S115" s="801"/>
      <c r="T115" s="801"/>
      <c r="U115" s="801"/>
      <c r="V115" s="802"/>
      <c r="W115" s="37" t="s">
        <v>72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71</v>
      </c>
      <c r="Q116" s="801"/>
      <c r="R116" s="801"/>
      <c r="S116" s="801"/>
      <c r="T116" s="801"/>
      <c r="U116" s="801"/>
      <c r="V116" s="802"/>
      <c r="W116" s="37" t="s">
        <v>69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customHeight="1" x14ac:dyDescent="0.25">
      <c r="A117" s="796" t="s">
        <v>231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110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232</v>
      </c>
      <c r="B119" s="54" t="s">
        <v>233</v>
      </c>
      <c r="C119" s="31">
        <v>4301011514</v>
      </c>
      <c r="D119" s="786">
        <v>4680115882133</v>
      </c>
      <c r="E119" s="787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235</v>
      </c>
      <c r="C120" s="31">
        <v>4301011703</v>
      </c>
      <c r="D120" s="786">
        <v>4680115882133</v>
      </c>
      <c r="E120" s="787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64</v>
      </c>
      <c r="Y120" s="780">
        <f>IFERROR(IF(X120="",0,CEILING((X120/$H120),1)*$H120),"")</f>
        <v>67.199999999999989</v>
      </c>
      <c r="Z120" s="36">
        <f>IFERROR(IF(Y120=0,"",ROUNDUP(Y120/H120,0)*0.01898),"")</f>
        <v>0.11388000000000001</v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66.485714285714295</v>
      </c>
      <c r="BN120" s="64">
        <f>IFERROR(Y120*I120/H120,"0")</f>
        <v>69.809999999999988</v>
      </c>
      <c r="BO120" s="64">
        <f>IFERROR(1/J120*(X120/H120),"0")</f>
        <v>8.9285714285714288E-2</v>
      </c>
      <c r="BP120" s="64">
        <f>IFERROR(1/J120*(Y120/H120),"0")</f>
        <v>9.3749999999999986E-2</v>
      </c>
    </row>
    <row r="121" spans="1:68" ht="16.5" customHeight="1" x14ac:dyDescent="0.25">
      <c r="A121" s="54" t="s">
        <v>236</v>
      </c>
      <c r="B121" s="54" t="s">
        <v>237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125</v>
      </c>
      <c r="M121" s="33" t="s">
        <v>114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126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239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240</v>
      </c>
      <c r="B123" s="54" t="s">
        <v>241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71</v>
      </c>
      <c r="Q124" s="801"/>
      <c r="R124" s="801"/>
      <c r="S124" s="801"/>
      <c r="T124" s="801"/>
      <c r="U124" s="801"/>
      <c r="V124" s="802"/>
      <c r="W124" s="37" t="s">
        <v>72</v>
      </c>
      <c r="X124" s="781">
        <f>IFERROR(X119/H119,"0")+IFERROR(X120/H120,"0")+IFERROR(X121/H121,"0")+IFERROR(X122/H122,"0")+IFERROR(X123/H123,"0")</f>
        <v>5.7142857142857144</v>
      </c>
      <c r="Y124" s="781">
        <f>IFERROR(Y119/H119,"0")+IFERROR(Y120/H120,"0")+IFERROR(Y121/H121,"0")+IFERROR(Y122/H122,"0")+IFERROR(Y123/H123,"0")</f>
        <v>5.9999999999999991</v>
      </c>
      <c r="Z124" s="781">
        <f>IFERROR(IF(Z119="",0,Z119),"0")+IFERROR(IF(Z120="",0,Z120),"0")+IFERROR(IF(Z121="",0,Z121),"0")+IFERROR(IF(Z122="",0,Z122),"0")+IFERROR(IF(Z123="",0,Z123),"0")</f>
        <v>0.11388000000000001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71</v>
      </c>
      <c r="Q125" s="801"/>
      <c r="R125" s="801"/>
      <c r="S125" s="801"/>
      <c r="T125" s="801"/>
      <c r="U125" s="801"/>
      <c r="V125" s="802"/>
      <c r="W125" s="37" t="s">
        <v>69</v>
      </c>
      <c r="X125" s="781">
        <f>IFERROR(SUM(X119:X123),"0")</f>
        <v>64</v>
      </c>
      <c r="Y125" s="781">
        <f>IFERROR(SUM(Y119:Y123),"0")</f>
        <v>67.199999999999989</v>
      </c>
      <c r="Z125" s="37"/>
      <c r="AA125" s="782"/>
      <c r="AB125" s="782"/>
      <c r="AC125" s="782"/>
    </row>
    <row r="126" spans="1:68" ht="14.25" customHeight="1" x14ac:dyDescent="0.25">
      <c r="A126" s="799" t="s">
        <v>160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242</v>
      </c>
      <c r="B127" s="54" t="s">
        <v>243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245</v>
      </c>
      <c r="B128" s="54" t="s">
        <v>246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248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2</v>
      </c>
      <c r="Y129" s="780">
        <f>IFERROR(IF(X129="",0,CEILING((X129/$H129),1)*$H129),"")</f>
        <v>2.4</v>
      </c>
      <c r="Z129" s="36">
        <f>IFERROR(IF(Y129=0,"",ROUNDUP(Y129/H129,0)*0.00651),"")</f>
        <v>6.5100000000000002E-3</v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2.1500000000000004</v>
      </c>
      <c r="BN129" s="64">
        <f>IFERROR(Y129*I129/H129,"0")</f>
        <v>2.58</v>
      </c>
      <c r="BO129" s="64">
        <f>IFERROR(1/J129*(X129/H129),"0")</f>
        <v>4.578754578754579E-3</v>
      </c>
      <c r="BP129" s="64">
        <f>IFERROR(1/J129*(Y129/H129),"0")</f>
        <v>5.4945054945054949E-3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71</v>
      </c>
      <c r="Q130" s="801"/>
      <c r="R130" s="801"/>
      <c r="S130" s="801"/>
      <c r="T130" s="801"/>
      <c r="U130" s="801"/>
      <c r="V130" s="802"/>
      <c r="W130" s="37" t="s">
        <v>72</v>
      </c>
      <c r="X130" s="781">
        <f>IFERROR(X127/H127,"0")+IFERROR(X128/H128,"0")+IFERROR(X129/H129,"0")</f>
        <v>0.83333333333333337</v>
      </c>
      <c r="Y130" s="781">
        <f>IFERROR(Y127/H127,"0")+IFERROR(Y128/H128,"0")+IFERROR(Y129/H129,"0")</f>
        <v>1</v>
      </c>
      <c r="Z130" s="781">
        <f>IFERROR(IF(Z127="",0,Z127),"0")+IFERROR(IF(Z128="",0,Z128),"0")+IFERROR(IF(Z129="",0,Z129),"0")</f>
        <v>6.5100000000000002E-3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71</v>
      </c>
      <c r="Q131" s="801"/>
      <c r="R131" s="801"/>
      <c r="S131" s="801"/>
      <c r="T131" s="801"/>
      <c r="U131" s="801"/>
      <c r="V131" s="802"/>
      <c r="W131" s="37" t="s">
        <v>69</v>
      </c>
      <c r="X131" s="781">
        <f>IFERROR(SUM(X127:X129),"0")</f>
        <v>2</v>
      </c>
      <c r="Y131" s="781">
        <f>IFERROR(SUM(Y127:Y129),"0")</f>
        <v>2.4</v>
      </c>
      <c r="Z131" s="37"/>
      <c r="AA131" s="782"/>
      <c r="AB131" s="782"/>
      <c r="AC131" s="782"/>
    </row>
    <row r="132" spans="1:68" ht="14.25" customHeight="1" x14ac:dyDescent="0.25">
      <c r="A132" s="799" t="s">
        <v>73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37.5" customHeight="1" x14ac:dyDescent="0.25">
      <c r="A133" s="54" t="s">
        <v>249</v>
      </c>
      <c r="B133" s="54" t="s">
        <v>250</v>
      </c>
      <c r="C133" s="31">
        <v>4301051360</v>
      </c>
      <c r="D133" s="786">
        <v>4607091385168</v>
      </c>
      <c r="E133" s="787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249</v>
      </c>
      <c r="B134" s="54" t="s">
        <v>252</v>
      </c>
      <c r="C134" s="31">
        <v>4301051625</v>
      </c>
      <c r="D134" s="786">
        <v>4607091385168</v>
      </c>
      <c r="E134" s="787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85</v>
      </c>
      <c r="Y134" s="780">
        <f t="shared" si="31"/>
        <v>92.4</v>
      </c>
      <c r="Z134" s="36">
        <f>IFERROR(IF(Y134=0,"",ROUNDUP(Y134/H134,0)*0.01898),"")</f>
        <v>0.20877999999999999</v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90.191071428571433</v>
      </c>
      <c r="BN134" s="64">
        <f t="shared" si="33"/>
        <v>98.043000000000006</v>
      </c>
      <c r="BO134" s="64">
        <f t="shared" si="34"/>
        <v>0.15811011904761904</v>
      </c>
      <c r="BP134" s="64">
        <f t="shared" si="35"/>
        <v>0.171875</v>
      </c>
    </row>
    <row r="135" spans="1:68" ht="27" customHeight="1" x14ac:dyDescent="0.25">
      <c r="A135" s="54" t="s">
        <v>254</v>
      </c>
      <c r="B135" s="54" t="s">
        <v>255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257</v>
      </c>
      <c r="B136" s="54" t="s">
        <v>258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259</v>
      </c>
      <c r="B137" s="54" t="s">
        <v>260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31</v>
      </c>
      <c r="Y137" s="780">
        <f t="shared" si="31"/>
        <v>32.400000000000006</v>
      </c>
      <c r="Z137" s="36">
        <f>IFERROR(IF(Y137=0,"",ROUNDUP(Y137/H137,0)*0.00651),"")</f>
        <v>7.8119999999999995E-2</v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33.893333333333331</v>
      </c>
      <c r="BN137" s="64">
        <f t="shared" si="33"/>
        <v>35.424000000000007</v>
      </c>
      <c r="BO137" s="64">
        <f t="shared" si="34"/>
        <v>6.3085063085063092E-2</v>
      </c>
      <c r="BP137" s="64">
        <f t="shared" si="35"/>
        <v>6.593406593406595E-2</v>
      </c>
    </row>
    <row r="138" spans="1:68" ht="27" customHeight="1" x14ac:dyDescent="0.25">
      <c r="A138" s="54" t="s">
        <v>261</v>
      </c>
      <c r="B138" s="54" t="s">
        <v>262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263</v>
      </c>
      <c r="B139" s="54" t="s">
        <v>264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71</v>
      </c>
      <c r="Q140" s="801"/>
      <c r="R140" s="801"/>
      <c r="S140" s="801"/>
      <c r="T140" s="801"/>
      <c r="U140" s="801"/>
      <c r="V140" s="802"/>
      <c r="W140" s="37" t="s">
        <v>72</v>
      </c>
      <c r="X140" s="781">
        <f>IFERROR(X133/H133,"0")+IFERROR(X134/H134,"0")+IFERROR(X135/H135,"0")+IFERROR(X136/H136,"0")+IFERROR(X137/H137,"0")+IFERROR(X138/H138,"0")+IFERROR(X139/H139,"0")</f>
        <v>21.600529100529101</v>
      </c>
      <c r="Y140" s="781">
        <f>IFERROR(Y133/H133,"0")+IFERROR(Y134/H134,"0")+IFERROR(Y135/H135,"0")+IFERROR(Y136/H136,"0")+IFERROR(Y137/H137,"0")+IFERROR(Y138/H138,"0")+IFERROR(Y139/H139,"0")</f>
        <v>23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0.28689999999999999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71</v>
      </c>
      <c r="Q141" s="801"/>
      <c r="R141" s="801"/>
      <c r="S141" s="801"/>
      <c r="T141" s="801"/>
      <c r="U141" s="801"/>
      <c r="V141" s="802"/>
      <c r="W141" s="37" t="s">
        <v>69</v>
      </c>
      <c r="X141" s="781">
        <f>IFERROR(SUM(X133:X139),"0")</f>
        <v>116</v>
      </c>
      <c r="Y141" s="781">
        <f>IFERROR(SUM(Y133:Y139),"0")</f>
        <v>124.80000000000001</v>
      </c>
      <c r="Z141" s="37"/>
      <c r="AA141" s="782"/>
      <c r="AB141" s="782"/>
      <c r="AC141" s="782"/>
    </row>
    <row r="142" spans="1:68" ht="14.25" customHeight="1" x14ac:dyDescent="0.25">
      <c r="A142" s="799" t="s">
        <v>201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266</v>
      </c>
      <c r="B143" s="54" t="s">
        <v>267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269</v>
      </c>
      <c r="B144" s="54" t="s">
        <v>270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272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110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273</v>
      </c>
      <c r="B149" s="54" t="s">
        <v>274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277</v>
      </c>
      <c r="B150" s="54" t="s">
        <v>278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277</v>
      </c>
      <c r="B151" s="54" t="s">
        <v>280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71</v>
      </c>
      <c r="Q152" s="801"/>
      <c r="R152" s="801"/>
      <c r="S152" s="801"/>
      <c r="T152" s="801"/>
      <c r="U152" s="801"/>
      <c r="V152" s="802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71</v>
      </c>
      <c r="Q153" s="801"/>
      <c r="R153" s="801"/>
      <c r="S153" s="801"/>
      <c r="T153" s="801"/>
      <c r="U153" s="801"/>
      <c r="V153" s="802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799" t="s">
        <v>64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281</v>
      </c>
      <c r="B155" s="54" t="s">
        <v>282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281</v>
      </c>
      <c r="B156" s="54" t="s">
        <v>284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799" t="s">
        <v>73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285</v>
      </c>
      <c r="B160" s="54" t="s">
        <v>286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289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288</v>
      </c>
      <c r="B162" s="54" t="s">
        <v>290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71</v>
      </c>
      <c r="Q163" s="801"/>
      <c r="R163" s="801"/>
      <c r="S163" s="801"/>
      <c r="T163" s="801"/>
      <c r="U163" s="801"/>
      <c r="V163" s="802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71</v>
      </c>
      <c r="Q164" s="801"/>
      <c r="R164" s="801"/>
      <c r="S164" s="801"/>
      <c r="T164" s="801"/>
      <c r="U164" s="801"/>
      <c r="V164" s="802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796" t="s">
        <v>108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110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291</v>
      </c>
      <c r="B167" s="54" t="s">
        <v>292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64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294</v>
      </c>
      <c r="B171" s="54" t="s">
        <v>295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297</v>
      </c>
      <c r="B172" s="54" t="s">
        <v>298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300</v>
      </c>
      <c r="B173" s="54" t="s">
        <v>301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303</v>
      </c>
      <c r="B174" s="54" t="s">
        <v>304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305</v>
      </c>
      <c r="B175" s="54" t="s">
        <v>306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71</v>
      </c>
      <c r="Q176" s="801"/>
      <c r="R176" s="801"/>
      <c r="S176" s="801"/>
      <c r="T176" s="801"/>
      <c r="U176" s="801"/>
      <c r="V176" s="802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71</v>
      </c>
      <c r="Q177" s="801"/>
      <c r="R177" s="801"/>
      <c r="S177" s="801"/>
      <c r="T177" s="801"/>
      <c r="U177" s="801"/>
      <c r="V177" s="802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73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307</v>
      </c>
      <c r="B179" s="54" t="s">
        <v>308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310</v>
      </c>
      <c r="B180" s="54" t="s">
        <v>311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313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314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160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315</v>
      </c>
      <c r="B186" s="54" t="s">
        <v>316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4</v>
      </c>
      <c r="Y186" s="780">
        <f>IFERROR(IF(X186="",0,CEILING((X186/$H186),1)*$H186),"")</f>
        <v>5.9399999999999995</v>
      </c>
      <c r="Z186" s="36">
        <f>IFERROR(IF(Y186=0,"",ROUNDUP(Y186/H186,0)*0.00502),"")</f>
        <v>1.506E-2</v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4.2020202020202024</v>
      </c>
      <c r="BN186" s="64">
        <f>IFERROR(Y186*I186/H186,"0")</f>
        <v>6.24</v>
      </c>
      <c r="BO186" s="64">
        <f>IFERROR(1/J186*(X186/H186),"0")</f>
        <v>8.6333419666753015E-3</v>
      </c>
      <c r="BP186" s="64">
        <f>IFERROR(1/J186*(Y186/H186),"0")</f>
        <v>1.282051282051282E-2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71</v>
      </c>
      <c r="Q187" s="801"/>
      <c r="R187" s="801"/>
      <c r="S187" s="801"/>
      <c r="T187" s="801"/>
      <c r="U187" s="801"/>
      <c r="V187" s="802"/>
      <c r="W187" s="37" t="s">
        <v>72</v>
      </c>
      <c r="X187" s="781">
        <f>IFERROR(X186/H186,"0")</f>
        <v>2.0202020202020203</v>
      </c>
      <c r="Y187" s="781">
        <f>IFERROR(Y186/H186,"0")</f>
        <v>2.9999999999999996</v>
      </c>
      <c r="Z187" s="781">
        <f>IFERROR(IF(Z186="",0,Z186),"0")</f>
        <v>1.506E-2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71</v>
      </c>
      <c r="Q188" s="801"/>
      <c r="R188" s="801"/>
      <c r="S188" s="801"/>
      <c r="T188" s="801"/>
      <c r="U188" s="801"/>
      <c r="V188" s="802"/>
      <c r="W188" s="37" t="s">
        <v>69</v>
      </c>
      <c r="X188" s="781">
        <f>IFERROR(SUM(X186:X186),"0")</f>
        <v>4</v>
      </c>
      <c r="Y188" s="781">
        <f>IFERROR(SUM(Y186:Y186),"0")</f>
        <v>5.9399999999999995</v>
      </c>
      <c r="Z188" s="37"/>
      <c r="AA188" s="782"/>
      <c r="AB188" s="782"/>
      <c r="AC188" s="782"/>
    </row>
    <row r="189" spans="1:68" ht="14.25" customHeight="1" x14ac:dyDescent="0.25">
      <c r="A189" s="799" t="s">
        <v>64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318</v>
      </c>
      <c r="B190" s="54" t="s">
        <v>319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121</v>
      </c>
      <c r="Y190" s="780">
        <f t="shared" ref="Y190:Y197" si="36">IFERROR(IF(X190="",0,CEILING((X190/$H190),1)*$H190),"")</f>
        <v>121.80000000000001</v>
      </c>
      <c r="Z190" s="36">
        <f>IFERROR(IF(Y190=0,"",ROUNDUP(Y190/H190,0)*0.00902),"")</f>
        <v>0.26158000000000003</v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128.77857142857141</v>
      </c>
      <c r="BN190" s="64">
        <f t="shared" ref="BN190:BN197" si="38">IFERROR(Y190*I190/H190,"0")</f>
        <v>129.63</v>
      </c>
      <c r="BO190" s="64">
        <f t="shared" ref="BO190:BO197" si="39">IFERROR(1/J190*(X190/H190),"0")</f>
        <v>0.21825396825396823</v>
      </c>
      <c r="BP190" s="64">
        <f t="shared" ref="BP190:BP197" si="40">IFERROR(1/J190*(Y190/H190),"0")</f>
        <v>0.2196969696969697</v>
      </c>
    </row>
    <row r="191" spans="1:68" ht="27" customHeight="1" x14ac:dyDescent="0.25">
      <c r="A191" s="54" t="s">
        <v>321</v>
      </c>
      <c r="B191" s="54" t="s">
        <v>322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138</v>
      </c>
      <c r="Y192" s="780">
        <f t="shared" si="36"/>
        <v>138.6</v>
      </c>
      <c r="Z192" s="36">
        <f>IFERROR(IF(Y192=0,"",ROUNDUP(Y192/H192,0)*0.00902),"")</f>
        <v>0.29766000000000004</v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144.9</v>
      </c>
      <c r="BN192" s="64">
        <f t="shared" si="38"/>
        <v>145.53</v>
      </c>
      <c r="BO192" s="64">
        <f t="shared" si="39"/>
        <v>0.2489177489177489</v>
      </c>
      <c r="BP192" s="64">
        <f t="shared" si="40"/>
        <v>0.25</v>
      </c>
    </row>
    <row r="193" spans="1:68" ht="27" customHeight="1" x14ac:dyDescent="0.25">
      <c r="A193" s="54" t="s">
        <v>327</v>
      </c>
      <c r="B193" s="54" t="s">
        <v>328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customHeight="1" x14ac:dyDescent="0.25">
      <c r="A194" s="54" t="s">
        <v>329</v>
      </c>
      <c r="B194" s="54" t="s">
        <v>330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3</v>
      </c>
      <c r="Y195" s="780">
        <f t="shared" si="36"/>
        <v>4.2</v>
      </c>
      <c r="Z195" s="36">
        <f>IFERROR(IF(Y195=0,"",ROUNDUP(Y195/H195,0)*0.00502),"")</f>
        <v>1.004E-2</v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3.1428571428571428</v>
      </c>
      <c r="BN195" s="64">
        <f t="shared" si="38"/>
        <v>4.4000000000000004</v>
      </c>
      <c r="BO195" s="64">
        <f t="shared" si="39"/>
        <v>6.1050061050061059E-3</v>
      </c>
      <c r="BP195" s="64">
        <f t="shared" si="40"/>
        <v>8.5470085470085479E-3</v>
      </c>
    </row>
    <row r="196" spans="1:68" ht="27" customHeight="1" x14ac:dyDescent="0.25">
      <c r="A196" s="54" t="s">
        <v>333</v>
      </c>
      <c r="B196" s="54" t="s">
        <v>334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335</v>
      </c>
      <c r="B197" s="54" t="s">
        <v>336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71</v>
      </c>
      <c r="Q198" s="801"/>
      <c r="R198" s="801"/>
      <c r="S198" s="801"/>
      <c r="T198" s="801"/>
      <c r="U198" s="801"/>
      <c r="V198" s="802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63.095238095238088</v>
      </c>
      <c r="Y198" s="781">
        <f>IFERROR(Y190/H190,"0")+IFERROR(Y191/H191,"0")+IFERROR(Y192/H192,"0")+IFERROR(Y193/H193,"0")+IFERROR(Y194/H194,"0")+IFERROR(Y195/H195,"0")+IFERROR(Y196/H196,"0")+IFERROR(Y197/H197,"0")</f>
        <v>64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0.56928000000000012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71</v>
      </c>
      <c r="Q199" s="801"/>
      <c r="R199" s="801"/>
      <c r="S199" s="801"/>
      <c r="T199" s="801"/>
      <c r="U199" s="801"/>
      <c r="V199" s="802"/>
      <c r="W199" s="37" t="s">
        <v>69</v>
      </c>
      <c r="X199" s="781">
        <f>IFERROR(SUM(X190:X197),"0")</f>
        <v>262</v>
      </c>
      <c r="Y199" s="781">
        <f>IFERROR(SUM(Y190:Y197),"0")</f>
        <v>264.59999999999997</v>
      </c>
      <c r="Z199" s="37"/>
      <c r="AA199" s="782"/>
      <c r="AB199" s="782"/>
      <c r="AC199" s="782"/>
    </row>
    <row r="200" spans="1:68" ht="16.5" customHeight="1" x14ac:dyDescent="0.25">
      <c r="A200" s="796" t="s">
        <v>338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110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339</v>
      </c>
      <c r="B202" s="54" t="s">
        <v>340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342</v>
      </c>
      <c r="B203" s="54" t="s">
        <v>343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71</v>
      </c>
      <c r="Q204" s="801"/>
      <c r="R204" s="801"/>
      <c r="S204" s="801"/>
      <c r="T204" s="801"/>
      <c r="U204" s="801"/>
      <c r="V204" s="802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71</v>
      </c>
      <c r="Q205" s="801"/>
      <c r="R205" s="801"/>
      <c r="S205" s="801"/>
      <c r="T205" s="801"/>
      <c r="U205" s="801"/>
      <c r="V205" s="802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160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344</v>
      </c>
      <c r="B207" s="54" t="s">
        <v>345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347</v>
      </c>
      <c r="B208" s="54" t="s">
        <v>348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customHeight="1" x14ac:dyDescent="0.25">
      <c r="A211" s="799" t="s">
        <v>64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349</v>
      </c>
      <c r="B212" s="54" t="s">
        <v>350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customHeight="1" x14ac:dyDescent="0.25">
      <c r="A213" s="54" t="s">
        <v>352</v>
      </c>
      <c r="B213" s="54" t="s">
        <v>353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78</v>
      </c>
      <c r="Y213" s="780">
        <f t="shared" si="41"/>
        <v>81</v>
      </c>
      <c r="Z213" s="36">
        <f>IFERROR(IF(Y213=0,"",ROUNDUP(Y213/H213,0)*0.00902),"")</f>
        <v>0.1353</v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81.033333333333331</v>
      </c>
      <c r="BN213" s="64">
        <f t="shared" si="43"/>
        <v>84.15</v>
      </c>
      <c r="BO213" s="64">
        <f t="shared" si="44"/>
        <v>0.10942760942760942</v>
      </c>
      <c r="BP213" s="64">
        <f t="shared" si="45"/>
        <v>0.11363636363636363</v>
      </c>
    </row>
    <row r="214" spans="1:68" ht="27" customHeight="1" x14ac:dyDescent="0.25">
      <c r="A214" s="54" t="s">
        <v>355</v>
      </c>
      <c r="B214" s="54" t="s">
        <v>356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358</v>
      </c>
      <c r="B215" s="54" t="s">
        <v>359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96</v>
      </c>
      <c r="Y215" s="780">
        <f t="shared" si="41"/>
        <v>97.2</v>
      </c>
      <c r="Z215" s="36">
        <f>IFERROR(IF(Y215=0,"",ROUNDUP(Y215/H215,0)*0.00902),"")</f>
        <v>0.16236</v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99.733333333333334</v>
      </c>
      <c r="BN215" s="64">
        <f t="shared" si="43"/>
        <v>100.98</v>
      </c>
      <c r="BO215" s="64">
        <f t="shared" si="44"/>
        <v>0.13468013468013465</v>
      </c>
      <c r="BP215" s="64">
        <f t="shared" si="45"/>
        <v>0.13636363636363635</v>
      </c>
    </row>
    <row r="216" spans="1:68" ht="27" customHeight="1" x14ac:dyDescent="0.25">
      <c r="A216" s="54" t="s">
        <v>361</v>
      </c>
      <c r="B216" s="54" t="s">
        <v>362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12</v>
      </c>
      <c r="Y216" s="780">
        <f t="shared" si="41"/>
        <v>12.6</v>
      </c>
      <c r="Z216" s="36">
        <f>IFERROR(IF(Y216=0,"",ROUNDUP(Y216/H216,0)*0.00502),"")</f>
        <v>3.5140000000000005E-2</v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12.866666666666667</v>
      </c>
      <c r="BN216" s="64">
        <f t="shared" si="43"/>
        <v>13.509999999999998</v>
      </c>
      <c r="BO216" s="64">
        <f t="shared" si="44"/>
        <v>2.8490028490028491E-2</v>
      </c>
      <c r="BP216" s="64">
        <f t="shared" si="45"/>
        <v>2.9914529914529919E-2</v>
      </c>
    </row>
    <row r="217" spans="1:68" ht="27" customHeight="1" x14ac:dyDescent="0.25">
      <c r="A217" s="54" t="s">
        <v>363</v>
      </c>
      <c r="B217" s="54" t="s">
        <v>364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12</v>
      </c>
      <c r="Y219" s="780">
        <f t="shared" si="41"/>
        <v>12.6</v>
      </c>
      <c r="Z219" s="36">
        <f>IFERROR(IF(Y219=0,"",ROUNDUP(Y219/H219,0)*0.00502),"")</f>
        <v>3.5140000000000005E-2</v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12.666666666666664</v>
      </c>
      <c r="BN219" s="64">
        <f t="shared" si="43"/>
        <v>13.299999999999999</v>
      </c>
      <c r="BO219" s="64">
        <f t="shared" si="44"/>
        <v>2.8490028490028491E-2</v>
      </c>
      <c r="BP219" s="64">
        <f t="shared" si="45"/>
        <v>2.9914529914529919E-2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71</v>
      </c>
      <c r="Q220" s="801"/>
      <c r="R220" s="801"/>
      <c r="S220" s="801"/>
      <c r="T220" s="801"/>
      <c r="U220" s="801"/>
      <c r="V220" s="802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45.555555555555543</v>
      </c>
      <c r="Y220" s="781">
        <f>IFERROR(Y212/H212,"0")+IFERROR(Y213/H213,"0")+IFERROR(Y214/H214,"0")+IFERROR(Y215/H215,"0")+IFERROR(Y216/H216,"0")+IFERROR(Y217/H217,"0")+IFERROR(Y218/H218,"0")+IFERROR(Y219/H219,"0")</f>
        <v>47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0.36794000000000004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71</v>
      </c>
      <c r="Q221" s="801"/>
      <c r="R221" s="801"/>
      <c r="S221" s="801"/>
      <c r="T221" s="801"/>
      <c r="U221" s="801"/>
      <c r="V221" s="802"/>
      <c r="W221" s="37" t="s">
        <v>69</v>
      </c>
      <c r="X221" s="781">
        <f>IFERROR(SUM(X212:X219),"0")</f>
        <v>198</v>
      </c>
      <c r="Y221" s="781">
        <f>IFERROR(SUM(Y212:Y219),"0")</f>
        <v>203.39999999999998</v>
      </c>
      <c r="Z221" s="37"/>
      <c r="AA221" s="782"/>
      <c r="AB221" s="782"/>
      <c r="AC221" s="782"/>
    </row>
    <row r="222" spans="1:68" ht="14.25" customHeight="1" x14ac:dyDescent="0.25">
      <c r="A222" s="799" t="s">
        <v>73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369</v>
      </c>
      <c r="B223" s="54" t="s">
        <v>370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16</v>
      </c>
      <c r="Y224" s="780">
        <f t="shared" si="46"/>
        <v>23.4</v>
      </c>
      <c r="Z224" s="36">
        <f>IFERROR(IF(Y224=0,"",ROUNDUP(Y224/H224,0)*0.01898),"")</f>
        <v>5.6940000000000004E-2</v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17.064615384615387</v>
      </c>
      <c r="BN224" s="64">
        <f t="shared" si="48"/>
        <v>24.957000000000001</v>
      </c>
      <c r="BO224" s="64">
        <f t="shared" si="49"/>
        <v>3.2051282051282055E-2</v>
      </c>
      <c r="BP224" s="64">
        <f t="shared" si="50"/>
        <v>4.6875E-2</v>
      </c>
    </row>
    <row r="225" spans="1:68" ht="37.5" customHeight="1" x14ac:dyDescent="0.25">
      <c r="A225" s="54" t="s">
        <v>375</v>
      </c>
      <c r="B225" s="54" t="s">
        <v>376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381</v>
      </c>
      <c r="B227" s="54" t="s">
        <v>382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119</v>
      </c>
      <c r="Y227" s="780">
        <f t="shared" si="46"/>
        <v>120</v>
      </c>
      <c r="Z227" s="36">
        <f t="shared" ref="Z227:Z233" si="51">IFERROR(IF(Y227=0,"",ROUNDUP(Y227/H227,0)*0.00651),"")</f>
        <v>0.32550000000000001</v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132.38750000000002</v>
      </c>
      <c r="BN227" s="64">
        <f t="shared" si="48"/>
        <v>133.5</v>
      </c>
      <c r="BO227" s="64">
        <f t="shared" si="49"/>
        <v>0.27243589743589747</v>
      </c>
      <c r="BP227" s="64">
        <f t="shared" si="50"/>
        <v>0.27472527472527475</v>
      </c>
    </row>
    <row r="228" spans="1:68" ht="37.5" customHeight="1" x14ac:dyDescent="0.25">
      <c r="A228" s="54" t="s">
        <v>383</v>
      </c>
      <c r="B228" s="54" t="s">
        <v>384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15</v>
      </c>
      <c r="Y229" s="780">
        <f t="shared" si="46"/>
        <v>16.8</v>
      </c>
      <c r="Z229" s="36">
        <f t="shared" si="51"/>
        <v>4.5569999999999999E-2</v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16.575000000000003</v>
      </c>
      <c r="BN229" s="64">
        <f t="shared" si="48"/>
        <v>18.564000000000004</v>
      </c>
      <c r="BO229" s="64">
        <f t="shared" si="49"/>
        <v>3.4340659340659344E-2</v>
      </c>
      <c r="BP229" s="64">
        <f t="shared" si="50"/>
        <v>3.8461538461538471E-2</v>
      </c>
    </row>
    <row r="230" spans="1:68" ht="27" customHeight="1" x14ac:dyDescent="0.25">
      <c r="A230" s="54" t="s">
        <v>389</v>
      </c>
      <c r="B230" s="54" t="s">
        <v>390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49</v>
      </c>
      <c r="Y230" s="780">
        <f t="shared" si="46"/>
        <v>50.4</v>
      </c>
      <c r="Z230" s="36">
        <f t="shared" si="51"/>
        <v>0.13671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54.145000000000003</v>
      </c>
      <c r="BN230" s="64">
        <f t="shared" si="48"/>
        <v>55.692</v>
      </c>
      <c r="BO230" s="64">
        <f t="shared" si="49"/>
        <v>0.1121794871794872</v>
      </c>
      <c r="BP230" s="64">
        <f t="shared" si="50"/>
        <v>0.11538461538461539</v>
      </c>
    </row>
    <row r="231" spans="1:68" ht="27" customHeight="1" x14ac:dyDescent="0.25">
      <c r="A231" s="54" t="s">
        <v>391</v>
      </c>
      <c r="B231" s="54" t="s">
        <v>392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393</v>
      </c>
      <c r="B232" s="54" t="s">
        <v>394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395</v>
      </c>
      <c r="B233" s="54" t="s">
        <v>396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78</v>
      </c>
      <c r="Y233" s="780">
        <f t="shared" si="46"/>
        <v>79.2</v>
      </c>
      <c r="Z233" s="36">
        <f t="shared" si="51"/>
        <v>0.21482999999999999</v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86.384999999999991</v>
      </c>
      <c r="BN233" s="64">
        <f t="shared" si="48"/>
        <v>87.713999999999999</v>
      </c>
      <c r="BO233" s="64">
        <f t="shared" si="49"/>
        <v>0.17857142857142858</v>
      </c>
      <c r="BP233" s="64">
        <f t="shared" si="50"/>
        <v>0.18131868131868134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71</v>
      </c>
      <c r="Q234" s="801"/>
      <c r="R234" s="801"/>
      <c r="S234" s="801"/>
      <c r="T234" s="801"/>
      <c r="U234" s="801"/>
      <c r="V234" s="802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110.80128205128206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114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0.77954999999999997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71</v>
      </c>
      <c r="Q235" s="801"/>
      <c r="R235" s="801"/>
      <c r="S235" s="801"/>
      <c r="T235" s="801"/>
      <c r="U235" s="801"/>
      <c r="V235" s="802"/>
      <c r="W235" s="37" t="s">
        <v>69</v>
      </c>
      <c r="X235" s="781">
        <f>IFERROR(SUM(X223:X233),"0")</f>
        <v>277</v>
      </c>
      <c r="Y235" s="781">
        <f>IFERROR(SUM(Y223:Y233),"0")</f>
        <v>289.8</v>
      </c>
      <c r="Z235" s="37"/>
      <c r="AA235" s="782"/>
      <c r="AB235" s="782"/>
      <c r="AC235" s="782"/>
    </row>
    <row r="236" spans="1:68" ht="14.25" customHeight="1" x14ac:dyDescent="0.25">
      <c r="A236" s="799" t="s">
        <v>201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398</v>
      </c>
      <c r="B237" s="54" t="s">
        <v>399</v>
      </c>
      <c r="C237" s="31">
        <v>4301060360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398</v>
      </c>
      <c r="B238" s="54" t="s">
        <v>401</v>
      </c>
      <c r="C238" s="31">
        <v>4301060404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402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398</v>
      </c>
      <c r="B239" s="54" t="s">
        <v>403</v>
      </c>
      <c r="C239" s="31">
        <v>4301060460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156</v>
      </c>
      <c r="N239" s="33"/>
      <c r="O239" s="32">
        <v>30</v>
      </c>
      <c r="P239" s="967" t="s">
        <v>404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406</v>
      </c>
      <c r="B240" s="54" t="s">
        <v>407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17</v>
      </c>
      <c r="Y241" s="780">
        <f t="shared" si="52"/>
        <v>19.2</v>
      </c>
      <c r="Z241" s="36">
        <f>IFERROR(IF(Y241=0,"",ROUNDUP(Y241/H241,0)*0.00651),"")</f>
        <v>5.2080000000000001E-2</v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18.785000000000004</v>
      </c>
      <c r="BN241" s="64">
        <f t="shared" si="54"/>
        <v>21.216000000000001</v>
      </c>
      <c r="BO241" s="64">
        <f t="shared" si="55"/>
        <v>3.8919413919413927E-2</v>
      </c>
      <c r="BP241" s="64">
        <f t="shared" si="56"/>
        <v>4.3956043956043959E-2</v>
      </c>
    </row>
    <row r="242" spans="1:68" ht="37.5" customHeight="1" x14ac:dyDescent="0.25">
      <c r="A242" s="54" t="s">
        <v>412</v>
      </c>
      <c r="B242" s="54" t="s">
        <v>413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18</v>
      </c>
      <c r="Y242" s="780">
        <f t="shared" si="52"/>
        <v>19.2</v>
      </c>
      <c r="Z242" s="36">
        <f>IFERROR(IF(Y242=0,"",ROUNDUP(Y242/H242,0)*0.00651),"")</f>
        <v>5.2080000000000001E-2</v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19.890000000000004</v>
      </c>
      <c r="BN242" s="64">
        <f t="shared" si="54"/>
        <v>21.216000000000001</v>
      </c>
      <c r="BO242" s="64">
        <f t="shared" si="55"/>
        <v>4.1208791208791215E-2</v>
      </c>
      <c r="BP242" s="64">
        <f t="shared" si="56"/>
        <v>4.3956043956043959E-2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71</v>
      </c>
      <c r="Q243" s="801"/>
      <c r="R243" s="801"/>
      <c r="S243" s="801"/>
      <c r="T243" s="801"/>
      <c r="U243" s="801"/>
      <c r="V243" s="802"/>
      <c r="W243" s="37" t="s">
        <v>72</v>
      </c>
      <c r="X243" s="781">
        <f>IFERROR(X237/H237,"0")+IFERROR(X238/H238,"0")+IFERROR(X239/H239,"0")+IFERROR(X240/H240,"0")+IFERROR(X241/H241,"0")+IFERROR(X242/H242,"0")</f>
        <v>14.583333333333334</v>
      </c>
      <c r="Y243" s="781">
        <f>IFERROR(Y237/H237,"0")+IFERROR(Y238/H238,"0")+IFERROR(Y239/H239,"0")+IFERROR(Y240/H240,"0")+IFERROR(Y241/H241,"0")+IFERROR(Y242/H242,"0")</f>
        <v>16</v>
      </c>
      <c r="Z243" s="781">
        <f>IFERROR(IF(Z237="",0,Z237),"0")+IFERROR(IF(Z238="",0,Z238),"0")+IFERROR(IF(Z239="",0,Z239),"0")+IFERROR(IF(Z240="",0,Z240),"0")+IFERROR(IF(Z241="",0,Z241),"0")+IFERROR(IF(Z242="",0,Z242),"0")</f>
        <v>0.10416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71</v>
      </c>
      <c r="Q244" s="801"/>
      <c r="R244" s="801"/>
      <c r="S244" s="801"/>
      <c r="T244" s="801"/>
      <c r="U244" s="801"/>
      <c r="V244" s="802"/>
      <c r="W244" s="37" t="s">
        <v>69</v>
      </c>
      <c r="X244" s="781">
        <f>IFERROR(SUM(X237:X242),"0")</f>
        <v>35</v>
      </c>
      <c r="Y244" s="781">
        <f>IFERROR(SUM(Y237:Y242),"0")</f>
        <v>38.4</v>
      </c>
      <c r="Z244" s="37"/>
      <c r="AA244" s="782"/>
      <c r="AB244" s="782"/>
      <c r="AC244" s="782"/>
    </row>
    <row r="245" spans="1:68" ht="16.5" customHeight="1" x14ac:dyDescent="0.25">
      <c r="A245" s="796" t="s">
        <v>415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110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416</v>
      </c>
      <c r="B247" s="54" t="s">
        <v>417</v>
      </c>
      <c r="C247" s="31">
        <v>4301011717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113</v>
      </c>
      <c r="L247" s="32"/>
      <c r="M247" s="33" t="s">
        <v>117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418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416</v>
      </c>
      <c r="B248" s="54" t="s">
        <v>419</v>
      </c>
      <c r="C248" s="31">
        <v>4301011945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113</v>
      </c>
      <c r="L248" s="32"/>
      <c r="M248" s="33" t="s">
        <v>420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4301011733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4301011944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113</v>
      </c>
      <c r="L251" s="32"/>
      <c r="M251" s="33" t="s">
        <v>420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418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71</v>
      </c>
      <c r="Q255" s="801"/>
      <c r="R255" s="801"/>
      <c r="S255" s="801"/>
      <c r="T255" s="801"/>
      <c r="U255" s="801"/>
      <c r="V255" s="802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71</v>
      </c>
      <c r="Q256" s="801"/>
      <c r="R256" s="801"/>
      <c r="S256" s="801"/>
      <c r="T256" s="801"/>
      <c r="U256" s="801"/>
      <c r="V256" s="802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435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110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436</v>
      </c>
      <c r="B259" s="54" t="s">
        <v>437</v>
      </c>
      <c r="C259" s="31">
        <v>4301011826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113</v>
      </c>
      <c r="L259" s="32"/>
      <c r="M259" s="33" t="s">
        <v>117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customHeight="1" x14ac:dyDescent="0.25">
      <c r="A260" s="54" t="s">
        <v>436</v>
      </c>
      <c r="B260" s="54" t="s">
        <v>439</v>
      </c>
      <c r="C260" s="31">
        <v>4301011942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113</v>
      </c>
      <c r="L260" s="32"/>
      <c r="M260" s="33" t="s">
        <v>420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441</v>
      </c>
      <c r="B261" s="54" t="s">
        <v>442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4301011721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113</v>
      </c>
      <c r="L262" s="32"/>
      <c r="M262" s="33" t="s">
        <v>117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444</v>
      </c>
      <c r="B263" s="54" t="s">
        <v>447</v>
      </c>
      <c r="C263" s="31">
        <v>4301011941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113</v>
      </c>
      <c r="L263" s="32"/>
      <c r="M263" s="33" t="s">
        <v>420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440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450</v>
      </c>
      <c r="B265" s="54" t="s">
        <v>451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454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455</v>
      </c>
      <c r="B267" s="54" t="s">
        <v>456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71</v>
      </c>
      <c r="Q268" s="801"/>
      <c r="R268" s="801"/>
      <c r="S268" s="801"/>
      <c r="T268" s="801"/>
      <c r="U268" s="801"/>
      <c r="V268" s="802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71</v>
      </c>
      <c r="Q269" s="801"/>
      <c r="R269" s="801"/>
      <c r="S269" s="801"/>
      <c r="T269" s="801"/>
      <c r="U269" s="801"/>
      <c r="V269" s="802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customHeight="1" x14ac:dyDescent="0.25">
      <c r="A270" s="799" t="s">
        <v>160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457</v>
      </c>
      <c r="B271" s="54" t="s">
        <v>458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71</v>
      </c>
      <c r="Q272" s="801"/>
      <c r="R272" s="801"/>
      <c r="S272" s="801"/>
      <c r="T272" s="801"/>
      <c r="U272" s="801"/>
      <c r="V272" s="802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71</v>
      </c>
      <c r="Q273" s="801"/>
      <c r="R273" s="801"/>
      <c r="S273" s="801"/>
      <c r="T273" s="801"/>
      <c r="U273" s="801"/>
      <c r="V273" s="802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460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110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461</v>
      </c>
      <c r="B276" s="54" t="s">
        <v>462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464</v>
      </c>
      <c r="B277" s="54" t="s">
        <v>465</v>
      </c>
      <c r="C277" s="31">
        <v>4301011850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113</v>
      </c>
      <c r="L277" s="32"/>
      <c r="M277" s="33" t="s">
        <v>117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464</v>
      </c>
      <c r="B278" s="54" t="s">
        <v>467</v>
      </c>
      <c r="C278" s="31">
        <v>4301011910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113</v>
      </c>
      <c r="L278" s="32"/>
      <c r="M278" s="33" t="s">
        <v>420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469</v>
      </c>
      <c r="B279" s="54" t="s">
        <v>470</v>
      </c>
      <c r="C279" s="31">
        <v>4301011313</v>
      </c>
      <c r="D279" s="786">
        <v>4607091385984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472</v>
      </c>
      <c r="B280" s="54" t="s">
        <v>473</v>
      </c>
      <c r="C280" s="31">
        <v>4301011853</v>
      </c>
      <c r="D280" s="786">
        <v>4680115885851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475</v>
      </c>
      <c r="B281" s="54" t="s">
        <v>476</v>
      </c>
      <c r="C281" s="31">
        <v>4301011319</v>
      </c>
      <c r="D281" s="786">
        <v>4607091387469</v>
      </c>
      <c r="E281" s="787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478</v>
      </c>
      <c r="B282" s="54" t="s">
        <v>479</v>
      </c>
      <c r="C282" s="31">
        <v>4301011852</v>
      </c>
      <c r="D282" s="786">
        <v>4680115885844</v>
      </c>
      <c r="E282" s="787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481</v>
      </c>
      <c r="B283" s="54" t="s">
        <v>482</v>
      </c>
      <c r="C283" s="31">
        <v>4301011316</v>
      </c>
      <c r="D283" s="786">
        <v>4607091387438</v>
      </c>
      <c r="E283" s="787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4301011851</v>
      </c>
      <c r="D284" s="786">
        <v>4680115885820</v>
      </c>
      <c r="E284" s="787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71</v>
      </c>
      <c r="Q285" s="801"/>
      <c r="R285" s="801"/>
      <c r="S285" s="801"/>
      <c r="T285" s="801"/>
      <c r="U285" s="801"/>
      <c r="V285" s="802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71</v>
      </c>
      <c r="Q286" s="801"/>
      <c r="R286" s="801"/>
      <c r="S286" s="801"/>
      <c r="T286" s="801"/>
      <c r="U286" s="801"/>
      <c r="V286" s="802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487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110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488</v>
      </c>
      <c r="B289" s="54" t="s">
        <v>489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427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71</v>
      </c>
      <c r="Q290" s="801"/>
      <c r="R290" s="801"/>
      <c r="S290" s="801"/>
      <c r="T290" s="801"/>
      <c r="U290" s="801"/>
      <c r="V290" s="802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71</v>
      </c>
      <c r="Q291" s="801"/>
      <c r="R291" s="801"/>
      <c r="S291" s="801"/>
      <c r="T291" s="801"/>
      <c r="U291" s="801"/>
      <c r="V291" s="802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490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110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491</v>
      </c>
      <c r="B294" s="54" t="s">
        <v>492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493</v>
      </c>
      <c r="B295" s="54" t="s">
        <v>494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496</v>
      </c>
      <c r="B296" s="54" t="s">
        <v>497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71</v>
      </c>
      <c r="Q297" s="801"/>
      <c r="R297" s="801"/>
      <c r="S297" s="801"/>
      <c r="T297" s="801"/>
      <c r="U297" s="801"/>
      <c r="V297" s="802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71</v>
      </c>
      <c r="Q298" s="801"/>
      <c r="R298" s="801"/>
      <c r="S298" s="801"/>
      <c r="T298" s="801"/>
      <c r="U298" s="801"/>
      <c r="V298" s="802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499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73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500</v>
      </c>
      <c r="B301" s="54" t="s">
        <v>501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503</v>
      </c>
      <c r="B302" s="54" t="s">
        <v>504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506</v>
      </c>
      <c r="B303" s="54" t="s">
        <v>507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508</v>
      </c>
      <c r="B304" s="54" t="s">
        <v>509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36</v>
      </c>
      <c r="Y304" s="780">
        <f t="shared" si="72"/>
        <v>36</v>
      </c>
      <c r="Z304" s="36">
        <f>IFERROR(IF(Y304=0,"",ROUNDUP(Y304/H304,0)*0.00651),"")</f>
        <v>9.7650000000000001E-2</v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39.780000000000008</v>
      </c>
      <c r="BN304" s="64">
        <f t="shared" si="74"/>
        <v>39.780000000000008</v>
      </c>
      <c r="BO304" s="64">
        <f t="shared" si="75"/>
        <v>8.241758241758243E-2</v>
      </c>
      <c r="BP304" s="64">
        <f t="shared" si="76"/>
        <v>8.241758241758243E-2</v>
      </c>
    </row>
    <row r="305" spans="1:68" ht="37.5" customHeight="1" x14ac:dyDescent="0.25">
      <c r="A305" s="54" t="s">
        <v>510</v>
      </c>
      <c r="B305" s="54" t="s">
        <v>511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143</v>
      </c>
      <c r="M305" s="33" t="s">
        <v>68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145</v>
      </c>
      <c r="AK305" s="68">
        <v>436.8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customHeight="1" x14ac:dyDescent="0.25">
      <c r="A306" s="54" t="s">
        <v>512</v>
      </c>
      <c r="B306" s="54" t="s">
        <v>513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71</v>
      </c>
      <c r="Q307" s="801"/>
      <c r="R307" s="801"/>
      <c r="S307" s="801"/>
      <c r="T307" s="801"/>
      <c r="U307" s="801"/>
      <c r="V307" s="802"/>
      <c r="W307" s="37" t="s">
        <v>72</v>
      </c>
      <c r="X307" s="781">
        <f>IFERROR(X301/H301,"0")+IFERROR(X302/H302,"0")+IFERROR(X303/H303,"0")+IFERROR(X304/H304,"0")+IFERROR(X305/H305,"0")+IFERROR(X306/H306,"0")</f>
        <v>15</v>
      </c>
      <c r="Y307" s="781">
        <f>IFERROR(Y301/H301,"0")+IFERROR(Y302/H302,"0")+IFERROR(Y303/H303,"0")+IFERROR(Y304/H304,"0")+IFERROR(Y305/H305,"0")+IFERROR(Y306/H306,"0")</f>
        <v>15</v>
      </c>
      <c r="Z307" s="781">
        <f>IFERROR(IF(Z301="",0,Z301),"0")+IFERROR(IF(Z302="",0,Z302),"0")+IFERROR(IF(Z303="",0,Z303),"0")+IFERROR(IF(Z304="",0,Z304),"0")+IFERROR(IF(Z305="",0,Z305),"0")+IFERROR(IF(Z306="",0,Z306),"0")</f>
        <v>9.7650000000000001E-2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71</v>
      </c>
      <c r="Q308" s="801"/>
      <c r="R308" s="801"/>
      <c r="S308" s="801"/>
      <c r="T308" s="801"/>
      <c r="U308" s="801"/>
      <c r="V308" s="802"/>
      <c r="W308" s="37" t="s">
        <v>69</v>
      </c>
      <c r="X308" s="781">
        <f>IFERROR(SUM(X301:X306),"0")</f>
        <v>36</v>
      </c>
      <c r="Y308" s="781">
        <f>IFERROR(SUM(Y301:Y306),"0")</f>
        <v>36</v>
      </c>
      <c r="Z308" s="37"/>
      <c r="AA308" s="782"/>
      <c r="AB308" s="782"/>
      <c r="AC308" s="782"/>
    </row>
    <row r="309" spans="1:68" ht="16.5" customHeight="1" x14ac:dyDescent="0.25">
      <c r="A309" s="796" t="s">
        <v>515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110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516</v>
      </c>
      <c r="B311" s="54" t="s">
        <v>517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71</v>
      </c>
      <c r="Q312" s="801"/>
      <c r="R312" s="801"/>
      <c r="S312" s="801"/>
      <c r="T312" s="801"/>
      <c r="U312" s="801"/>
      <c r="V312" s="802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71</v>
      </c>
      <c r="Q313" s="801"/>
      <c r="R313" s="801"/>
      <c r="S313" s="801"/>
      <c r="T313" s="801"/>
      <c r="U313" s="801"/>
      <c r="V313" s="802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64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519</v>
      </c>
      <c r="B315" s="54" t="s">
        <v>520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71</v>
      </c>
      <c r="Q316" s="801"/>
      <c r="R316" s="801"/>
      <c r="S316" s="801"/>
      <c r="T316" s="801"/>
      <c r="U316" s="801"/>
      <c r="V316" s="802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71</v>
      </c>
      <c r="Q317" s="801"/>
      <c r="R317" s="801"/>
      <c r="S317" s="801"/>
      <c r="T317" s="801"/>
      <c r="U317" s="801"/>
      <c r="V317" s="802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73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522</v>
      </c>
      <c r="B319" s="54" t="s">
        <v>523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525</v>
      </c>
      <c r="B320" s="54" t="s">
        <v>526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71</v>
      </c>
      <c r="Q321" s="801"/>
      <c r="R321" s="801"/>
      <c r="S321" s="801"/>
      <c r="T321" s="801"/>
      <c r="U321" s="801"/>
      <c r="V321" s="802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71</v>
      </c>
      <c r="Q322" s="801"/>
      <c r="R322" s="801"/>
      <c r="S322" s="801"/>
      <c r="T322" s="801"/>
      <c r="U322" s="801"/>
      <c r="V322" s="802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528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110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529</v>
      </c>
      <c r="B325" s="54" t="s">
        <v>530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64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532</v>
      </c>
      <c r="B329" s="54" t="s">
        <v>533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71</v>
      </c>
      <c r="Q330" s="801"/>
      <c r="R330" s="801"/>
      <c r="S330" s="801"/>
      <c r="T330" s="801"/>
      <c r="U330" s="801"/>
      <c r="V330" s="802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71</v>
      </c>
      <c r="Q331" s="801"/>
      <c r="R331" s="801"/>
      <c r="S331" s="801"/>
      <c r="T331" s="801"/>
      <c r="U331" s="801"/>
      <c r="V331" s="802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73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535</v>
      </c>
      <c r="B333" s="54" t="s">
        <v>536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541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110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542</v>
      </c>
      <c r="B339" s="54" t="s">
        <v>543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427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427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71</v>
      </c>
      <c r="Q341" s="801"/>
      <c r="R341" s="801"/>
      <c r="S341" s="801"/>
      <c r="T341" s="801"/>
      <c r="U341" s="801"/>
      <c r="V341" s="802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71</v>
      </c>
      <c r="Q342" s="801"/>
      <c r="R342" s="801"/>
      <c r="S342" s="801"/>
      <c r="T342" s="801"/>
      <c r="U342" s="801"/>
      <c r="V342" s="802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64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546</v>
      </c>
      <c r="B344" s="54" t="s">
        <v>547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549</v>
      </c>
      <c r="B345" s="54" t="s">
        <v>550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71</v>
      </c>
      <c r="Q346" s="801"/>
      <c r="R346" s="801"/>
      <c r="S346" s="801"/>
      <c r="T346" s="801"/>
      <c r="U346" s="801"/>
      <c r="V346" s="802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71</v>
      </c>
      <c r="Q347" s="801"/>
      <c r="R347" s="801"/>
      <c r="S347" s="801"/>
      <c r="T347" s="801"/>
      <c r="U347" s="801"/>
      <c r="V347" s="802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73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551</v>
      </c>
      <c r="B349" s="54" t="s">
        <v>552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554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110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555</v>
      </c>
      <c r="B354" s="54" t="s">
        <v>556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71</v>
      </c>
      <c r="Q355" s="801"/>
      <c r="R355" s="801"/>
      <c r="S355" s="801"/>
      <c r="T355" s="801"/>
      <c r="U355" s="801"/>
      <c r="V355" s="802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71</v>
      </c>
      <c r="Q356" s="801"/>
      <c r="R356" s="801"/>
      <c r="S356" s="801"/>
      <c r="T356" s="801"/>
      <c r="U356" s="801"/>
      <c r="V356" s="802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558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110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559</v>
      </c>
      <c r="B359" s="54" t="s">
        <v>560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562</v>
      </c>
      <c r="B360" s="54" t="s">
        <v>563</v>
      </c>
      <c r="C360" s="31">
        <v>4301012016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113</v>
      </c>
      <c r="L360" s="32"/>
      <c r="M360" s="33" t="s">
        <v>114</v>
      </c>
      <c r="N360" s="33"/>
      <c r="O360" s="32">
        <v>55</v>
      </c>
      <c r="P360" s="12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562</v>
      </c>
      <c r="B361" s="54" t="s">
        <v>565</v>
      </c>
      <c r="C361" s="31">
        <v>4301011911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113</v>
      </c>
      <c r="L361" s="32"/>
      <c r="M361" s="33" t="s">
        <v>420</v>
      </c>
      <c r="N361" s="33"/>
      <c r="O361" s="32">
        <v>55</v>
      </c>
      <c r="P361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567</v>
      </c>
      <c r="B362" s="54" t="s">
        <v>568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570</v>
      </c>
      <c r="B363" s="54" t="s">
        <v>571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4301011337</v>
      </c>
      <c r="D365" s="786">
        <v>4607091386011</v>
      </c>
      <c r="E365" s="787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4301011859</v>
      </c>
      <c r="D366" s="786">
        <v>4680115885608</v>
      </c>
      <c r="E366" s="787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564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799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customHeight="1" x14ac:dyDescent="0.25">
      <c r="A376" s="799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595</v>
      </c>
      <c r="B378" s="54" t="s">
        <v>596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607</v>
      </c>
      <c r="B382" s="54" t="s">
        <v>608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customHeight="1" x14ac:dyDescent="0.25">
      <c r="A385" s="799" t="s">
        <v>201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10</v>
      </c>
      <c r="Y387" s="780">
        <f>IFERROR(IF(X387="",0,CEILING((X387/$H387),1)*$H387),"")</f>
        <v>15.6</v>
      </c>
      <c r="Z387" s="36">
        <f>IFERROR(IF(Y387=0,"",ROUNDUP(Y387/H387,0)*0.01898),"")</f>
        <v>3.7960000000000001E-2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10.665384615384617</v>
      </c>
      <c r="BN387" s="64">
        <f>IFERROR(Y387*I387/H387,"0")</f>
        <v>16.638000000000002</v>
      </c>
      <c r="BO387" s="64">
        <f>IFERROR(1/J387*(X387/H387),"0")</f>
        <v>2.0032051282051284E-2</v>
      </c>
      <c r="BP387" s="64">
        <f>IFERROR(1/J387*(Y387/H387),"0")</f>
        <v>3.125E-2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616</v>
      </c>
      <c r="B389" s="54" t="s">
        <v>619</v>
      </c>
      <c r="C389" s="31">
        <v>4301060484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156</v>
      </c>
      <c r="N389" s="33"/>
      <c r="O389" s="32">
        <v>30</v>
      </c>
      <c r="P389" s="805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1">
        <f>IFERROR(X386/H386,"0")+IFERROR(X387/H387,"0")+IFERROR(X388/H388,"0")+IFERROR(X389/H389,"0")</f>
        <v>1.2820512820512822</v>
      </c>
      <c r="Y390" s="781">
        <f>IFERROR(Y386/H386,"0")+IFERROR(Y387/H387,"0")+IFERROR(Y388/H388,"0")+IFERROR(Y389/H389,"0")</f>
        <v>2</v>
      </c>
      <c r="Z390" s="781">
        <f>IFERROR(IF(Z386="",0,Z386),"0")+IFERROR(IF(Z387="",0,Z387),"0")+IFERROR(IF(Z388="",0,Z388),"0")+IFERROR(IF(Z389="",0,Z389),"0")</f>
        <v>3.7960000000000001E-2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1">
        <f>IFERROR(SUM(X386:X389),"0")</f>
        <v>10</v>
      </c>
      <c r="Y391" s="781">
        <f>IFERROR(SUM(Y386:Y389),"0")</f>
        <v>15.6</v>
      </c>
      <c r="Z391" s="37"/>
      <c r="AA391" s="782"/>
      <c r="AB391" s="782"/>
      <c r="AC391" s="782"/>
    </row>
    <row r="392" spans="1:68" ht="14.25" customHeight="1" x14ac:dyDescent="0.25">
      <c r="A392" s="799" t="s">
        <v>99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622</v>
      </c>
      <c r="B393" s="54" t="s">
        <v>623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6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626</v>
      </c>
      <c r="B394" s="54" t="s">
        <v>627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52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2</v>
      </c>
      <c r="Y396" s="780">
        <f>IFERROR(IF(X396="",0,CEILING((X396/$H396),1)*$H396),"")</f>
        <v>2.5499999999999998</v>
      </c>
      <c r="Z396" s="36">
        <f>IFERROR(IF(Y396=0,"",ROUNDUP(Y396/H396,0)*0.00651),"")</f>
        <v>6.5100000000000002E-3</v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2.2588235294117647</v>
      </c>
      <c r="BN396" s="64">
        <f>IFERROR(Y396*I396/H396,"0")</f>
        <v>2.88</v>
      </c>
      <c r="BO396" s="64">
        <f>IFERROR(1/J396*(X396/H396),"0")</f>
        <v>4.3094160741219576E-3</v>
      </c>
      <c r="BP396" s="64">
        <f>IFERROR(1/J396*(Y396/H396),"0")</f>
        <v>5.4945054945054949E-3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1">
        <f>IFERROR(X393/H393,"0")+IFERROR(X394/H394,"0")+IFERROR(X395/H395,"0")+IFERROR(X396/H396,"0")</f>
        <v>0.78431372549019618</v>
      </c>
      <c r="Y397" s="781">
        <f>IFERROR(Y393/H393,"0")+IFERROR(Y394/H394,"0")+IFERROR(Y395/H395,"0")+IFERROR(Y396/H396,"0")</f>
        <v>1</v>
      </c>
      <c r="Z397" s="781">
        <f>IFERROR(IF(Z393="",0,Z393),"0")+IFERROR(IF(Z394="",0,Z394),"0")+IFERROR(IF(Z395="",0,Z395),"0")+IFERROR(IF(Z396="",0,Z396),"0")</f>
        <v>6.5100000000000002E-3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1">
        <f>IFERROR(SUM(X393:X396),"0")</f>
        <v>2</v>
      </c>
      <c r="Y398" s="781">
        <f>IFERROR(SUM(Y393:Y396),"0")</f>
        <v>2.5499999999999998</v>
      </c>
      <c r="Z398" s="37"/>
      <c r="AA398" s="782"/>
      <c r="AB398" s="782"/>
      <c r="AC398" s="782"/>
    </row>
    <row r="399" spans="1:68" ht="14.25" customHeight="1" x14ac:dyDescent="0.25">
      <c r="A399" s="799" t="s">
        <v>634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639</v>
      </c>
      <c r="B401" s="54" t="s">
        <v>640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643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73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647</v>
      </c>
      <c r="B411" s="54" t="s">
        <v>648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customHeight="1" x14ac:dyDescent="0.2">
      <c r="A416" s="831" t="s">
        <v>656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657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110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27" customHeight="1" x14ac:dyDescent="0.25">
      <c r="A419" s="54" t="s">
        <v>658</v>
      </c>
      <c r="B419" s="54" t="s">
        <v>659</v>
      </c>
      <c r="C419" s="31">
        <v>4301011946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420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143</v>
      </c>
      <c r="M420" s="33" t="s">
        <v>68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360</v>
      </c>
      <c r="Y420" s="780">
        <f t="shared" si="87"/>
        <v>360</v>
      </c>
      <c r="Z420" s="36">
        <f>IFERROR(IF(Y420=0,"",ROUNDUP(Y420/H420,0)*0.02175),"")</f>
        <v>0.52200000000000002</v>
      </c>
      <c r="AA420" s="56"/>
      <c r="AB420" s="57"/>
      <c r="AC420" s="487" t="s">
        <v>662</v>
      </c>
      <c r="AG420" s="64"/>
      <c r="AJ420" s="68" t="s">
        <v>145</v>
      </c>
      <c r="AK420" s="68">
        <v>720</v>
      </c>
      <c r="BB420" s="488" t="s">
        <v>1</v>
      </c>
      <c r="BM420" s="64">
        <f t="shared" si="88"/>
        <v>371.52000000000004</v>
      </c>
      <c r="BN420" s="64">
        <f t="shared" si="89"/>
        <v>371.52000000000004</v>
      </c>
      <c r="BO420" s="64">
        <f t="shared" si="90"/>
        <v>0.5</v>
      </c>
      <c r="BP420" s="64">
        <f t="shared" si="91"/>
        <v>0.5</v>
      </c>
    </row>
    <row r="421" spans="1:68" ht="27" customHeight="1" x14ac:dyDescent="0.25">
      <c r="A421" s="54" t="s">
        <v>663</v>
      </c>
      <c r="B421" s="54" t="s">
        <v>664</v>
      </c>
      <c r="C421" s="31">
        <v>4301011947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420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143</v>
      </c>
      <c r="M422" s="33" t="s">
        <v>68</v>
      </c>
      <c r="N422" s="33"/>
      <c r="O422" s="32">
        <v>60</v>
      </c>
      <c r="P422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666</v>
      </c>
      <c r="AG422" s="64"/>
      <c r="AJ422" s="68" t="s">
        <v>145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667</v>
      </c>
      <c r="B423" s="54" t="s">
        <v>668</v>
      </c>
      <c r="C423" s="31">
        <v>4301011339</v>
      </c>
      <c r="D423" s="786">
        <v>4607091383997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523</v>
      </c>
      <c r="Y423" s="780">
        <f t="shared" si="87"/>
        <v>525</v>
      </c>
      <c r="Z423" s="36">
        <f>IFERROR(IF(Y423=0,"",ROUNDUP(Y423/H423,0)*0.02175),"")</f>
        <v>0.76124999999999998</v>
      </c>
      <c r="AA423" s="56"/>
      <c r="AB423" s="57"/>
      <c r="AC423" s="493" t="s">
        <v>669</v>
      </c>
      <c r="AG423" s="64"/>
      <c r="AJ423" s="68"/>
      <c r="AK423" s="68">
        <v>0</v>
      </c>
      <c r="BB423" s="494" t="s">
        <v>1</v>
      </c>
      <c r="BM423" s="64">
        <f t="shared" si="88"/>
        <v>539.73599999999999</v>
      </c>
      <c r="BN423" s="64">
        <f t="shared" si="89"/>
        <v>541.79999999999995</v>
      </c>
      <c r="BO423" s="64">
        <f t="shared" si="90"/>
        <v>0.72638888888888886</v>
      </c>
      <c r="BP423" s="64">
        <f t="shared" si="91"/>
        <v>0.72916666666666663</v>
      </c>
    </row>
    <row r="424" spans="1:68" ht="27" customHeight="1" x14ac:dyDescent="0.25">
      <c r="A424" s="54" t="s">
        <v>670</v>
      </c>
      <c r="B424" s="54" t="s">
        <v>671</v>
      </c>
      <c r="C424" s="31">
        <v>4301011943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/>
      <c r="M424" s="33" t="s">
        <v>420</v>
      </c>
      <c r="N424" s="33"/>
      <c r="O424" s="32">
        <v>60</v>
      </c>
      <c r="P424" s="9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660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670</v>
      </c>
      <c r="B425" s="54" t="s">
        <v>672</v>
      </c>
      <c r="C425" s="31">
        <v>4301011867</v>
      </c>
      <c r="D425" s="786">
        <v>4680115884830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 t="s">
        <v>143</v>
      </c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673</v>
      </c>
      <c r="AG425" s="64"/>
      <c r="AJ425" s="68" t="s">
        <v>145</v>
      </c>
      <c r="AK425" s="68">
        <v>720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674</v>
      </c>
      <c r="B426" s="54" t="s">
        <v>675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673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71</v>
      </c>
      <c r="Q429" s="801"/>
      <c r="R429" s="801"/>
      <c r="S429" s="801"/>
      <c r="T429" s="801"/>
      <c r="U429" s="801"/>
      <c r="V429" s="802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58.866666666666667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59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1.28325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71</v>
      </c>
      <c r="Q430" s="801"/>
      <c r="R430" s="801"/>
      <c r="S430" s="801"/>
      <c r="T430" s="801"/>
      <c r="U430" s="801"/>
      <c r="V430" s="802"/>
      <c r="W430" s="37" t="s">
        <v>69</v>
      </c>
      <c r="X430" s="781">
        <f>IFERROR(SUM(X419:X428),"0")</f>
        <v>883</v>
      </c>
      <c r="Y430" s="781">
        <f>IFERROR(SUM(Y419:Y428),"0")</f>
        <v>885</v>
      </c>
      <c r="Z430" s="37"/>
      <c r="AA430" s="782"/>
      <c r="AB430" s="782"/>
      <c r="AC430" s="782"/>
    </row>
    <row r="431" spans="1:68" ht="14.25" customHeight="1" x14ac:dyDescent="0.25">
      <c r="A431" s="799" t="s">
        <v>160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376</v>
      </c>
      <c r="Y432" s="780">
        <f>IFERROR(IF(X432="",0,CEILING((X432/$H432),1)*$H432),"")</f>
        <v>390</v>
      </c>
      <c r="Z432" s="36">
        <f>IFERROR(IF(Y432=0,"",ROUNDUP(Y432/H432,0)*0.02175),"")</f>
        <v>0.5655</v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388.03200000000004</v>
      </c>
      <c r="BN432" s="64">
        <f>IFERROR(Y432*I432/H432,"0")</f>
        <v>402.47999999999996</v>
      </c>
      <c r="BO432" s="64">
        <f>IFERROR(1/J432*(X432/H432),"0")</f>
        <v>0.52222222222222214</v>
      </c>
      <c r="BP432" s="64">
        <f>IFERROR(1/J432*(Y432/H432),"0")</f>
        <v>0.54166666666666663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71</v>
      </c>
      <c r="Q434" s="801"/>
      <c r="R434" s="801"/>
      <c r="S434" s="801"/>
      <c r="T434" s="801"/>
      <c r="U434" s="801"/>
      <c r="V434" s="802"/>
      <c r="W434" s="37" t="s">
        <v>72</v>
      </c>
      <c r="X434" s="781">
        <f>IFERROR(X432/H432,"0")+IFERROR(X433/H433,"0")</f>
        <v>25.066666666666666</v>
      </c>
      <c r="Y434" s="781">
        <f>IFERROR(Y432/H432,"0")+IFERROR(Y433/H433,"0")</f>
        <v>26</v>
      </c>
      <c r="Z434" s="781">
        <f>IFERROR(IF(Z432="",0,Z432),"0")+IFERROR(IF(Z433="",0,Z433),"0")</f>
        <v>0.5655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71</v>
      </c>
      <c r="Q435" s="801"/>
      <c r="R435" s="801"/>
      <c r="S435" s="801"/>
      <c r="T435" s="801"/>
      <c r="U435" s="801"/>
      <c r="V435" s="802"/>
      <c r="W435" s="37" t="s">
        <v>69</v>
      </c>
      <c r="X435" s="781">
        <f>IFERROR(SUM(X432:X433),"0")</f>
        <v>376</v>
      </c>
      <c r="Y435" s="781">
        <f>IFERROR(SUM(Y432:Y433),"0")</f>
        <v>390</v>
      </c>
      <c r="Z435" s="37"/>
      <c r="AA435" s="782"/>
      <c r="AB435" s="782"/>
      <c r="AC435" s="782"/>
    </row>
    <row r="436" spans="1:68" ht="14.25" customHeight="1" x14ac:dyDescent="0.25">
      <c r="A436" s="799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686</v>
      </c>
      <c r="B437" s="54" t="s">
        <v>687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0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6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71</v>
      </c>
      <c r="Q439" s="801"/>
      <c r="R439" s="801"/>
      <c r="S439" s="801"/>
      <c r="T439" s="801"/>
      <c r="U439" s="801"/>
      <c r="V439" s="802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71</v>
      </c>
      <c r="Q440" s="801"/>
      <c r="R440" s="801"/>
      <c r="S440" s="801"/>
      <c r="T440" s="801"/>
      <c r="U440" s="801"/>
      <c r="V440" s="802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201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47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71</v>
      </c>
      <c r="Q443" s="801"/>
      <c r="R443" s="801"/>
      <c r="S443" s="801"/>
      <c r="T443" s="801"/>
      <c r="U443" s="801"/>
      <c r="V443" s="802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71</v>
      </c>
      <c r="Q444" s="801"/>
      <c r="R444" s="801"/>
      <c r="S444" s="801"/>
      <c r="T444" s="801"/>
      <c r="U444" s="801"/>
      <c r="V444" s="802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customHeight="1" x14ac:dyDescent="0.25">
      <c r="A445" s="796" t="s">
        <v>698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110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27" customHeight="1" x14ac:dyDescent="0.25">
      <c r="A447" s="54" t="s">
        <v>699</v>
      </c>
      <c r="B447" s="54" t="s">
        <v>700</v>
      </c>
      <c r="C447" s="31">
        <v>4301011483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customHeight="1" x14ac:dyDescent="0.25">
      <c r="A448" s="54" t="s">
        <v>699</v>
      </c>
      <c r="B448" s="54" t="s">
        <v>702</v>
      </c>
      <c r="C448" s="31">
        <v>4301011873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customHeight="1" x14ac:dyDescent="0.25">
      <c r="A449" s="54" t="s">
        <v>704</v>
      </c>
      <c r="B449" s="54" t="s">
        <v>705</v>
      </c>
      <c r="C449" s="31">
        <v>4301011655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704</v>
      </c>
      <c r="B450" s="54" t="s">
        <v>706</v>
      </c>
      <c r="C450" s="31">
        <v>4301011872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707</v>
      </c>
      <c r="B451" s="54" t="s">
        <v>708</v>
      </c>
      <c r="C451" s="31">
        <v>4301011312</v>
      </c>
      <c r="D451" s="786">
        <v>4607091384192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117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4301011874</v>
      </c>
      <c r="D452" s="786">
        <v>4680115884892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715</v>
      </c>
      <c r="B454" s="54" t="s">
        <v>716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712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71</v>
      </c>
      <c r="Q455" s="801"/>
      <c r="R455" s="801"/>
      <c r="S455" s="801"/>
      <c r="T455" s="801"/>
      <c r="U455" s="801"/>
      <c r="V455" s="802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71</v>
      </c>
      <c r="Q456" s="801"/>
      <c r="R456" s="801"/>
      <c r="S456" s="801"/>
      <c r="T456" s="801"/>
      <c r="U456" s="801"/>
      <c r="V456" s="802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customHeight="1" x14ac:dyDescent="0.25">
      <c r="A457" s="799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717</v>
      </c>
      <c r="B458" s="54" t="s">
        <v>718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720</v>
      </c>
      <c r="B459" s="54" t="s">
        <v>721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71</v>
      </c>
      <c r="Q460" s="801"/>
      <c r="R460" s="801"/>
      <c r="S460" s="801"/>
      <c r="T460" s="801"/>
      <c r="U460" s="801"/>
      <c r="V460" s="802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71</v>
      </c>
      <c r="Q461" s="801"/>
      <c r="R461" s="801"/>
      <c r="S461" s="801"/>
      <c r="T461" s="801"/>
      <c r="U461" s="801"/>
      <c r="V461" s="802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38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416</v>
      </c>
      <c r="Y463" s="780">
        <f>IFERROR(IF(X463="",0,CEILING((X463/$H463),1)*$H463),"")</f>
        <v>423</v>
      </c>
      <c r="Z463" s="36">
        <f>IFERROR(IF(Y463=0,"",ROUNDUP(Y463/H463,0)*0.01898),"")</f>
        <v>0.89205999999999996</v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439.98933333333332</v>
      </c>
      <c r="BN463" s="64">
        <f>IFERROR(Y463*I463/H463,"0")</f>
        <v>447.39300000000003</v>
      </c>
      <c r="BO463" s="64">
        <f>IFERROR(1/J463*(X463/H463),"0")</f>
        <v>0.72222222222222221</v>
      </c>
      <c r="BP463" s="64">
        <f>IFERROR(1/J463*(Y463/H463),"0")</f>
        <v>0.734375</v>
      </c>
    </row>
    <row r="464" spans="1:68" ht="37.5" customHeight="1" x14ac:dyDescent="0.25">
      <c r="A464" s="54" t="s">
        <v>726</v>
      </c>
      <c r="B464" s="54" t="s">
        <v>727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3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730</v>
      </c>
      <c r="B465" s="54" t="s">
        <v>731</v>
      </c>
      <c r="C465" s="31">
        <v>4301051297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730</v>
      </c>
      <c r="B466" s="54" t="s">
        <v>733</v>
      </c>
      <c r="C466" s="31">
        <v>4301051634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735</v>
      </c>
      <c r="B467" s="54" t="s">
        <v>736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71</v>
      </c>
      <c r="Q468" s="801"/>
      <c r="R468" s="801"/>
      <c r="S468" s="801"/>
      <c r="T468" s="801"/>
      <c r="U468" s="801"/>
      <c r="V468" s="802"/>
      <c r="W468" s="37" t="s">
        <v>72</v>
      </c>
      <c r="X468" s="781">
        <f>IFERROR(X463/H463,"0")+IFERROR(X464/H464,"0")+IFERROR(X465/H465,"0")+IFERROR(X466/H466,"0")+IFERROR(X467/H467,"0")</f>
        <v>46.222222222222221</v>
      </c>
      <c r="Y468" s="781">
        <f>IFERROR(Y463/H463,"0")+IFERROR(Y464/H464,"0")+IFERROR(Y465/H465,"0")+IFERROR(Y466/H466,"0")+IFERROR(Y467/H467,"0")</f>
        <v>47</v>
      </c>
      <c r="Z468" s="781">
        <f>IFERROR(IF(Z463="",0,Z463),"0")+IFERROR(IF(Z464="",0,Z464),"0")+IFERROR(IF(Z465="",0,Z465),"0")+IFERROR(IF(Z466="",0,Z466),"0")+IFERROR(IF(Z467="",0,Z467),"0")</f>
        <v>0.89205999999999996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71</v>
      </c>
      <c r="Q469" s="801"/>
      <c r="R469" s="801"/>
      <c r="S469" s="801"/>
      <c r="T469" s="801"/>
      <c r="U469" s="801"/>
      <c r="V469" s="802"/>
      <c r="W469" s="37" t="s">
        <v>69</v>
      </c>
      <c r="X469" s="781">
        <f>IFERROR(SUM(X463:X467),"0")</f>
        <v>416</v>
      </c>
      <c r="Y469" s="781">
        <f>IFERROR(SUM(Y463:Y467),"0")</f>
        <v>423</v>
      </c>
      <c r="Z469" s="37"/>
      <c r="AA469" s="782"/>
      <c r="AB469" s="782"/>
      <c r="AC469" s="782"/>
    </row>
    <row r="470" spans="1:68" ht="14.25" customHeight="1" x14ac:dyDescent="0.25">
      <c r="A470" s="799" t="s">
        <v>201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738</v>
      </c>
      <c r="B471" s="54" t="s">
        <v>739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84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71</v>
      </c>
      <c r="Q472" s="801"/>
      <c r="R472" s="801"/>
      <c r="S472" s="801"/>
      <c r="T472" s="801"/>
      <c r="U472" s="801"/>
      <c r="V472" s="802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71</v>
      </c>
      <c r="Q473" s="801"/>
      <c r="R473" s="801"/>
      <c r="S473" s="801"/>
      <c r="T473" s="801"/>
      <c r="U473" s="801"/>
      <c r="V473" s="802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742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743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110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744</v>
      </c>
      <c r="B477" s="54" t="s">
        <v>745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71</v>
      </c>
      <c r="Q478" s="801"/>
      <c r="R478" s="801"/>
      <c r="S478" s="801"/>
      <c r="T478" s="801"/>
      <c r="U478" s="801"/>
      <c r="V478" s="802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71</v>
      </c>
      <c r="Q479" s="801"/>
      <c r="R479" s="801"/>
      <c r="S479" s="801"/>
      <c r="T479" s="801"/>
      <c r="U479" s="801"/>
      <c r="V479" s="802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6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71</v>
      </c>
      <c r="Y481" s="780">
        <f t="shared" ref="Y481:Y499" si="97">IFERROR(IF(X481="",0,CEILING((X481/$H481),1)*$H481),"")</f>
        <v>75.600000000000009</v>
      </c>
      <c r="Z481" s="36">
        <f>IFERROR(IF(Y481=0,"",ROUNDUP(Y481/H481,0)*0.00902),"")</f>
        <v>0.12628</v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73.761111111111106</v>
      </c>
      <c r="BN481" s="64">
        <f t="shared" ref="BN481:BN499" si="99">IFERROR(Y481*I481/H481,"0")</f>
        <v>78.540000000000006</v>
      </c>
      <c r="BO481" s="64">
        <f t="shared" ref="BO481:BO499" si="100">IFERROR(1/J481*(X481/H481),"0")</f>
        <v>9.9607182940516265E-2</v>
      </c>
      <c r="BP481" s="64">
        <f t="shared" ref="BP481:BP499" si="101">IFERROR(1/J481*(Y481/H481),"0")</f>
        <v>0.10606060606060606</v>
      </c>
    </row>
    <row r="482" spans="1:68" ht="27" customHeight="1" x14ac:dyDescent="0.25">
      <c r="A482" s="54" t="s">
        <v>751</v>
      </c>
      <c r="B482" s="54" t="s">
        <v>752</v>
      </c>
      <c r="C482" s="31">
        <v>4301031406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7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4301031382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1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759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761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760</v>
      </c>
      <c r="B487" s="54" t="s">
        <v>762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766</v>
      </c>
      <c r="B489" s="54" t="s">
        <v>767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766</v>
      </c>
      <c r="B490" s="54" t="s">
        <v>769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9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771</v>
      </c>
      <c r="B492" s="54" t="s">
        <v>773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774</v>
      </c>
      <c r="B493" s="54" t="s">
        <v>775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774</v>
      </c>
      <c r="B494" s="54" t="s">
        <v>777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4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783</v>
      </c>
      <c r="B497" s="54" t="s">
        <v>784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4301031255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4301031368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">
        <v>789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754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71</v>
      </c>
      <c r="Q500" s="801"/>
      <c r="R500" s="801"/>
      <c r="S500" s="801"/>
      <c r="T500" s="801"/>
      <c r="U500" s="801"/>
      <c r="V500" s="802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13.148148148148147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14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0.12628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71</v>
      </c>
      <c r="Q501" s="801"/>
      <c r="R501" s="801"/>
      <c r="S501" s="801"/>
      <c r="T501" s="801"/>
      <c r="U501" s="801"/>
      <c r="V501" s="802"/>
      <c r="W501" s="37" t="s">
        <v>69</v>
      </c>
      <c r="X501" s="781">
        <f>IFERROR(SUM(X481:X499),"0")</f>
        <v>71</v>
      </c>
      <c r="Y501" s="781">
        <f>IFERROR(SUM(Y481:Y499),"0")</f>
        <v>75.600000000000009</v>
      </c>
      <c r="Z501" s="37"/>
      <c r="AA501" s="782"/>
      <c r="AB501" s="782"/>
      <c r="AC501" s="782"/>
    </row>
    <row r="502" spans="1:68" ht="14.25" customHeight="1" x14ac:dyDescent="0.25">
      <c r="A502" s="799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790</v>
      </c>
      <c r="B503" s="54" t="s">
        <v>791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793</v>
      </c>
      <c r="B504" s="54" t="s">
        <v>794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71</v>
      </c>
      <c r="Q505" s="801"/>
      <c r="R505" s="801"/>
      <c r="S505" s="801"/>
      <c r="T505" s="801"/>
      <c r="U505" s="801"/>
      <c r="V505" s="802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71</v>
      </c>
      <c r="Q506" s="801"/>
      <c r="R506" s="801"/>
      <c r="S506" s="801"/>
      <c r="T506" s="801"/>
      <c r="U506" s="801"/>
      <c r="V506" s="802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99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804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160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805</v>
      </c>
      <c r="B514" s="54" t="s">
        <v>806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3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64</v>
      </c>
      <c r="Y518" s="780">
        <f>IFERROR(IF(X518="",0,CEILING((X518/$H518),1)*$H518),"")</f>
        <v>64.800000000000011</v>
      </c>
      <c r="Z518" s="36">
        <f>IFERROR(IF(Y518=0,"",ROUNDUP(Y518/H518,0)*0.00902),"")</f>
        <v>0.10824</v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66.488888888888894</v>
      </c>
      <c r="BN518" s="64">
        <f>IFERROR(Y518*I518/H518,"0")</f>
        <v>67.320000000000007</v>
      </c>
      <c r="BO518" s="64">
        <f>IFERROR(1/J518*(X518/H518),"0")</f>
        <v>8.9786756453423114E-2</v>
      </c>
      <c r="BP518" s="64">
        <f>IFERROR(1/J518*(Y518/H518),"0")</f>
        <v>9.0909090909090925E-2</v>
      </c>
    </row>
    <row r="519" spans="1:68" ht="27" customHeight="1" x14ac:dyDescent="0.25">
      <c r="A519" s="54" t="s">
        <v>812</v>
      </c>
      <c r="B519" s="54" t="s">
        <v>813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815</v>
      </c>
      <c r="B520" s="54" t="s">
        <v>816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4301031359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821</v>
      </c>
      <c r="C522" s="31">
        <v>4301031327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71</v>
      </c>
      <c r="Q523" s="801"/>
      <c r="R523" s="801"/>
      <c r="S523" s="801"/>
      <c r="T523" s="801"/>
      <c r="U523" s="801"/>
      <c r="V523" s="802"/>
      <c r="W523" s="37" t="s">
        <v>72</v>
      </c>
      <c r="X523" s="781">
        <f>IFERROR(X518/H518,"0")+IFERROR(X519/H519,"0")+IFERROR(X520/H520,"0")+IFERROR(X521/H521,"0")+IFERROR(X522/H522,"0")</f>
        <v>11.851851851851851</v>
      </c>
      <c r="Y523" s="781">
        <f>IFERROR(Y518/H518,"0")+IFERROR(Y519/H519,"0")+IFERROR(Y520/H520,"0")+IFERROR(Y521/H521,"0")+IFERROR(Y522/H522,"0")</f>
        <v>12.000000000000002</v>
      </c>
      <c r="Z523" s="781">
        <f>IFERROR(IF(Z518="",0,Z518),"0")+IFERROR(IF(Z519="",0,Z519),"0")+IFERROR(IF(Z520="",0,Z520),"0")+IFERROR(IF(Z521="",0,Z521),"0")+IFERROR(IF(Z522="",0,Z522),"0")</f>
        <v>0.10824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71</v>
      </c>
      <c r="Q524" s="801"/>
      <c r="R524" s="801"/>
      <c r="S524" s="801"/>
      <c r="T524" s="801"/>
      <c r="U524" s="801"/>
      <c r="V524" s="802"/>
      <c r="W524" s="37" t="s">
        <v>69</v>
      </c>
      <c r="X524" s="781">
        <f>IFERROR(SUM(X518:X522),"0")</f>
        <v>64</v>
      </c>
      <c r="Y524" s="781">
        <f>IFERROR(SUM(Y518:Y522),"0")</f>
        <v>64.800000000000011</v>
      </c>
      <c r="Z524" s="37"/>
      <c r="AA524" s="782"/>
      <c r="AB524" s="782"/>
      <c r="AC524" s="782"/>
    </row>
    <row r="525" spans="1:68" ht="14.25" customHeight="1" x14ac:dyDescent="0.25">
      <c r="A525" s="799" t="s">
        <v>99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71</v>
      </c>
      <c r="Q527" s="801"/>
      <c r="R527" s="801"/>
      <c r="S527" s="801"/>
      <c r="T527" s="801"/>
      <c r="U527" s="801"/>
      <c r="V527" s="802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71</v>
      </c>
      <c r="Q528" s="801"/>
      <c r="R528" s="801"/>
      <c r="S528" s="801"/>
      <c r="T528" s="801"/>
      <c r="U528" s="801"/>
      <c r="V528" s="802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824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1</v>
      </c>
      <c r="Y530" s="780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1.2</v>
      </c>
      <c r="BN530" s="64">
        <f>IFERROR(Y530*I530/H530,"0")</f>
        <v>3.6</v>
      </c>
      <c r="BO530" s="64">
        <f>IFERROR(1/J530*(X530/H530),"0")</f>
        <v>1.6666666666666666E-3</v>
      </c>
      <c r="BP530" s="64">
        <f>IFERROR(1/J530*(Y530/H530),"0")</f>
        <v>5.0000000000000001E-3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1">
        <f>IFERROR(X530/H530,"0")</f>
        <v>0.33333333333333331</v>
      </c>
      <c r="Y531" s="781">
        <f>IFERROR(Y530/H530,"0")</f>
        <v>1</v>
      </c>
      <c r="Z531" s="781">
        <f>IFERROR(IF(Z530="",0,Z530),"0")</f>
        <v>6.2700000000000004E-3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1">
        <f>IFERROR(SUM(X530:X530),"0")</f>
        <v>1</v>
      </c>
      <c r="Y532" s="781">
        <f>IFERROR(SUM(Y530:Y530),"0")</f>
        <v>3</v>
      </c>
      <c r="Z532" s="37"/>
      <c r="AA532" s="782"/>
      <c r="AB532" s="782"/>
      <c r="AC532" s="782"/>
    </row>
    <row r="533" spans="1:68" ht="16.5" customHeight="1" x14ac:dyDescent="0.25">
      <c r="A533" s="796" t="s">
        <v>828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64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829</v>
      </c>
      <c r="B535" s="54" t="s">
        <v>830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0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842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64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843</v>
      </c>
      <c r="B543" s="54" t="s">
        <v>844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71</v>
      </c>
      <c r="Q544" s="801"/>
      <c r="R544" s="801"/>
      <c r="S544" s="801"/>
      <c r="T544" s="801"/>
      <c r="U544" s="801"/>
      <c r="V544" s="802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71</v>
      </c>
      <c r="Q545" s="801"/>
      <c r="R545" s="801"/>
      <c r="S545" s="801"/>
      <c r="T545" s="801"/>
      <c r="U545" s="801"/>
      <c r="V545" s="802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201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846</v>
      </c>
      <c r="B547" s="54" t="s">
        <v>847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71</v>
      </c>
      <c r="Q548" s="801"/>
      <c r="R548" s="801"/>
      <c r="S548" s="801"/>
      <c r="T548" s="801"/>
      <c r="U548" s="801"/>
      <c r="V548" s="802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71</v>
      </c>
      <c r="Q549" s="801"/>
      <c r="R549" s="801"/>
      <c r="S549" s="801"/>
      <c r="T549" s="801"/>
      <c r="U549" s="801"/>
      <c r="V549" s="802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849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849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110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customHeight="1" x14ac:dyDescent="0.25">
      <c r="A555" s="54" t="s">
        <v>855</v>
      </c>
      <c r="B555" s="54" t="s">
        <v>856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99</v>
      </c>
      <c r="Y556" s="780">
        <f t="shared" si="103"/>
        <v>100.32000000000001</v>
      </c>
      <c r="Z556" s="36">
        <f t="shared" si="104"/>
        <v>0.22724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105.75</v>
      </c>
      <c r="BN556" s="64">
        <f t="shared" si="106"/>
        <v>107.16</v>
      </c>
      <c r="BO556" s="64">
        <f t="shared" si="107"/>
        <v>0.18028846153846154</v>
      </c>
      <c r="BP556" s="64">
        <f t="shared" si="108"/>
        <v>0.18269230769230771</v>
      </c>
    </row>
    <row r="557" spans="1:68" ht="16.5" customHeight="1" x14ac:dyDescent="0.25">
      <c r="A557" s="54" t="s">
        <v>861</v>
      </c>
      <c r="B557" s="54" t="s">
        <v>862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5</v>
      </c>
      <c r="Y558" s="780">
        <f t="shared" si="103"/>
        <v>5.28</v>
      </c>
      <c r="Z558" s="36">
        <f t="shared" si="104"/>
        <v>1.196E-2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5.3409090909090908</v>
      </c>
      <c r="BN558" s="64">
        <f t="shared" si="106"/>
        <v>5.64</v>
      </c>
      <c r="BO558" s="64">
        <f t="shared" si="107"/>
        <v>9.1054778554778559E-3</v>
      </c>
      <c r="BP558" s="64">
        <f t="shared" si="108"/>
        <v>9.6153846153846159E-3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86">
        <v>4680115880603</v>
      </c>
      <c r="E559" s="787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867</v>
      </c>
      <c r="B560" s="54" t="s">
        <v>869</v>
      </c>
      <c r="C560" s="31">
        <v>4301012035</v>
      </c>
      <c r="D560" s="786">
        <v>4680115880603</v>
      </c>
      <c r="E560" s="787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870</v>
      </c>
      <c r="B561" s="54" t="s">
        <v>871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872</v>
      </c>
      <c r="B562" s="54" t="s">
        <v>873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0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86">
        <v>4607091389982</v>
      </c>
      <c r="E563" s="787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876</v>
      </c>
      <c r="B564" s="54" t="s">
        <v>878</v>
      </c>
      <c r="C564" s="31">
        <v>4301012034</v>
      </c>
      <c r="D564" s="786">
        <v>4607091389982</v>
      </c>
      <c r="E564" s="787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879</v>
      </c>
      <c r="B565" s="54" t="s">
        <v>880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882</v>
      </c>
      <c r="B566" s="54" t="s">
        <v>883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885</v>
      </c>
      <c r="B567" s="54" t="s">
        <v>886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097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71</v>
      </c>
      <c r="Q568" s="801"/>
      <c r="R568" s="801"/>
      <c r="S568" s="801"/>
      <c r="T568" s="801"/>
      <c r="U568" s="801"/>
      <c r="V568" s="802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19.696969696969695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20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0.2392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71</v>
      </c>
      <c r="Q569" s="801"/>
      <c r="R569" s="801"/>
      <c r="S569" s="801"/>
      <c r="T569" s="801"/>
      <c r="U569" s="801"/>
      <c r="V569" s="802"/>
      <c r="W569" s="37" t="s">
        <v>69</v>
      </c>
      <c r="X569" s="781">
        <f>IFERROR(SUM(X553:X567),"0")</f>
        <v>104</v>
      </c>
      <c r="Y569" s="781">
        <f>IFERROR(SUM(Y553:Y567),"0")</f>
        <v>105.60000000000001</v>
      </c>
      <c r="Z569" s="37"/>
      <c r="AA569" s="782"/>
      <c r="AB569" s="782"/>
      <c r="AC569" s="782"/>
    </row>
    <row r="570" spans="1:68" ht="14.25" customHeight="1" x14ac:dyDescent="0.25">
      <c r="A570" s="799" t="s">
        <v>160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4301020222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117</v>
      </c>
      <c r="N571" s="33"/>
      <c r="O571" s="32">
        <v>55</v>
      </c>
      <c r="P571" s="8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74</v>
      </c>
      <c r="Y571" s="780">
        <f>IFERROR(IF(X571="",0,CEILING((X571/$H571),1)*$H571),"")</f>
        <v>79.2</v>
      </c>
      <c r="Z571" s="36">
        <f>IFERROR(IF(Y571=0,"",ROUNDUP(Y571/H571,0)*0.01196),"")</f>
        <v>0.1794</v>
      </c>
      <c r="AA571" s="56"/>
      <c r="AB571" s="57"/>
      <c r="AC571" s="653" t="s">
        <v>890</v>
      </c>
      <c r="AG571" s="64"/>
      <c r="AJ571" s="68"/>
      <c r="AK571" s="68">
        <v>0</v>
      </c>
      <c r="BB571" s="654" t="s">
        <v>1</v>
      </c>
      <c r="BM571" s="64">
        <f>IFERROR(X571*I571/H571,"0")</f>
        <v>79.045454545454533</v>
      </c>
      <c r="BN571" s="64">
        <f>IFERROR(Y571*I571/H571,"0")</f>
        <v>84.6</v>
      </c>
      <c r="BO571" s="64">
        <f>IFERROR(1/J571*(X571/H571),"0")</f>
        <v>0.13476107226107226</v>
      </c>
      <c r="BP571" s="64">
        <f>IFERROR(1/J571*(Y571/H571),"0")</f>
        <v>0.14423076923076925</v>
      </c>
    </row>
    <row r="572" spans="1:68" ht="16.5" customHeight="1" x14ac:dyDescent="0.25">
      <c r="A572" s="54" t="s">
        <v>888</v>
      </c>
      <c r="B572" s="54" t="s">
        <v>891</v>
      </c>
      <c r="C572" s="31">
        <v>4301020334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114</v>
      </c>
      <c r="N572" s="33"/>
      <c r="O572" s="32">
        <v>70</v>
      </c>
      <c r="P572" s="898" t="s">
        <v>892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894</v>
      </c>
      <c r="B573" s="54" t="s">
        <v>895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4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893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71</v>
      </c>
      <c r="Q574" s="801"/>
      <c r="R574" s="801"/>
      <c r="S574" s="801"/>
      <c r="T574" s="801"/>
      <c r="U574" s="801"/>
      <c r="V574" s="802"/>
      <c r="W574" s="37" t="s">
        <v>72</v>
      </c>
      <c r="X574" s="781">
        <f>IFERROR(X571/H571,"0")+IFERROR(X572/H572,"0")+IFERROR(X573/H573,"0")</f>
        <v>14.015151515151514</v>
      </c>
      <c r="Y574" s="781">
        <f>IFERROR(Y571/H571,"0")+IFERROR(Y572/H572,"0")+IFERROR(Y573/H573,"0")</f>
        <v>15</v>
      </c>
      <c r="Z574" s="781">
        <f>IFERROR(IF(Z571="",0,Z571),"0")+IFERROR(IF(Z572="",0,Z572),"0")+IFERROR(IF(Z573="",0,Z573),"0")</f>
        <v>0.1794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71</v>
      </c>
      <c r="Q575" s="801"/>
      <c r="R575" s="801"/>
      <c r="S575" s="801"/>
      <c r="T575" s="801"/>
      <c r="U575" s="801"/>
      <c r="V575" s="802"/>
      <c r="W575" s="37" t="s">
        <v>69</v>
      </c>
      <c r="X575" s="781">
        <f>IFERROR(SUM(X571:X573),"0")</f>
        <v>74</v>
      </c>
      <c r="Y575" s="781">
        <f>IFERROR(SUM(Y571:Y573),"0")</f>
        <v>79.2</v>
      </c>
      <c r="Z575" s="37"/>
      <c r="AA575" s="782"/>
      <c r="AB575" s="782"/>
      <c r="AC575" s="782"/>
    </row>
    <row r="576" spans="1:68" ht="14.25" customHeight="1" x14ac:dyDescent="0.25">
      <c r="A576" s="799" t="s">
        <v>64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0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customHeight="1" x14ac:dyDescent="0.25">
      <c r="A578" s="54" t="s">
        <v>901</v>
      </c>
      <c r="B578" s="54" t="s">
        <v>902</v>
      </c>
      <c r="C578" s="31">
        <v>4301031248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60</v>
      </c>
      <c r="P578" s="11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903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904</v>
      </c>
      <c r="C579" s="31">
        <v>4301031350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70</v>
      </c>
      <c r="P579" s="1185" t="s">
        <v>905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907</v>
      </c>
      <c r="B580" s="54" t="s">
        <v>908</v>
      </c>
      <c r="C580" s="31">
        <v>4301031250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60</v>
      </c>
      <c r="P580" s="11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909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910</v>
      </c>
      <c r="C581" s="31">
        <v>4301031353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70</v>
      </c>
      <c r="P581" s="978" t="s">
        <v>911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0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913</v>
      </c>
      <c r="B583" s="54" t="s">
        <v>916</v>
      </c>
      <c r="C583" s="31">
        <v>4301031383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4301031419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1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903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920</v>
      </c>
      <c r="B586" s="54" t="s">
        <v>922</v>
      </c>
      <c r="C586" s="31">
        <v>4301031385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2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906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920</v>
      </c>
      <c r="B587" s="54" t="s">
        <v>923</v>
      </c>
      <c r="C587" s="31">
        <v>4301031418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4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906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909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925</v>
      </c>
      <c r="B589" s="54" t="s">
        <v>927</v>
      </c>
      <c r="C589" s="31">
        <v>4301031384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912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925</v>
      </c>
      <c r="B590" s="54" t="s">
        <v>928</v>
      </c>
      <c r="C590" s="31">
        <v>4301031417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999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912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71</v>
      </c>
      <c r="Q591" s="801"/>
      <c r="R591" s="801"/>
      <c r="S591" s="801"/>
      <c r="T591" s="801"/>
      <c r="U591" s="801"/>
      <c r="V591" s="802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0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0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71</v>
      </c>
      <c r="Q592" s="801"/>
      <c r="R592" s="801"/>
      <c r="S592" s="801"/>
      <c r="T592" s="801"/>
      <c r="U592" s="801"/>
      <c r="V592" s="802"/>
      <c r="W592" s="37" t="s">
        <v>69</v>
      </c>
      <c r="X592" s="781">
        <f>IFERROR(SUM(X577:X590),"0")</f>
        <v>0</v>
      </c>
      <c r="Y592" s="781">
        <f>IFERROR(SUM(Y577:Y590),"0")</f>
        <v>0</v>
      </c>
      <c r="Z592" s="37"/>
      <c r="AA592" s="782"/>
      <c r="AB592" s="782"/>
      <c r="AC592" s="782"/>
    </row>
    <row r="593" spans="1:68" ht="14.25" customHeight="1" x14ac:dyDescent="0.25">
      <c r="A593" s="799" t="s">
        <v>73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930</v>
      </c>
      <c r="B594" s="54" t="s">
        <v>931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933</v>
      </c>
      <c r="B595" s="54" t="s">
        <v>934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936</v>
      </c>
      <c r="B596" s="54" t="s">
        <v>937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71</v>
      </c>
      <c r="Q597" s="801"/>
      <c r="R597" s="801"/>
      <c r="S597" s="801"/>
      <c r="T597" s="801"/>
      <c r="U597" s="801"/>
      <c r="V597" s="802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71</v>
      </c>
      <c r="Q598" s="801"/>
      <c r="R598" s="801"/>
      <c r="S598" s="801"/>
      <c r="T598" s="801"/>
      <c r="U598" s="801"/>
      <c r="V598" s="802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201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939</v>
      </c>
      <c r="B600" s="54" t="s">
        <v>940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4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71</v>
      </c>
      <c r="Q602" s="801"/>
      <c r="R602" s="801"/>
      <c r="S602" s="801"/>
      <c r="T602" s="801"/>
      <c r="U602" s="801"/>
      <c r="V602" s="802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71</v>
      </c>
      <c r="Q603" s="801"/>
      <c r="R603" s="801"/>
      <c r="S603" s="801"/>
      <c r="T603" s="801"/>
      <c r="U603" s="801"/>
      <c r="V603" s="802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945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945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110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946</v>
      </c>
      <c r="B607" s="54" t="s">
        <v>947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94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64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71</v>
      </c>
      <c r="Q612" s="801"/>
      <c r="R612" s="801"/>
      <c r="S612" s="801"/>
      <c r="T612" s="801"/>
      <c r="U612" s="801"/>
      <c r="V612" s="802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71</v>
      </c>
      <c r="Q613" s="801"/>
      <c r="R613" s="801"/>
      <c r="S613" s="801"/>
      <c r="T613" s="801"/>
      <c r="U613" s="801"/>
      <c r="V613" s="802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31" t="s">
        <v>952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952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110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953</v>
      </c>
      <c r="B617" s="54" t="s">
        <v>954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60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957</v>
      </c>
      <c r="B618" s="54" t="s">
        <v>958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87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3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965</v>
      </c>
      <c r="B620" s="54" t="s">
        <v>966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93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969</v>
      </c>
      <c r="B621" s="54" t="s">
        <v>970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972</v>
      </c>
      <c r="B622" s="54" t="s">
        <v>973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3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975</v>
      </c>
      <c r="B623" s="54" t="s">
        <v>976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8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71</v>
      </c>
      <c r="Q624" s="801"/>
      <c r="R624" s="801"/>
      <c r="S624" s="801"/>
      <c r="T624" s="801"/>
      <c r="U624" s="801"/>
      <c r="V624" s="802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71</v>
      </c>
      <c r="Q625" s="801"/>
      <c r="R625" s="801"/>
      <c r="S625" s="801"/>
      <c r="T625" s="801"/>
      <c r="U625" s="801"/>
      <c r="V625" s="802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160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978</v>
      </c>
      <c r="B627" s="54" t="s">
        <v>979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2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982</v>
      </c>
      <c r="B628" s="54" t="s">
        <v>983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4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985</v>
      </c>
      <c r="B629" s="54" t="s">
        <v>986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7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989</v>
      </c>
      <c r="B630" s="54" t="s">
        <v>990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58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71</v>
      </c>
      <c r="Q631" s="801"/>
      <c r="R631" s="801"/>
      <c r="S631" s="801"/>
      <c r="T631" s="801"/>
      <c r="U631" s="801"/>
      <c r="V631" s="802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71</v>
      </c>
      <c r="Q632" s="801"/>
      <c r="R632" s="801"/>
      <c r="S632" s="801"/>
      <c r="T632" s="801"/>
      <c r="U632" s="801"/>
      <c r="V632" s="802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64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992</v>
      </c>
      <c r="B634" s="54" t="s">
        <v>993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2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2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1000</v>
      </c>
      <c r="B636" s="54" t="s">
        <v>1001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4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1004</v>
      </c>
      <c r="B637" s="54" t="s">
        <v>1005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2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1008</v>
      </c>
      <c r="B638" s="54" t="s">
        <v>1009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5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1012</v>
      </c>
      <c r="B639" s="54" t="s">
        <v>1013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39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1015</v>
      </c>
      <c r="B640" s="54" t="s">
        <v>1016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9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71</v>
      </c>
      <c r="Q641" s="801"/>
      <c r="R641" s="801"/>
      <c r="S641" s="801"/>
      <c r="T641" s="801"/>
      <c r="U641" s="801"/>
      <c r="V641" s="802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71</v>
      </c>
      <c r="Q642" s="801"/>
      <c r="R642" s="801"/>
      <c r="S642" s="801"/>
      <c r="T642" s="801"/>
      <c r="U642" s="801"/>
      <c r="V642" s="802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73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186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196</v>
      </c>
      <c r="Y644" s="780">
        <f t="shared" ref="Y644:Y651" si="124">IFERROR(IF(X644="",0,CEILING((X644/$H644),1)*$H644),"")</f>
        <v>202.79999999999998</v>
      </c>
      <c r="Z644" s="36">
        <f>IFERROR(IF(Y644=0,"",ROUNDUP(Y644/H644,0)*0.01898),"")</f>
        <v>0.49348000000000003</v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209.04153846153849</v>
      </c>
      <c r="BN644" s="64">
        <f t="shared" ref="BN644:BN651" si="126">IFERROR(Y644*I644/H644,"0")</f>
        <v>216.29400000000001</v>
      </c>
      <c r="BO644" s="64">
        <f t="shared" ref="BO644:BO651" si="127">IFERROR(1/J644*(X644/H644),"0")</f>
        <v>0.39262820512820512</v>
      </c>
      <c r="BP644" s="64">
        <f t="shared" ref="BP644:BP651" si="128">IFERROR(1/J644*(Y644/H644),"0")</f>
        <v>0.40625</v>
      </c>
    </row>
    <row r="645" spans="1:68" ht="27" customHeight="1" x14ac:dyDescent="0.25">
      <c r="A645" s="54" t="s">
        <v>1018</v>
      </c>
      <c r="B645" s="54" t="s">
        <v>1022</v>
      </c>
      <c r="C645" s="31">
        <v>4301051887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0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1024</v>
      </c>
      <c r="B646" s="54" t="s">
        <v>1025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3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1024</v>
      </c>
      <c r="B647" s="54" t="s">
        <v>1028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4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1030</v>
      </c>
      <c r="B648" s="54" t="s">
        <v>1031</v>
      </c>
      <c r="C648" s="31">
        <v>4301051390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4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1030</v>
      </c>
      <c r="B649" s="54" t="s">
        <v>1033</v>
      </c>
      <c r="C649" s="31">
        <v>4301051920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156</v>
      </c>
      <c r="N649" s="33"/>
      <c r="O649" s="32">
        <v>45</v>
      </c>
      <c r="P649" s="1024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1035</v>
      </c>
      <c r="B650" s="54" t="s">
        <v>1036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8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1035</v>
      </c>
      <c r="B651" s="54" t="s">
        <v>1038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4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25.128205128205128</v>
      </c>
      <c r="Y652" s="781">
        <f>IFERROR(Y644/H644,"0")+IFERROR(Y645/H645,"0")+IFERROR(Y646/H646,"0")+IFERROR(Y647/H647,"0")+IFERROR(Y648/H648,"0")+IFERROR(Y649/H649,"0")+IFERROR(Y650/H650,"0")+IFERROR(Y651/H651,"0")</f>
        <v>26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0.49348000000000003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1">
        <f>IFERROR(SUM(X644:X651),"0")</f>
        <v>196</v>
      </c>
      <c r="Y653" s="781">
        <f>IFERROR(SUM(Y644:Y651),"0")</f>
        <v>202.79999999999998</v>
      </c>
      <c r="Z653" s="37"/>
      <c r="AA653" s="782"/>
      <c r="AB653" s="782"/>
      <c r="AC653" s="782"/>
    </row>
    <row r="654" spans="1:68" ht="14.25" customHeight="1" x14ac:dyDescent="0.25">
      <c r="A654" s="799" t="s">
        <v>201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1040</v>
      </c>
      <c r="B655" s="54" t="s">
        <v>1041</v>
      </c>
      <c r="C655" s="31">
        <v>4301060354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4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1040</v>
      </c>
      <c r="B656" s="54" t="s">
        <v>1044</v>
      </c>
      <c r="C656" s="31">
        <v>4301060408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55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1046</v>
      </c>
      <c r="B657" s="54" t="s">
        <v>1047</v>
      </c>
      <c r="C657" s="31">
        <v>4301060355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202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1046</v>
      </c>
      <c r="B658" s="54" t="s">
        <v>1050</v>
      </c>
      <c r="C658" s="31">
        <v>4301060407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5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71</v>
      </c>
      <c r="Q659" s="801"/>
      <c r="R659" s="801"/>
      <c r="S659" s="801"/>
      <c r="T659" s="801"/>
      <c r="U659" s="801"/>
      <c r="V659" s="802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71</v>
      </c>
      <c r="Q660" s="801"/>
      <c r="R660" s="801"/>
      <c r="S660" s="801"/>
      <c r="T660" s="801"/>
      <c r="U660" s="801"/>
      <c r="V660" s="802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1052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110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1053</v>
      </c>
      <c r="B663" s="54" t="s">
        <v>1054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3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1057</v>
      </c>
      <c r="B664" s="54" t="s">
        <v>1058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160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1061</v>
      </c>
      <c r="B668" s="54" t="s">
        <v>1062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09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64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1065</v>
      </c>
      <c r="B672" s="54" t="s">
        <v>1066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1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73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1069</v>
      </c>
      <c r="B676" s="54" t="s">
        <v>1070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4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71</v>
      </c>
      <c r="Q677" s="801"/>
      <c r="R677" s="801"/>
      <c r="S677" s="801"/>
      <c r="T677" s="801"/>
      <c r="U677" s="801"/>
      <c r="V677" s="802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71</v>
      </c>
      <c r="Q678" s="801"/>
      <c r="R678" s="801"/>
      <c r="S678" s="801"/>
      <c r="T678" s="801"/>
      <c r="U678" s="801"/>
      <c r="V678" s="802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1073</v>
      </c>
      <c r="Q679" s="827"/>
      <c r="R679" s="827"/>
      <c r="S679" s="827"/>
      <c r="T679" s="827"/>
      <c r="U679" s="827"/>
      <c r="V679" s="828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3270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3366.09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1074</v>
      </c>
      <c r="Q680" s="827"/>
      <c r="R680" s="827"/>
      <c r="S680" s="827"/>
      <c r="T680" s="827"/>
      <c r="U680" s="827"/>
      <c r="V680" s="828"/>
      <c r="W680" s="37" t="s">
        <v>69</v>
      </c>
      <c r="X680" s="781">
        <f>IFERROR(SUM(BM22:BM676),"0")</f>
        <v>3440.0670712261599</v>
      </c>
      <c r="Y680" s="781">
        <f>IFERROR(SUM(BN22:BN676),"0")</f>
        <v>3541.9809999999993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1075</v>
      </c>
      <c r="Q681" s="827"/>
      <c r="R681" s="827"/>
      <c r="S681" s="827"/>
      <c r="T681" s="827"/>
      <c r="U681" s="827"/>
      <c r="V681" s="828"/>
      <c r="W681" s="37" t="s">
        <v>1076</v>
      </c>
      <c r="X681" s="38">
        <f>ROUNDUP(SUM(BO22:BO676),0)</f>
        <v>6</v>
      </c>
      <c r="Y681" s="38">
        <f>ROUNDUP(SUM(BP22:BP676),0)</f>
        <v>6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1077</v>
      </c>
      <c r="Q682" s="827"/>
      <c r="R682" s="827"/>
      <c r="S682" s="827"/>
      <c r="T682" s="827"/>
      <c r="U682" s="827"/>
      <c r="V682" s="828"/>
      <c r="W682" s="37" t="s">
        <v>69</v>
      </c>
      <c r="X682" s="781">
        <f>GrossWeightTotal+PalletQtyTotal*25</f>
        <v>3590.0670712261599</v>
      </c>
      <c r="Y682" s="781">
        <f>GrossWeightTotalR+PalletQtyTotalR*25</f>
        <v>3691.9809999999993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1078</v>
      </c>
      <c r="Q683" s="827"/>
      <c r="R683" s="827"/>
      <c r="S683" s="827"/>
      <c r="T683" s="827"/>
      <c r="U683" s="827"/>
      <c r="V683" s="828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502.91415425533069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520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1079</v>
      </c>
      <c r="Q684" s="827"/>
      <c r="R684" s="827"/>
      <c r="S684" s="827"/>
      <c r="T684" s="827"/>
      <c r="U684" s="827"/>
      <c r="V684" s="828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6.4309200000000004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808" t="s">
        <v>108</v>
      </c>
      <c r="D686" s="930"/>
      <c r="E686" s="930"/>
      <c r="F686" s="930"/>
      <c r="G686" s="930"/>
      <c r="H686" s="857"/>
      <c r="I686" s="808" t="s">
        <v>313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656</v>
      </c>
      <c r="Y686" s="857"/>
      <c r="Z686" s="808" t="s">
        <v>742</v>
      </c>
      <c r="AA686" s="930"/>
      <c r="AB686" s="930"/>
      <c r="AC686" s="857"/>
      <c r="AD686" s="776" t="s">
        <v>849</v>
      </c>
      <c r="AE686" s="776" t="s">
        <v>945</v>
      </c>
      <c r="AF686" s="808" t="s">
        <v>952</v>
      </c>
      <c r="AG686" s="857"/>
    </row>
    <row r="687" spans="1:68" ht="14.25" customHeight="1" thickTop="1" x14ac:dyDescent="0.2">
      <c r="A687" s="1159" t="s">
        <v>1082</v>
      </c>
      <c r="B687" s="808" t="s">
        <v>63</v>
      </c>
      <c r="C687" s="808" t="s">
        <v>109</v>
      </c>
      <c r="D687" s="808" t="s">
        <v>137</v>
      </c>
      <c r="E687" s="808" t="s">
        <v>209</v>
      </c>
      <c r="F687" s="808" t="s">
        <v>231</v>
      </c>
      <c r="G687" s="808" t="s">
        <v>272</v>
      </c>
      <c r="H687" s="808" t="s">
        <v>108</v>
      </c>
      <c r="I687" s="808" t="s">
        <v>314</v>
      </c>
      <c r="J687" s="808" t="s">
        <v>338</v>
      </c>
      <c r="K687" s="808" t="s">
        <v>415</v>
      </c>
      <c r="L687" s="808" t="s">
        <v>435</v>
      </c>
      <c r="M687" s="808" t="s">
        <v>460</v>
      </c>
      <c r="N687" s="777"/>
      <c r="O687" s="808" t="s">
        <v>487</v>
      </c>
      <c r="P687" s="808" t="s">
        <v>490</v>
      </c>
      <c r="Q687" s="808" t="s">
        <v>499</v>
      </c>
      <c r="R687" s="808" t="s">
        <v>515</v>
      </c>
      <c r="S687" s="808" t="s">
        <v>528</v>
      </c>
      <c r="T687" s="808" t="s">
        <v>541</v>
      </c>
      <c r="U687" s="808" t="s">
        <v>554</v>
      </c>
      <c r="V687" s="808" t="s">
        <v>558</v>
      </c>
      <c r="W687" s="808" t="s">
        <v>643</v>
      </c>
      <c r="X687" s="808" t="s">
        <v>657</v>
      </c>
      <c r="Y687" s="808" t="s">
        <v>698</v>
      </c>
      <c r="Z687" s="808" t="s">
        <v>743</v>
      </c>
      <c r="AA687" s="808" t="s">
        <v>804</v>
      </c>
      <c r="AB687" s="808" t="s">
        <v>828</v>
      </c>
      <c r="AC687" s="808" t="s">
        <v>842</v>
      </c>
      <c r="AD687" s="808" t="s">
        <v>849</v>
      </c>
      <c r="AE687" s="808" t="s">
        <v>945</v>
      </c>
      <c r="AF687" s="808" t="s">
        <v>952</v>
      </c>
      <c r="AG687" s="808" t="s">
        <v>1052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32.400000000000006</v>
      </c>
      <c r="E689" s="46">
        <f>IFERROR(Y103*1,"0")+IFERROR(Y104*1,"0")+IFERROR(Y105*1,"0")+IFERROR(Y109*1,"0")+IFERROR(Y110*1,"0")+IFERROR(Y111*1,"0")+IFERROR(Y112*1,"0")+IFERROR(Y113*1,"0")+IFERROR(Y114*1,"0")</f>
        <v>54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194.4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270.54000000000002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531.6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36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18.149999999999999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1275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423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75.600000000000009</v>
      </c>
      <c r="AA689" s="46">
        <f>IFERROR(Y514*1,"0")+IFERROR(Y518*1,"0")+IFERROR(Y519*1,"0")+IFERROR(Y520*1,"0")+IFERROR(Y521*1,"0")+IFERROR(Y522*1,"0")+IFERROR(Y526*1,"0")+IFERROR(Y530*1,"0")</f>
        <v>67.800000000000011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184.8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202.79999999999998</v>
      </c>
      <c r="AG689" s="46">
        <f>IFERROR(Y663*1,"0")+IFERROR(Y664*1,"0")+IFERROR(Y668*1,"0")+IFERROR(Y672*1,"0")+IFERROR(Y676*1,"0")</f>
        <v>0</v>
      </c>
    </row>
  </sheetData>
  <sheetProtection algorithmName="SHA-512" hashValue="B3YkkhbcDb1qWq3yrfodUW0cn6NdX5PWqge4SI25fUtHVMB1kNXkGXaFZh6zU6Govp9msM4t1OxmCDi0UvIDiw==" saltValue="zRsePqJi6XxE2W4imh43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7 X74 X105 X121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1 X137 X305 X420 X422 X425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t32tQHmhtYM5ocqW3d/EfrytnvvuFG+GXDfe68699M0f1CWF3URkEYJQxau8lazeKuobgtXvOyoTOBJRoljOjQ==" saltValue="y+xpZS9mLfsZ+W6Ggoez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2025-01-31T08:05:55Z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