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1D0DB2B-B43B-4B79-82A8-DB1F3561A0A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89" i="1" l="1"/>
  <c r="X678" i="1"/>
  <c r="Y677" i="1"/>
  <c r="X677" i="1"/>
  <c r="BP676" i="1"/>
  <c r="BO676" i="1"/>
  <c r="BN676" i="1"/>
  <c r="BM676" i="1"/>
  <c r="Z676" i="1"/>
  <c r="Z677" i="1" s="1"/>
  <c r="Y676" i="1"/>
  <c r="Y678" i="1" s="1"/>
  <c r="X674" i="1"/>
  <c r="X673" i="1"/>
  <c r="BO672" i="1"/>
  <c r="BM672" i="1"/>
  <c r="Y672" i="1"/>
  <c r="X670" i="1"/>
  <c r="Y669" i="1"/>
  <c r="X669" i="1"/>
  <c r="BP668" i="1"/>
  <c r="BO668" i="1"/>
  <c r="BN668" i="1"/>
  <c r="BM668" i="1"/>
  <c r="Z668" i="1"/>
  <c r="Z669" i="1" s="1"/>
  <c r="Y668" i="1"/>
  <c r="Y670" i="1" s="1"/>
  <c r="X666" i="1"/>
  <c r="X665" i="1"/>
  <c r="BO664" i="1"/>
  <c r="BM664" i="1"/>
  <c r="Y664" i="1"/>
  <c r="BO663" i="1"/>
  <c r="BM663" i="1"/>
  <c r="Y663" i="1"/>
  <c r="X660" i="1"/>
  <c r="Y659" i="1"/>
  <c r="X659" i="1"/>
  <c r="BP658" i="1"/>
  <c r="BO658" i="1"/>
  <c r="BN658" i="1"/>
  <c r="BM658" i="1"/>
  <c r="Z658" i="1"/>
  <c r="Y658" i="1"/>
  <c r="BP657" i="1"/>
  <c r="BO657" i="1"/>
  <c r="BN657" i="1"/>
  <c r="BM657" i="1"/>
  <c r="Z657" i="1"/>
  <c r="Y657" i="1"/>
  <c r="BP656" i="1"/>
  <c r="BO656" i="1"/>
  <c r="BN656" i="1"/>
  <c r="BM656" i="1"/>
  <c r="Z656" i="1"/>
  <c r="Y656" i="1"/>
  <c r="BP655" i="1"/>
  <c r="BO655" i="1"/>
  <c r="BN655" i="1"/>
  <c r="BM655" i="1"/>
  <c r="Z655" i="1"/>
  <c r="Z659" i="1" s="1"/>
  <c r="Y655" i="1"/>
  <c r="Y660" i="1" s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Y636" i="1"/>
  <c r="BP635" i="1"/>
  <c r="BO635" i="1"/>
  <c r="BN635" i="1"/>
  <c r="BM635" i="1"/>
  <c r="Z635" i="1"/>
  <c r="Y635" i="1"/>
  <c r="BP634" i="1"/>
  <c r="BO634" i="1"/>
  <c r="BN634" i="1"/>
  <c r="BM634" i="1"/>
  <c r="Z634" i="1"/>
  <c r="Z641" i="1" s="1"/>
  <c r="Y634" i="1"/>
  <c r="Y642" i="1" s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Y624" i="1"/>
  <c r="X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Z624" i="1" s="1"/>
  <c r="Y617" i="1"/>
  <c r="Y625" i="1" s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Y602" i="1"/>
  <c r="X602" i="1"/>
  <c r="BP601" i="1"/>
  <c r="BO601" i="1"/>
  <c r="BN601" i="1"/>
  <c r="BM601" i="1"/>
  <c r="Z601" i="1"/>
  <c r="Y601" i="1"/>
  <c r="BP600" i="1"/>
  <c r="BO600" i="1"/>
  <c r="BN600" i="1"/>
  <c r="BM600" i="1"/>
  <c r="Z600" i="1"/>
  <c r="Z602" i="1" s="1"/>
  <c r="Y600" i="1"/>
  <c r="Y603" i="1" s="1"/>
  <c r="P600" i="1"/>
  <c r="X598" i="1"/>
  <c r="Y597" i="1"/>
  <c r="X597" i="1"/>
  <c r="BP596" i="1"/>
  <c r="BO596" i="1"/>
  <c r="BN596" i="1"/>
  <c r="BM596" i="1"/>
  <c r="Z596" i="1"/>
  <c r="Y596" i="1"/>
  <c r="P596" i="1"/>
  <c r="BO595" i="1"/>
  <c r="BM595" i="1"/>
  <c r="Y595" i="1"/>
  <c r="P595" i="1"/>
  <c r="BP594" i="1"/>
  <c r="BO594" i="1"/>
  <c r="BN594" i="1"/>
  <c r="BM594" i="1"/>
  <c r="Z594" i="1"/>
  <c r="Y594" i="1"/>
  <c r="Y598" i="1" s="1"/>
  <c r="P594" i="1"/>
  <c r="X592" i="1"/>
  <c r="X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X575" i="1"/>
  <c r="Y574" i="1"/>
  <c r="X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4" i="1" s="1"/>
  <c r="Y571" i="1"/>
  <c r="Y575" i="1" s="1"/>
  <c r="P571" i="1"/>
  <c r="X569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Y549" i="1" s="1"/>
  <c r="P547" i="1"/>
  <c r="X545" i="1"/>
  <c r="Y544" i="1"/>
  <c r="X544" i="1"/>
  <c r="BP543" i="1"/>
  <c r="BO543" i="1"/>
  <c r="BN543" i="1"/>
  <c r="BM543" i="1"/>
  <c r="Z543" i="1"/>
  <c r="Z544" i="1" s="1"/>
  <c r="Y543" i="1"/>
  <c r="AC689" i="1" s="1"/>
  <c r="P543" i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Y515" i="1"/>
  <c r="X515" i="1"/>
  <c r="BP514" i="1"/>
  <c r="BO514" i="1"/>
  <c r="BN514" i="1"/>
  <c r="BM514" i="1"/>
  <c r="Z514" i="1"/>
  <c r="Z515" i="1" s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X501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BO463" i="1"/>
  <c r="BM463" i="1"/>
  <c r="Y463" i="1"/>
  <c r="X461" i="1"/>
  <c r="X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4" i="1"/>
  <c r="Y443" i="1"/>
  <c r="X443" i="1"/>
  <c r="BP442" i="1"/>
  <c r="BO442" i="1"/>
  <c r="BN442" i="1"/>
  <c r="BM442" i="1"/>
  <c r="Z442" i="1"/>
  <c r="Z443" i="1" s="1"/>
  <c r="Y442" i="1"/>
  <c r="Y444" i="1" s="1"/>
  <c r="X440" i="1"/>
  <c r="X439" i="1"/>
  <c r="BO438" i="1"/>
  <c r="BM438" i="1"/>
  <c r="Y438" i="1"/>
  <c r="BO437" i="1"/>
  <c r="BM437" i="1"/>
  <c r="Y437" i="1"/>
  <c r="X435" i="1"/>
  <c r="Y434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X689" i="1" s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P344" i="1"/>
  <c r="BO344" i="1"/>
  <c r="BN344" i="1"/>
  <c r="BM344" i="1"/>
  <c r="Z344" i="1"/>
  <c r="Y344" i="1"/>
  <c r="P344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Y335" i="1" s="1"/>
  <c r="P333" i="1"/>
  <c r="X331" i="1"/>
  <c r="Y330" i="1"/>
  <c r="X330" i="1"/>
  <c r="BP329" i="1"/>
  <c r="BO329" i="1"/>
  <c r="BN329" i="1"/>
  <c r="BM329" i="1"/>
  <c r="Z329" i="1"/>
  <c r="Z330" i="1" s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P325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Y297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O689" i="1" s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X273" i="1"/>
  <c r="Y272" i="1"/>
  <c r="X272" i="1"/>
  <c r="BP271" i="1"/>
  <c r="BO271" i="1"/>
  <c r="BN271" i="1"/>
  <c r="BM271" i="1"/>
  <c r="Z271" i="1"/>
  <c r="Z272" i="1" s="1"/>
  <c r="Y271" i="1"/>
  <c r="Y273" i="1" s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P238" i="1"/>
  <c r="BO237" i="1"/>
  <c r="BM237" i="1"/>
  <c r="Y237" i="1"/>
  <c r="P237" i="1"/>
  <c r="X235" i="1"/>
  <c r="X234" i="1"/>
  <c r="BO233" i="1"/>
  <c r="BN233" i="1"/>
  <c r="BM233" i="1"/>
  <c r="Z233" i="1"/>
  <c r="Y233" i="1"/>
  <c r="BP233" i="1" s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Y221" i="1" s="1"/>
  <c r="P212" i="1"/>
  <c r="X210" i="1"/>
  <c r="X209" i="1"/>
  <c r="BO208" i="1"/>
  <c r="BM208" i="1"/>
  <c r="Y208" i="1"/>
  <c r="BP208" i="1" s="1"/>
  <c r="P208" i="1"/>
  <c r="BP207" i="1"/>
  <c r="BO207" i="1"/>
  <c r="BN207" i="1"/>
  <c r="BM207" i="1"/>
  <c r="Z207" i="1"/>
  <c r="Y207" i="1"/>
  <c r="Y209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J689" i="1" s="1"/>
  <c r="P202" i="1"/>
  <c r="X199" i="1"/>
  <c r="X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Y198" i="1" s="1"/>
  <c r="P190" i="1"/>
  <c r="X188" i="1"/>
  <c r="Y187" i="1"/>
  <c r="X187" i="1"/>
  <c r="BP186" i="1"/>
  <c r="BO186" i="1"/>
  <c r="BN186" i="1"/>
  <c r="BM186" i="1"/>
  <c r="Z186" i="1"/>
  <c r="Z187" i="1" s="1"/>
  <c r="Y186" i="1"/>
  <c r="P186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Y182" i="1" s="1"/>
  <c r="P179" i="1"/>
  <c r="X177" i="1"/>
  <c r="X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Y176" i="1" s="1"/>
  <c r="P171" i="1"/>
  <c r="X169" i="1"/>
  <c r="X168" i="1"/>
  <c r="BO167" i="1"/>
  <c r="BM167" i="1"/>
  <c r="Y167" i="1"/>
  <c r="H689" i="1" s="1"/>
  <c r="P167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Y163" i="1" s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BO149" i="1"/>
  <c r="BM149" i="1"/>
  <c r="Y149" i="1"/>
  <c r="G689" i="1" s="1"/>
  <c r="P149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Y145" i="1" s="1"/>
  <c r="P143" i="1"/>
  <c r="X141" i="1"/>
  <c r="X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41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Y116" i="1" s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X100" i="1"/>
  <c r="X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Y100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Y94" i="1" s="1"/>
  <c r="P87" i="1"/>
  <c r="X85" i="1"/>
  <c r="X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4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6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D689" i="1" s="1"/>
  <c r="P61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Y57" i="1" s="1"/>
  <c r="P55" i="1"/>
  <c r="X53" i="1"/>
  <c r="X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Y46" i="1"/>
  <c r="C689" i="1" s="1"/>
  <c r="P46" i="1"/>
  <c r="X42" i="1"/>
  <c r="X41" i="1"/>
  <c r="BO40" i="1"/>
  <c r="BM40" i="1"/>
  <c r="Y40" i="1"/>
  <c r="Y41" i="1" s="1"/>
  <c r="P40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79" i="1" s="1"/>
  <c r="Y23" i="1"/>
  <c r="X23" i="1"/>
  <c r="BP22" i="1"/>
  <c r="BO22" i="1"/>
  <c r="X681" i="1" s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57" i="1" l="1"/>
  <c r="Z99" i="1"/>
  <c r="Z115" i="1"/>
  <c r="Z140" i="1"/>
  <c r="Z198" i="1"/>
  <c r="Z374" i="1"/>
  <c r="Z209" i="1"/>
  <c r="Z505" i="1"/>
  <c r="Y34" i="1"/>
  <c r="Y38" i="1"/>
  <c r="Y42" i="1"/>
  <c r="Y52" i="1"/>
  <c r="Y683" i="1" s="1"/>
  <c r="Y58" i="1"/>
  <c r="Y69" i="1"/>
  <c r="Y75" i="1"/>
  <c r="Y85" i="1"/>
  <c r="Y93" i="1"/>
  <c r="Y99" i="1"/>
  <c r="Y106" i="1"/>
  <c r="Y115" i="1"/>
  <c r="Y124" i="1"/>
  <c r="Y130" i="1"/>
  <c r="Y140" i="1"/>
  <c r="Y146" i="1"/>
  <c r="Y153" i="1"/>
  <c r="Y157" i="1"/>
  <c r="Y164" i="1"/>
  <c r="Y169" i="1"/>
  <c r="Y177" i="1"/>
  <c r="Y181" i="1"/>
  <c r="Y199" i="1"/>
  <c r="Y204" i="1"/>
  <c r="Y210" i="1"/>
  <c r="Y220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Y384" i="1"/>
  <c r="Y390" i="1"/>
  <c r="BP386" i="1"/>
  <c r="BN386" i="1"/>
  <c r="Z386" i="1"/>
  <c r="BP389" i="1"/>
  <c r="BN389" i="1"/>
  <c r="Z389" i="1"/>
  <c r="Y391" i="1"/>
  <c r="Z397" i="1"/>
  <c r="BP395" i="1"/>
  <c r="BN395" i="1"/>
  <c r="Z395" i="1"/>
  <c r="Y397" i="1"/>
  <c r="BP422" i="1"/>
  <c r="BN422" i="1"/>
  <c r="Z422" i="1"/>
  <c r="BP426" i="1"/>
  <c r="BN426" i="1"/>
  <c r="Z426" i="1"/>
  <c r="Y439" i="1"/>
  <c r="BP437" i="1"/>
  <c r="BN437" i="1"/>
  <c r="Z437" i="1"/>
  <c r="Z439" i="1" s="1"/>
  <c r="Y440" i="1"/>
  <c r="BP450" i="1"/>
  <c r="BN450" i="1"/>
  <c r="Z450" i="1"/>
  <c r="BP454" i="1"/>
  <c r="BN454" i="1"/>
  <c r="Z454" i="1"/>
  <c r="Y456" i="1"/>
  <c r="Y461" i="1"/>
  <c r="BP458" i="1"/>
  <c r="BN458" i="1"/>
  <c r="Z458" i="1"/>
  <c r="Z460" i="1" s="1"/>
  <c r="Y460" i="1"/>
  <c r="BP521" i="1"/>
  <c r="BN521" i="1"/>
  <c r="Z521" i="1"/>
  <c r="K689" i="1"/>
  <c r="H9" i="1"/>
  <c r="B689" i="1"/>
  <c r="X680" i="1"/>
  <c r="X682" i="1" s="1"/>
  <c r="X683" i="1"/>
  <c r="Y24" i="1"/>
  <c r="Z27" i="1"/>
  <c r="Z33" i="1" s="1"/>
  <c r="BN27" i="1"/>
  <c r="Y680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Z40" i="1"/>
  <c r="Z41" i="1" s="1"/>
  <c r="BN40" i="1"/>
  <c r="BP40" i="1"/>
  <c r="Y681" i="1" s="1"/>
  <c r="Z46" i="1"/>
  <c r="BN46" i="1"/>
  <c r="BP46" i="1"/>
  <c r="Z48" i="1"/>
  <c r="BN48" i="1"/>
  <c r="Z50" i="1"/>
  <c r="BN50" i="1"/>
  <c r="Y53" i="1"/>
  <c r="Z56" i="1"/>
  <c r="BN56" i="1"/>
  <c r="Z61" i="1"/>
  <c r="BN61" i="1"/>
  <c r="BP61" i="1"/>
  <c r="Z63" i="1"/>
  <c r="BN63" i="1"/>
  <c r="Z65" i="1"/>
  <c r="BN65" i="1"/>
  <c r="Z67" i="1"/>
  <c r="BN67" i="1"/>
  <c r="Y68" i="1"/>
  <c r="Z71" i="1"/>
  <c r="BN71" i="1"/>
  <c r="BP71" i="1"/>
  <c r="Z73" i="1"/>
  <c r="BN73" i="1"/>
  <c r="Z79" i="1"/>
  <c r="Z84" i="1" s="1"/>
  <c r="BN79" i="1"/>
  <c r="Z81" i="1"/>
  <c r="BN81" i="1"/>
  <c r="Z83" i="1"/>
  <c r="BN83" i="1"/>
  <c r="Z87" i="1"/>
  <c r="Z93" i="1" s="1"/>
  <c r="BN87" i="1"/>
  <c r="BP87" i="1"/>
  <c r="Z89" i="1"/>
  <c r="BN89" i="1"/>
  <c r="Z91" i="1"/>
  <c r="BN91" i="1"/>
  <c r="Z97" i="1"/>
  <c r="BN97" i="1"/>
  <c r="E689" i="1"/>
  <c r="Z104" i="1"/>
  <c r="Z106" i="1" s="1"/>
  <c r="BN104" i="1"/>
  <c r="Y107" i="1"/>
  <c r="Z110" i="1"/>
  <c r="BN110" i="1"/>
  <c r="Z112" i="1"/>
  <c r="BN112" i="1"/>
  <c r="F689" i="1"/>
  <c r="Z120" i="1"/>
  <c r="Z124" i="1" s="1"/>
  <c r="BN120" i="1"/>
  <c r="Z122" i="1"/>
  <c r="BN122" i="1"/>
  <c r="Y125" i="1"/>
  <c r="Z128" i="1"/>
  <c r="Z130" i="1" s="1"/>
  <c r="BN128" i="1"/>
  <c r="Z134" i="1"/>
  <c r="BN134" i="1"/>
  <c r="Z136" i="1"/>
  <c r="BN136" i="1"/>
  <c r="Z138" i="1"/>
  <c r="BN138" i="1"/>
  <c r="Z144" i="1"/>
  <c r="Z145" i="1" s="1"/>
  <c r="BN144" i="1"/>
  <c r="Z149" i="1"/>
  <c r="BN149" i="1"/>
  <c r="BP149" i="1"/>
  <c r="Z151" i="1"/>
  <c r="BN151" i="1"/>
  <c r="Y152" i="1"/>
  <c r="Z155" i="1"/>
  <c r="Z157" i="1" s="1"/>
  <c r="BN155" i="1"/>
  <c r="BP155" i="1"/>
  <c r="Z160" i="1"/>
  <c r="Z163" i="1" s="1"/>
  <c r="BN160" i="1"/>
  <c r="BP160" i="1"/>
  <c r="Z162" i="1"/>
  <c r="BN162" i="1"/>
  <c r="Z167" i="1"/>
  <c r="Z168" i="1" s="1"/>
  <c r="BN167" i="1"/>
  <c r="BP167" i="1"/>
  <c r="Y168" i="1"/>
  <c r="Z171" i="1"/>
  <c r="BN171" i="1"/>
  <c r="BP171" i="1"/>
  <c r="Z173" i="1"/>
  <c r="BN173" i="1"/>
  <c r="Z175" i="1"/>
  <c r="BN175" i="1"/>
  <c r="Z179" i="1"/>
  <c r="Z181" i="1" s="1"/>
  <c r="BN179" i="1"/>
  <c r="BP179" i="1"/>
  <c r="I689" i="1"/>
  <c r="Y188" i="1"/>
  <c r="Z191" i="1"/>
  <c r="BN191" i="1"/>
  <c r="Z193" i="1"/>
  <c r="BN193" i="1"/>
  <c r="Z195" i="1"/>
  <c r="BN195" i="1"/>
  <c r="Z197" i="1"/>
  <c r="BN197" i="1"/>
  <c r="Z202" i="1"/>
  <c r="Z204" i="1" s="1"/>
  <c r="BN202" i="1"/>
  <c r="BP202" i="1"/>
  <c r="Y205" i="1"/>
  <c r="Z208" i="1"/>
  <c r="BN208" i="1"/>
  <c r="Z212" i="1"/>
  <c r="BN212" i="1"/>
  <c r="BP212" i="1"/>
  <c r="Z214" i="1"/>
  <c r="BN214" i="1"/>
  <c r="Z216" i="1"/>
  <c r="BN216" i="1"/>
  <c r="Z218" i="1"/>
  <c r="BN218" i="1"/>
  <c r="Y234" i="1"/>
  <c r="Z224" i="1"/>
  <c r="Z234" i="1" s="1"/>
  <c r="BN224" i="1"/>
  <c r="Z226" i="1"/>
  <c r="BN226" i="1"/>
  <c r="Z228" i="1"/>
  <c r="BN228" i="1"/>
  <c r="Z230" i="1"/>
  <c r="BN230" i="1"/>
  <c r="Z232" i="1"/>
  <c r="BN232" i="1"/>
  <c r="Y235" i="1"/>
  <c r="Y243" i="1"/>
  <c r="BP237" i="1"/>
  <c r="BN237" i="1"/>
  <c r="Z237" i="1"/>
  <c r="BP242" i="1"/>
  <c r="BN242" i="1"/>
  <c r="Z242" i="1"/>
  <c r="Y244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Z268" i="1" s="1"/>
  <c r="Y268" i="1"/>
  <c r="BP277" i="1"/>
  <c r="BN277" i="1"/>
  <c r="Z277" i="1"/>
  <c r="BP281" i="1"/>
  <c r="BN281" i="1"/>
  <c r="Z281" i="1"/>
  <c r="Z285" i="1" s="1"/>
  <c r="Y285" i="1"/>
  <c r="Z297" i="1"/>
  <c r="BP295" i="1"/>
  <c r="BN295" i="1"/>
  <c r="Z295" i="1"/>
  <c r="BP304" i="1"/>
  <c r="BN304" i="1"/>
  <c r="Z304" i="1"/>
  <c r="Z307" i="1" s="1"/>
  <c r="Y321" i="1"/>
  <c r="BP334" i="1"/>
  <c r="BN334" i="1"/>
  <c r="Z334" i="1"/>
  <c r="Z335" i="1" s="1"/>
  <c r="Y336" i="1"/>
  <c r="T689" i="1"/>
  <c r="Y342" i="1"/>
  <c r="BP339" i="1"/>
  <c r="BN339" i="1"/>
  <c r="Z339" i="1"/>
  <c r="Z341" i="1" s="1"/>
  <c r="Y346" i="1"/>
  <c r="BP361" i="1"/>
  <c r="BN361" i="1"/>
  <c r="Z361" i="1"/>
  <c r="BP365" i="1"/>
  <c r="BN365" i="1"/>
  <c r="Z365" i="1"/>
  <c r="Y374" i="1"/>
  <c r="BP373" i="1"/>
  <c r="BN373" i="1"/>
  <c r="Z373" i="1"/>
  <c r="Y375" i="1"/>
  <c r="Y383" i="1"/>
  <c r="BP377" i="1"/>
  <c r="BN377" i="1"/>
  <c r="Z377" i="1"/>
  <c r="Z383" i="1" s="1"/>
  <c r="BP381" i="1"/>
  <c r="BN381" i="1"/>
  <c r="Z381" i="1"/>
  <c r="Z414" i="1"/>
  <c r="BP412" i="1"/>
  <c r="BN412" i="1"/>
  <c r="Z412" i="1"/>
  <c r="Y414" i="1"/>
  <c r="BP464" i="1"/>
  <c r="BN464" i="1"/>
  <c r="Z464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Z500" i="1" s="1"/>
  <c r="BP487" i="1"/>
  <c r="BN487" i="1"/>
  <c r="Z487" i="1"/>
  <c r="BP490" i="1"/>
  <c r="BN490" i="1"/>
  <c r="Z490" i="1"/>
  <c r="BP495" i="1"/>
  <c r="BN495" i="1"/>
  <c r="Z495" i="1"/>
  <c r="Y500" i="1"/>
  <c r="BP504" i="1"/>
  <c r="BN504" i="1"/>
  <c r="Z504" i="1"/>
  <c r="Y506" i="1"/>
  <c r="Y511" i="1"/>
  <c r="BP508" i="1"/>
  <c r="BN508" i="1"/>
  <c r="Z508" i="1"/>
  <c r="Z510" i="1" s="1"/>
  <c r="Y510" i="1"/>
  <c r="BP580" i="1"/>
  <c r="BN580" i="1"/>
  <c r="Z580" i="1"/>
  <c r="BP582" i="1"/>
  <c r="BN582" i="1"/>
  <c r="Z582" i="1"/>
  <c r="BP588" i="1"/>
  <c r="BN588" i="1"/>
  <c r="Z588" i="1"/>
  <c r="L689" i="1"/>
  <c r="Y269" i="1"/>
  <c r="M689" i="1"/>
  <c r="Y286" i="1"/>
  <c r="Y291" i="1"/>
  <c r="P689" i="1"/>
  <c r="Y298" i="1"/>
  <c r="Q689" i="1"/>
  <c r="Y307" i="1"/>
  <c r="S689" i="1"/>
  <c r="Y327" i="1"/>
  <c r="BP382" i="1"/>
  <c r="BN382" i="1"/>
  <c r="BP388" i="1"/>
  <c r="BN388" i="1"/>
  <c r="Z388" i="1"/>
  <c r="Y398" i="1"/>
  <c r="Z403" i="1"/>
  <c r="BP401" i="1"/>
  <c r="BN401" i="1"/>
  <c r="Z401" i="1"/>
  <c r="Y415" i="1"/>
  <c r="BP420" i="1"/>
  <c r="BN420" i="1"/>
  <c r="Z420" i="1"/>
  <c r="Z429" i="1" s="1"/>
  <c r="BP424" i="1"/>
  <c r="BN424" i="1"/>
  <c r="Z424" i="1"/>
  <c r="BP428" i="1"/>
  <c r="BN428" i="1"/>
  <c r="Z428" i="1"/>
  <c r="Y430" i="1"/>
  <c r="Y435" i="1"/>
  <c r="BP432" i="1"/>
  <c r="BN432" i="1"/>
  <c r="Z432" i="1"/>
  <c r="Z434" i="1" s="1"/>
  <c r="BP438" i="1"/>
  <c r="BN438" i="1"/>
  <c r="Z438" i="1"/>
  <c r="BP448" i="1"/>
  <c r="BN448" i="1"/>
  <c r="Z448" i="1"/>
  <c r="Z455" i="1" s="1"/>
  <c r="BP452" i="1"/>
  <c r="BN452" i="1"/>
  <c r="Z452" i="1"/>
  <c r="Y469" i="1"/>
  <c r="BP463" i="1"/>
  <c r="BN463" i="1"/>
  <c r="Z463" i="1"/>
  <c r="BP466" i="1"/>
  <c r="BN466" i="1"/>
  <c r="Z466" i="1"/>
  <c r="Y501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5" i="1"/>
  <c r="Y524" i="1"/>
  <c r="BP518" i="1"/>
  <c r="BN518" i="1"/>
  <c r="Z518" i="1"/>
  <c r="Z523" i="1" s="1"/>
  <c r="Y523" i="1"/>
  <c r="BP554" i="1"/>
  <c r="BN554" i="1"/>
  <c r="Z554" i="1"/>
  <c r="Y568" i="1"/>
  <c r="BP558" i="1"/>
  <c r="BN558" i="1"/>
  <c r="Z558" i="1"/>
  <c r="BP563" i="1"/>
  <c r="BN563" i="1"/>
  <c r="Z563" i="1"/>
  <c r="AE689" i="1"/>
  <c r="Y608" i="1"/>
  <c r="Y609" i="1"/>
  <c r="BP607" i="1"/>
  <c r="BN607" i="1"/>
  <c r="Z607" i="1"/>
  <c r="Z608" i="1" s="1"/>
  <c r="W689" i="1"/>
  <c r="Y409" i="1"/>
  <c r="Y429" i="1"/>
  <c r="Y689" i="1"/>
  <c r="Y455" i="1"/>
  <c r="AA689" i="1"/>
  <c r="Y516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0" i="1"/>
  <c r="BP535" i="1"/>
  <c r="BN535" i="1"/>
  <c r="Z535" i="1"/>
  <c r="Z539" i="1" s="1"/>
  <c r="AD689" i="1"/>
  <c r="BP556" i="1"/>
  <c r="BN556" i="1"/>
  <c r="Z556" i="1"/>
  <c r="BP560" i="1"/>
  <c r="BN560" i="1"/>
  <c r="Z560" i="1"/>
  <c r="Z568" i="1" s="1"/>
  <c r="Y592" i="1"/>
  <c r="BP577" i="1"/>
  <c r="BN577" i="1"/>
  <c r="Z577" i="1"/>
  <c r="BP581" i="1"/>
  <c r="BN581" i="1"/>
  <c r="Z581" i="1"/>
  <c r="BP585" i="1"/>
  <c r="BN585" i="1"/>
  <c r="Z585" i="1"/>
  <c r="Y591" i="1"/>
  <c r="Z597" i="1"/>
  <c r="BP595" i="1"/>
  <c r="BN595" i="1"/>
  <c r="Z595" i="1"/>
  <c r="BP628" i="1"/>
  <c r="BN628" i="1"/>
  <c r="Z628" i="1"/>
  <c r="BP630" i="1"/>
  <c r="BN630" i="1"/>
  <c r="Z630" i="1"/>
  <c r="Y632" i="1"/>
  <c r="Y652" i="1"/>
  <c r="BP644" i="1"/>
  <c r="BN644" i="1"/>
  <c r="Z644" i="1"/>
  <c r="Y653" i="1"/>
  <c r="BP646" i="1"/>
  <c r="BN646" i="1"/>
  <c r="Z646" i="1"/>
  <c r="BP648" i="1"/>
  <c r="BN648" i="1"/>
  <c r="Z648" i="1"/>
  <c r="BP650" i="1"/>
  <c r="BN650" i="1"/>
  <c r="Z650" i="1"/>
  <c r="BP664" i="1"/>
  <c r="BN664" i="1"/>
  <c r="Z664" i="1"/>
  <c r="Y666" i="1"/>
  <c r="Y673" i="1"/>
  <c r="BP672" i="1"/>
  <c r="BN672" i="1"/>
  <c r="Z672" i="1"/>
  <c r="Z673" i="1" s="1"/>
  <c r="Y674" i="1"/>
  <c r="AF689" i="1"/>
  <c r="Y545" i="1"/>
  <c r="Y569" i="1"/>
  <c r="Y612" i="1"/>
  <c r="BP611" i="1"/>
  <c r="BN611" i="1"/>
  <c r="Z611" i="1"/>
  <c r="Z612" i="1" s="1"/>
  <c r="Y613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AG689" i="1"/>
  <c r="Y665" i="1"/>
  <c r="BP663" i="1"/>
  <c r="BN663" i="1"/>
  <c r="Z663" i="1"/>
  <c r="Z665" i="1" s="1"/>
  <c r="Y682" i="1" l="1"/>
  <c r="Y679" i="1"/>
  <c r="Z367" i="1"/>
  <c r="Z631" i="1"/>
  <c r="Z468" i="1"/>
  <c r="Z255" i="1"/>
  <c r="Z243" i="1"/>
  <c r="Z220" i="1"/>
  <c r="Z176" i="1"/>
  <c r="Z152" i="1"/>
  <c r="Z75" i="1"/>
  <c r="Z68" i="1"/>
  <c r="Z52" i="1"/>
  <c r="Z684" i="1" s="1"/>
  <c r="Z390" i="1"/>
  <c r="Z652" i="1"/>
  <c r="Z591" i="1"/>
</calcChain>
</file>

<file path=xl/sharedStrings.xml><?xml version="1.0" encoding="utf-8"?>
<sst xmlns="http://schemas.openxmlformats.org/spreadsheetml/2006/main" count="3186" uniqueCount="1099">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</sst>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8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8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8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72" t="s">
        <v>0</v>
      </c>
      <c r="E1" s="820"/>
      <c r="F1" s="820"/>
      <c r="G1" s="12" t="s">
        <v>1</v>
      </c>
      <c r="H1" s="872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7"/>
      <c r="Q3" s="797"/>
      <c r="R3" s="797"/>
      <c r="S3" s="797"/>
      <c r="T3" s="797"/>
      <c r="U3" s="797"/>
      <c r="V3" s="797"/>
      <c r="W3" s="797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6" t="s">
        <v>8</v>
      </c>
      <c r="B5" s="827"/>
      <c r="C5" s="828"/>
      <c r="D5" s="879"/>
      <c r="E5" s="880"/>
      <c r="F5" s="1170" t="s">
        <v>9</v>
      </c>
      <c r="G5" s="828"/>
      <c r="H5" s="879"/>
      <c r="I5" s="1095"/>
      <c r="J5" s="1095"/>
      <c r="K5" s="1095"/>
      <c r="L5" s="1095"/>
      <c r="M5" s="880"/>
      <c r="N5" s="58"/>
      <c r="P5" s="24" t="s">
        <v>10</v>
      </c>
      <c r="Q5" s="1193">
        <v>45691</v>
      </c>
      <c r="R5" s="935"/>
      <c r="T5" s="994" t="s">
        <v>11</v>
      </c>
      <c r="U5" s="995"/>
      <c r="V5" s="988" t="s">
        <v>12</v>
      </c>
      <c r="W5" s="935"/>
      <c r="AB5" s="51"/>
      <c r="AC5" s="51"/>
      <c r="AD5" s="51"/>
      <c r="AE5" s="51"/>
    </row>
    <row r="6" spans="1:32" s="773" customFormat="1" ht="24" customHeight="1" x14ac:dyDescent="0.2">
      <c r="A6" s="936" t="s">
        <v>13</v>
      </c>
      <c r="B6" s="827"/>
      <c r="C6" s="828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35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87"/>
      <c r="T6" s="1000" t="s">
        <v>16</v>
      </c>
      <c r="U6" s="995"/>
      <c r="V6" s="1077" t="s">
        <v>17</v>
      </c>
      <c r="W6" s="843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7"/>
      <c r="U7" s="995"/>
      <c r="V7" s="1078"/>
      <c r="W7" s="1079"/>
      <c r="AB7" s="51"/>
      <c r="AC7" s="51"/>
      <c r="AD7" s="51"/>
      <c r="AE7" s="51"/>
    </row>
    <row r="8" spans="1:32" s="773" customFormat="1" ht="25.5" customHeight="1" x14ac:dyDescent="0.2">
      <c r="A8" s="1216" t="s">
        <v>18</v>
      </c>
      <c r="B8" s="801"/>
      <c r="C8" s="802"/>
      <c r="D8" s="863" t="s">
        <v>19</v>
      </c>
      <c r="E8" s="864"/>
      <c r="F8" s="864"/>
      <c r="G8" s="864"/>
      <c r="H8" s="864"/>
      <c r="I8" s="864"/>
      <c r="J8" s="864"/>
      <c r="K8" s="864"/>
      <c r="L8" s="864"/>
      <c r="M8" s="865"/>
      <c r="N8" s="61"/>
      <c r="P8" s="24" t="s">
        <v>20</v>
      </c>
      <c r="Q8" s="943">
        <v>0.41666666666666669</v>
      </c>
      <c r="R8" s="850"/>
      <c r="T8" s="797"/>
      <c r="U8" s="995"/>
      <c r="V8" s="1078"/>
      <c r="W8" s="1079"/>
      <c r="AB8" s="51"/>
      <c r="AC8" s="51"/>
      <c r="AD8" s="51"/>
      <c r="AE8" s="51"/>
    </row>
    <row r="9" spans="1:32" s="773" customFormat="1" ht="39.950000000000003" customHeight="1" x14ac:dyDescent="0.2">
      <c r="A9" s="9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959"/>
      <c r="E9" s="804"/>
      <c r="F9" s="9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71"/>
      <c r="P9" s="26" t="s">
        <v>21</v>
      </c>
      <c r="Q9" s="931"/>
      <c r="R9" s="932"/>
      <c r="T9" s="797"/>
      <c r="U9" s="995"/>
      <c r="V9" s="1080"/>
      <c r="W9" s="1081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959"/>
      <c r="E10" s="804"/>
      <c r="F10" s="9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1070" t="str">
        <f>IFERROR(VLOOKUP($D$10,Proxy,2,FALSE),"")</f>
        <v/>
      </c>
      <c r="I10" s="797"/>
      <c r="J10" s="797"/>
      <c r="K10" s="797"/>
      <c r="L10" s="797"/>
      <c r="M10" s="797"/>
      <c r="N10" s="772"/>
      <c r="P10" s="26" t="s">
        <v>22</v>
      </c>
      <c r="Q10" s="1001"/>
      <c r="R10" s="1002"/>
      <c r="U10" s="24" t="s">
        <v>23</v>
      </c>
      <c r="V10" s="842" t="s">
        <v>24</v>
      </c>
      <c r="W10" s="843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4"/>
      <c r="R11" s="935"/>
      <c r="U11" s="24" t="s">
        <v>27</v>
      </c>
      <c r="V11" s="1125" t="s">
        <v>28</v>
      </c>
      <c r="W11" s="932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2" t="s">
        <v>29</v>
      </c>
      <c r="B12" s="827"/>
      <c r="C12" s="827"/>
      <c r="D12" s="827"/>
      <c r="E12" s="827"/>
      <c r="F12" s="827"/>
      <c r="G12" s="827"/>
      <c r="H12" s="827"/>
      <c r="I12" s="827"/>
      <c r="J12" s="827"/>
      <c r="K12" s="827"/>
      <c r="L12" s="827"/>
      <c r="M12" s="828"/>
      <c r="N12" s="62"/>
      <c r="P12" s="24" t="s">
        <v>30</v>
      </c>
      <c r="Q12" s="943"/>
      <c r="R12" s="850"/>
      <c r="S12" s="23"/>
      <c r="U12" s="24"/>
      <c r="V12" s="820"/>
      <c r="W12" s="797"/>
      <c r="AB12" s="51"/>
      <c r="AC12" s="51"/>
      <c r="AD12" s="51"/>
      <c r="AE12" s="51"/>
    </row>
    <row r="13" spans="1:32" s="773" customFormat="1" ht="23.25" customHeight="1" x14ac:dyDescent="0.2">
      <c r="A13" s="982" t="s">
        <v>31</v>
      </c>
      <c r="B13" s="827"/>
      <c r="C13" s="827"/>
      <c r="D13" s="827"/>
      <c r="E13" s="827"/>
      <c r="F13" s="827"/>
      <c r="G13" s="827"/>
      <c r="H13" s="827"/>
      <c r="I13" s="827"/>
      <c r="J13" s="827"/>
      <c r="K13" s="827"/>
      <c r="L13" s="827"/>
      <c r="M13" s="828"/>
      <c r="N13" s="62"/>
      <c r="O13" s="26"/>
      <c r="P13" s="26" t="s">
        <v>32</v>
      </c>
      <c r="Q13" s="1125"/>
      <c r="R13" s="93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2" t="s">
        <v>33</v>
      </c>
      <c r="B14" s="827"/>
      <c r="C14" s="827"/>
      <c r="D14" s="827"/>
      <c r="E14" s="827"/>
      <c r="F14" s="827"/>
      <c r="G14" s="827"/>
      <c r="H14" s="827"/>
      <c r="I14" s="827"/>
      <c r="J14" s="827"/>
      <c r="K14" s="827"/>
      <c r="L14" s="827"/>
      <c r="M14" s="82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8" t="s">
        <v>34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8"/>
      <c r="N15" s="63"/>
      <c r="P15" s="972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3"/>
      <c r="Q16" s="973"/>
      <c r="R16" s="973"/>
      <c r="S16" s="973"/>
      <c r="T16" s="9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5" t="s">
        <v>36</v>
      </c>
      <c r="B17" s="835" t="s">
        <v>37</v>
      </c>
      <c r="C17" s="954" t="s">
        <v>38</v>
      </c>
      <c r="D17" s="835" t="s">
        <v>39</v>
      </c>
      <c r="E17" s="911"/>
      <c r="F17" s="835" t="s">
        <v>40</v>
      </c>
      <c r="G17" s="835" t="s">
        <v>41</v>
      </c>
      <c r="H17" s="835" t="s">
        <v>42</v>
      </c>
      <c r="I17" s="835" t="s">
        <v>43</v>
      </c>
      <c r="J17" s="835" t="s">
        <v>44</v>
      </c>
      <c r="K17" s="835" t="s">
        <v>45</v>
      </c>
      <c r="L17" s="835" t="s">
        <v>46</v>
      </c>
      <c r="M17" s="835" t="s">
        <v>47</v>
      </c>
      <c r="N17" s="835" t="s">
        <v>48</v>
      </c>
      <c r="O17" s="835" t="s">
        <v>49</v>
      </c>
      <c r="P17" s="835" t="s">
        <v>50</v>
      </c>
      <c r="Q17" s="910"/>
      <c r="R17" s="910"/>
      <c r="S17" s="910"/>
      <c r="T17" s="911"/>
      <c r="U17" s="1215" t="s">
        <v>51</v>
      </c>
      <c r="V17" s="828"/>
      <c r="W17" s="835" t="s">
        <v>52</v>
      </c>
      <c r="X17" s="835" t="s">
        <v>53</v>
      </c>
      <c r="Y17" s="1213" t="s">
        <v>54</v>
      </c>
      <c r="Z17" s="1091" t="s">
        <v>55</v>
      </c>
      <c r="AA17" s="1068" t="s">
        <v>56</v>
      </c>
      <c r="AB17" s="1068" t="s">
        <v>57</v>
      </c>
      <c r="AC17" s="1068" t="s">
        <v>58</v>
      </c>
      <c r="AD17" s="1068" t="s">
        <v>59</v>
      </c>
      <c r="AE17" s="1165"/>
      <c r="AF17" s="1166"/>
      <c r="AG17" s="66"/>
      <c r="BD17" s="65" t="s">
        <v>60</v>
      </c>
    </row>
    <row r="18" spans="1:68" ht="14.25" customHeight="1" x14ac:dyDescent="0.2">
      <c r="A18" s="836"/>
      <c r="B18" s="836"/>
      <c r="C18" s="836"/>
      <c r="D18" s="912"/>
      <c r="E18" s="914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36"/>
      <c r="X18" s="836"/>
      <c r="Y18" s="1214"/>
      <c r="Z18" s="1092"/>
      <c r="AA18" s="1069"/>
      <c r="AB18" s="1069"/>
      <c r="AC18" s="1069"/>
      <c r="AD18" s="1167"/>
      <c r="AE18" s="1168"/>
      <c r="AF18" s="1169"/>
      <c r="AG18" s="66"/>
      <c r="BD18" s="65"/>
    </row>
    <row r="19" spans="1:68" ht="27.75" customHeight="1" x14ac:dyDescent="0.2">
      <c r="A19" s="831" t="s">
        <v>63</v>
      </c>
      <c r="B19" s="832"/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2"/>
      <c r="O19" s="832"/>
      <c r="P19" s="832"/>
      <c r="Q19" s="832"/>
      <c r="R19" s="832"/>
      <c r="S19" s="832"/>
      <c r="T19" s="832"/>
      <c r="U19" s="832"/>
      <c r="V19" s="832"/>
      <c r="W19" s="832"/>
      <c r="X19" s="832"/>
      <c r="Y19" s="832"/>
      <c r="Z19" s="832"/>
      <c r="AA19" s="48"/>
      <c r="AB19" s="48"/>
      <c r="AC19" s="48"/>
    </row>
    <row r="20" spans="1:68" ht="16.5" customHeight="1" x14ac:dyDescent="0.25">
      <c r="A20" s="796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4"/>
      <c r="AB20" s="774"/>
      <c r="AC20" s="774"/>
    </row>
    <row r="21" spans="1:68" ht="14.25" customHeight="1" x14ac:dyDescent="0.25">
      <c r="A21" s="799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5"/>
      <c r="AB21" s="775"/>
      <c r="AC21" s="77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6">
        <v>4680115885004</v>
      </c>
      <c r="E22" s="787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1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2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2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customHeight="1" x14ac:dyDescent="0.25">
      <c r="A25" s="799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5"/>
      <c r="AB25" s="775"/>
      <c r="AC25" s="77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6">
        <v>4680115885912</v>
      </c>
      <c r="E26" s="787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86">
        <v>4607091388237</v>
      </c>
      <c r="E27" s="787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86">
        <v>4680115886230</v>
      </c>
      <c r="E28" s="787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2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86">
        <v>4680115886278</v>
      </c>
      <c r="E29" s="787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6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86">
        <v>4680115886247</v>
      </c>
      <c r="E30" s="787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0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86">
        <v>4680115885905</v>
      </c>
      <c r="E31" s="787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86">
        <v>4607091388244</v>
      </c>
      <c r="E32" s="787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9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811"/>
      <c r="B33" s="797"/>
      <c r="C33" s="797"/>
      <c r="D33" s="797"/>
      <c r="E33" s="797"/>
      <c r="F33" s="797"/>
      <c r="G33" s="797"/>
      <c r="H33" s="797"/>
      <c r="I33" s="797"/>
      <c r="J33" s="797"/>
      <c r="K33" s="797"/>
      <c r="L33" s="797"/>
      <c r="M33" s="797"/>
      <c r="N33" s="797"/>
      <c r="O33" s="812"/>
      <c r="P33" s="800" t="s">
        <v>71</v>
      </c>
      <c r="Q33" s="801"/>
      <c r="R33" s="801"/>
      <c r="S33" s="801"/>
      <c r="T33" s="801"/>
      <c r="U33" s="801"/>
      <c r="V33" s="802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x14ac:dyDescent="0.2">
      <c r="A34" s="797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2"/>
      <c r="P34" s="800" t="s">
        <v>71</v>
      </c>
      <c r="Q34" s="801"/>
      <c r="R34" s="801"/>
      <c r="S34" s="801"/>
      <c r="T34" s="801"/>
      <c r="U34" s="801"/>
      <c r="V34" s="802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customHeight="1" x14ac:dyDescent="0.25">
      <c r="A35" s="799" t="s">
        <v>99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775"/>
      <c r="AB35" s="775"/>
      <c r="AC35" s="77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86">
        <v>4607091388503</v>
      </c>
      <c r="E36" s="787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811"/>
      <c r="B37" s="797"/>
      <c r="C37" s="797"/>
      <c r="D37" s="797"/>
      <c r="E37" s="797"/>
      <c r="F37" s="797"/>
      <c r="G37" s="797"/>
      <c r="H37" s="797"/>
      <c r="I37" s="797"/>
      <c r="J37" s="797"/>
      <c r="K37" s="797"/>
      <c r="L37" s="797"/>
      <c r="M37" s="797"/>
      <c r="N37" s="797"/>
      <c r="O37" s="812"/>
      <c r="P37" s="800" t="s">
        <v>71</v>
      </c>
      <c r="Q37" s="801"/>
      <c r="R37" s="801"/>
      <c r="S37" s="801"/>
      <c r="T37" s="801"/>
      <c r="U37" s="801"/>
      <c r="V37" s="802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x14ac:dyDescent="0.2">
      <c r="A38" s="797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2"/>
      <c r="P38" s="800" t="s">
        <v>71</v>
      </c>
      <c r="Q38" s="801"/>
      <c r="R38" s="801"/>
      <c r="S38" s="801"/>
      <c r="T38" s="801"/>
      <c r="U38" s="801"/>
      <c r="V38" s="802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customHeight="1" x14ac:dyDescent="0.25">
      <c r="A39" s="799" t="s">
        <v>105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775"/>
      <c r="AB39" s="775"/>
      <c r="AC39" s="775"/>
    </row>
    <row r="40" spans="1:68" ht="27" customHeight="1" x14ac:dyDescent="0.25">
      <c r="A40" s="54" t="s">
        <v>106</v>
      </c>
      <c r="B40" s="54" t="s">
        <v>107</v>
      </c>
      <c r="C40" s="31">
        <v>4301170002</v>
      </c>
      <c r="D40" s="786">
        <v>4607091389111</v>
      </c>
      <c r="E40" s="787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811"/>
      <c r="B41" s="797"/>
      <c r="C41" s="797"/>
      <c r="D41" s="797"/>
      <c r="E41" s="797"/>
      <c r="F41" s="797"/>
      <c r="G41" s="797"/>
      <c r="H41" s="797"/>
      <c r="I41" s="797"/>
      <c r="J41" s="797"/>
      <c r="K41" s="797"/>
      <c r="L41" s="797"/>
      <c r="M41" s="797"/>
      <c r="N41" s="797"/>
      <c r="O41" s="812"/>
      <c r="P41" s="800" t="s">
        <v>71</v>
      </c>
      <c r="Q41" s="801"/>
      <c r="R41" s="801"/>
      <c r="S41" s="801"/>
      <c r="T41" s="801"/>
      <c r="U41" s="801"/>
      <c r="V41" s="802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x14ac:dyDescent="0.2">
      <c r="A42" s="797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2"/>
      <c r="P42" s="800" t="s">
        <v>71</v>
      </c>
      <c r="Q42" s="801"/>
      <c r="R42" s="801"/>
      <c r="S42" s="801"/>
      <c r="T42" s="801"/>
      <c r="U42" s="801"/>
      <c r="V42" s="802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customHeight="1" x14ac:dyDescent="0.2">
      <c r="A43" s="831" t="s">
        <v>108</v>
      </c>
      <c r="B43" s="832"/>
      <c r="C43" s="832"/>
      <c r="D43" s="832"/>
      <c r="E43" s="832"/>
      <c r="F43" s="832"/>
      <c r="G43" s="832"/>
      <c r="H43" s="832"/>
      <c r="I43" s="832"/>
      <c r="J43" s="832"/>
      <c r="K43" s="832"/>
      <c r="L43" s="832"/>
      <c r="M43" s="832"/>
      <c r="N43" s="832"/>
      <c r="O43" s="832"/>
      <c r="P43" s="832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48"/>
      <c r="AB43" s="48"/>
      <c r="AC43" s="48"/>
    </row>
    <row r="44" spans="1:68" ht="16.5" customHeight="1" x14ac:dyDescent="0.25">
      <c r="A44" s="796" t="s">
        <v>109</v>
      </c>
      <c r="B44" s="797"/>
      <c r="C44" s="797"/>
      <c r="D44" s="797"/>
      <c r="E44" s="797"/>
      <c r="F44" s="797"/>
      <c r="G44" s="797"/>
      <c r="H44" s="797"/>
      <c r="I44" s="797"/>
      <c r="J44" s="797"/>
      <c r="K44" s="797"/>
      <c r="L44" s="797"/>
      <c r="M44" s="797"/>
      <c r="N44" s="797"/>
      <c r="O44" s="797"/>
      <c r="P44" s="797"/>
      <c r="Q44" s="797"/>
      <c r="R44" s="797"/>
      <c r="S44" s="797"/>
      <c r="T44" s="797"/>
      <c r="U44" s="797"/>
      <c r="V44" s="797"/>
      <c r="W44" s="797"/>
      <c r="X44" s="797"/>
      <c r="Y44" s="797"/>
      <c r="Z44" s="797"/>
      <c r="AA44" s="774"/>
      <c r="AB44" s="774"/>
      <c r="AC44" s="774"/>
    </row>
    <row r="45" spans="1:68" ht="14.25" customHeight="1" x14ac:dyDescent="0.25">
      <c r="A45" s="799" t="s">
        <v>110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5"/>
      <c r="AB45" s="775"/>
      <c r="AC45" s="775"/>
    </row>
    <row r="46" spans="1:68" ht="16.5" customHeight="1" x14ac:dyDescent="0.25">
      <c r="A46" s="54" t="s">
        <v>111</v>
      </c>
      <c r="B46" s="54" t="s">
        <v>112</v>
      </c>
      <c r="C46" s="31">
        <v>4301011540</v>
      </c>
      <c r="D46" s="786">
        <v>4607091385670</v>
      </c>
      <c r="E46" s="787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0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customHeight="1" x14ac:dyDescent="0.25">
      <c r="A47" s="54" t="s">
        <v>111</v>
      </c>
      <c r="B47" s="54" t="s">
        <v>116</v>
      </c>
      <c r="C47" s="31">
        <v>4301011380</v>
      </c>
      <c r="D47" s="786">
        <v>4607091385670</v>
      </c>
      <c r="E47" s="787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600</v>
      </c>
      <c r="Y47" s="780">
        <f t="shared" si="6"/>
        <v>604.80000000000007</v>
      </c>
      <c r="Z47" s="36">
        <f>IFERROR(IF(Y47=0,"",ROUNDUP(Y47/H47,0)*0.01898),"")</f>
        <v>1.06288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624.16666666666663</v>
      </c>
      <c r="BN47" s="64">
        <f t="shared" si="8"/>
        <v>629.16000000000008</v>
      </c>
      <c r="BO47" s="64">
        <f t="shared" si="9"/>
        <v>0.86805555555555547</v>
      </c>
      <c r="BP47" s="64">
        <f t="shared" si="10"/>
        <v>0.875</v>
      </c>
    </row>
    <row r="48" spans="1:68" ht="16.5" customHeight="1" x14ac:dyDescent="0.25">
      <c r="A48" s="54" t="s">
        <v>119</v>
      </c>
      <c r="B48" s="54" t="s">
        <v>120</v>
      </c>
      <c r="C48" s="31">
        <v>4301011625</v>
      </c>
      <c r="D48" s="786">
        <v>4680115883956</v>
      </c>
      <c r="E48" s="787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1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230</v>
      </c>
      <c r="Y48" s="780">
        <f t="shared" si="6"/>
        <v>235.2</v>
      </c>
      <c r="Z48" s="36">
        <f>IFERROR(IF(Y48=0,"",ROUNDUP(Y48/H48,0)*0.01898),"")</f>
        <v>0.39857999999999999</v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238.93303571428569</v>
      </c>
      <c r="BN48" s="64">
        <f t="shared" si="8"/>
        <v>244.33499999999998</v>
      </c>
      <c r="BO48" s="64">
        <f t="shared" si="9"/>
        <v>0.32087053571428575</v>
      </c>
      <c r="BP48" s="64">
        <f t="shared" si="10"/>
        <v>0.328125</v>
      </c>
    </row>
    <row r="49" spans="1:68" ht="27" customHeight="1" x14ac:dyDescent="0.25">
      <c r="A49" s="54" t="s">
        <v>122</v>
      </c>
      <c r="B49" s="54" t="s">
        <v>123</v>
      </c>
      <c r="C49" s="31">
        <v>4301011565</v>
      </c>
      <c r="D49" s="786">
        <v>4680115882539</v>
      </c>
      <c r="E49" s="787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 t="s">
        <v>125</v>
      </c>
      <c r="M49" s="33" t="s">
        <v>114</v>
      </c>
      <c r="N49" s="33"/>
      <c r="O49" s="32">
        <v>50</v>
      </c>
      <c r="P49" s="11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130</v>
      </c>
      <c r="Y49" s="780">
        <f t="shared" si="6"/>
        <v>133.20000000000002</v>
      </c>
      <c r="Z49" s="36">
        <f>IFERROR(IF(Y49=0,"",ROUNDUP(Y49/H49,0)*0.00902),"")</f>
        <v>0.32472000000000001</v>
      </c>
      <c r="AA49" s="56"/>
      <c r="AB49" s="57"/>
      <c r="AC49" s="95" t="s">
        <v>118</v>
      </c>
      <c r="AG49" s="64"/>
      <c r="AJ49" s="68" t="s">
        <v>126</v>
      </c>
      <c r="AK49" s="68">
        <v>44.4</v>
      </c>
      <c r="BB49" s="96" t="s">
        <v>1</v>
      </c>
      <c r="BM49" s="64">
        <f t="shared" si="7"/>
        <v>137.37837837837839</v>
      </c>
      <c r="BN49" s="64">
        <f t="shared" si="8"/>
        <v>140.76000000000002</v>
      </c>
      <c r="BO49" s="64">
        <f t="shared" si="9"/>
        <v>0.26617526617526621</v>
      </c>
      <c r="BP49" s="64">
        <f t="shared" si="10"/>
        <v>0.27272727272727271</v>
      </c>
    </row>
    <row r="50" spans="1:68" ht="27" customHeight="1" x14ac:dyDescent="0.25">
      <c r="A50" s="54" t="s">
        <v>127</v>
      </c>
      <c r="B50" s="54" t="s">
        <v>128</v>
      </c>
      <c r="C50" s="31">
        <v>4301011382</v>
      </c>
      <c r="D50" s="786">
        <v>4607091385687</v>
      </c>
      <c r="E50" s="787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125</v>
      </c>
      <c r="M50" s="33" t="s">
        <v>114</v>
      </c>
      <c r="N50" s="33"/>
      <c r="O50" s="32">
        <v>50</v>
      </c>
      <c r="P50" s="100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126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4301011624</v>
      </c>
      <c r="D51" s="786">
        <v>4680115883949</v>
      </c>
      <c r="E51" s="787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2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11"/>
      <c r="B52" s="797"/>
      <c r="C52" s="797"/>
      <c r="D52" s="797"/>
      <c r="E52" s="797"/>
      <c r="F52" s="797"/>
      <c r="G52" s="797"/>
      <c r="H52" s="797"/>
      <c r="I52" s="797"/>
      <c r="J52" s="797"/>
      <c r="K52" s="797"/>
      <c r="L52" s="797"/>
      <c r="M52" s="797"/>
      <c r="N52" s="797"/>
      <c r="O52" s="812"/>
      <c r="P52" s="800" t="s">
        <v>71</v>
      </c>
      <c r="Q52" s="801"/>
      <c r="R52" s="801"/>
      <c r="S52" s="801"/>
      <c r="T52" s="801"/>
      <c r="U52" s="801"/>
      <c r="V52" s="802"/>
      <c r="W52" s="37" t="s">
        <v>72</v>
      </c>
      <c r="X52" s="781">
        <f>IFERROR(X46/H46,"0")+IFERROR(X47/H47,"0")+IFERROR(X48/H48,"0")+IFERROR(X49/H49,"0")+IFERROR(X50/H50,"0")+IFERROR(X51/H51,"0")</f>
        <v>111.22640497640498</v>
      </c>
      <c r="Y52" s="781">
        <f>IFERROR(Y46/H46,"0")+IFERROR(Y47/H47,"0")+IFERROR(Y48/H48,"0")+IFERROR(Y49/H49,"0")+IFERROR(Y50/H50,"0")+IFERROR(Y51/H51,"0")</f>
        <v>113</v>
      </c>
      <c r="Z52" s="781">
        <f>IFERROR(IF(Z46="",0,Z46),"0")+IFERROR(IF(Z47="",0,Z47),"0")+IFERROR(IF(Z48="",0,Z48),"0")+IFERROR(IF(Z49="",0,Z49),"0")+IFERROR(IF(Z50="",0,Z50),"0")+IFERROR(IF(Z51="",0,Z51),"0")</f>
        <v>1.7861799999999999</v>
      </c>
      <c r="AA52" s="782"/>
      <c r="AB52" s="782"/>
      <c r="AC52" s="782"/>
    </row>
    <row r="53" spans="1:68" x14ac:dyDescent="0.2">
      <c r="A53" s="797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2"/>
      <c r="P53" s="800" t="s">
        <v>71</v>
      </c>
      <c r="Q53" s="801"/>
      <c r="R53" s="801"/>
      <c r="S53" s="801"/>
      <c r="T53" s="801"/>
      <c r="U53" s="801"/>
      <c r="V53" s="802"/>
      <c r="W53" s="37" t="s">
        <v>69</v>
      </c>
      <c r="X53" s="781">
        <f>IFERROR(SUM(X46:X51),"0")</f>
        <v>960</v>
      </c>
      <c r="Y53" s="781">
        <f>IFERROR(SUM(Y46:Y51),"0")</f>
        <v>973.2</v>
      </c>
      <c r="Z53" s="37"/>
      <c r="AA53" s="782"/>
      <c r="AB53" s="782"/>
      <c r="AC53" s="782"/>
    </row>
    <row r="54" spans="1:68" ht="14.25" customHeight="1" x14ac:dyDescent="0.25">
      <c r="A54" s="799" t="s">
        <v>73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775"/>
      <c r="AB54" s="775"/>
      <c r="AC54" s="775"/>
    </row>
    <row r="55" spans="1:68" ht="27" customHeight="1" x14ac:dyDescent="0.25">
      <c r="A55" s="54" t="s">
        <v>131</v>
      </c>
      <c r="B55" s="54" t="s">
        <v>132</v>
      </c>
      <c r="C55" s="31">
        <v>4301051842</v>
      </c>
      <c r="D55" s="786">
        <v>4680115885233</v>
      </c>
      <c r="E55" s="787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customHeight="1" x14ac:dyDescent="0.25">
      <c r="A56" s="54" t="s">
        <v>134</v>
      </c>
      <c r="B56" s="54" t="s">
        <v>135</v>
      </c>
      <c r="C56" s="31">
        <v>4301051820</v>
      </c>
      <c r="D56" s="786">
        <v>4680115884915</v>
      </c>
      <c r="E56" s="787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x14ac:dyDescent="0.2">
      <c r="A57" s="811"/>
      <c r="B57" s="797"/>
      <c r="C57" s="797"/>
      <c r="D57" s="797"/>
      <c r="E57" s="797"/>
      <c r="F57" s="797"/>
      <c r="G57" s="797"/>
      <c r="H57" s="797"/>
      <c r="I57" s="797"/>
      <c r="J57" s="797"/>
      <c r="K57" s="797"/>
      <c r="L57" s="797"/>
      <c r="M57" s="797"/>
      <c r="N57" s="797"/>
      <c r="O57" s="812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x14ac:dyDescent="0.2">
      <c r="A58" s="797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2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customHeight="1" x14ac:dyDescent="0.25">
      <c r="A59" s="796" t="s">
        <v>137</v>
      </c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797"/>
      <c r="P59" s="797"/>
      <c r="Q59" s="797"/>
      <c r="R59" s="797"/>
      <c r="S59" s="797"/>
      <c r="T59" s="797"/>
      <c r="U59" s="797"/>
      <c r="V59" s="797"/>
      <c r="W59" s="797"/>
      <c r="X59" s="797"/>
      <c r="Y59" s="797"/>
      <c r="Z59" s="797"/>
      <c r="AA59" s="774"/>
      <c r="AB59" s="774"/>
      <c r="AC59" s="774"/>
    </row>
    <row r="60" spans="1:68" ht="14.25" customHeight="1" x14ac:dyDescent="0.25">
      <c r="A60" s="799" t="s">
        <v>110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5"/>
      <c r="AB60" s="775"/>
      <c r="AC60" s="775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86">
        <v>4680115885882</v>
      </c>
      <c r="E61" s="787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86">
        <v>4680115881426</v>
      </c>
      <c r="E62" s="787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100</v>
      </c>
      <c r="Y62" s="780">
        <f t="shared" si="11"/>
        <v>108</v>
      </c>
      <c r="Z62" s="36">
        <f>IFERROR(IF(Y62=0,"",ROUNDUP(Y62/H62,0)*0.01898),"")</f>
        <v>0.1898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104.02777777777777</v>
      </c>
      <c r="BN62" s="64">
        <f t="shared" si="13"/>
        <v>112.34999999999998</v>
      </c>
      <c r="BO62" s="64">
        <f t="shared" si="14"/>
        <v>0.14467592592592593</v>
      </c>
      <c r="BP62" s="64">
        <f t="shared" si="15"/>
        <v>0.15625</v>
      </c>
    </row>
    <row r="63" spans="1:68" ht="27" customHeight="1" x14ac:dyDescent="0.25">
      <c r="A63" s="54" t="s">
        <v>146</v>
      </c>
      <c r="B63" s="54" t="s">
        <v>147</v>
      </c>
      <c r="C63" s="31">
        <v>4301011386</v>
      </c>
      <c r="D63" s="786">
        <v>4680115880283</v>
      </c>
      <c r="E63" s="787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149</v>
      </c>
      <c r="B64" s="54" t="s">
        <v>150</v>
      </c>
      <c r="C64" s="31">
        <v>4301011432</v>
      </c>
      <c r="D64" s="786">
        <v>4680115882720</v>
      </c>
      <c r="E64" s="787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customHeight="1" x14ac:dyDescent="0.25">
      <c r="A65" s="54" t="s">
        <v>152</v>
      </c>
      <c r="B65" s="54" t="s">
        <v>153</v>
      </c>
      <c r="C65" s="31">
        <v>4301011806</v>
      </c>
      <c r="D65" s="786">
        <v>4680115881525</v>
      </c>
      <c r="E65" s="787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76</v>
      </c>
      <c r="Y65" s="780">
        <f t="shared" si="11"/>
        <v>76</v>
      </c>
      <c r="Z65" s="36">
        <f>IFERROR(IF(Y65=0,"",ROUNDUP(Y65/H65,0)*0.00902),"")</f>
        <v>0.17138</v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79.989999999999995</v>
      </c>
      <c r="BN65" s="64">
        <f t="shared" si="13"/>
        <v>79.989999999999995</v>
      </c>
      <c r="BO65" s="64">
        <f t="shared" si="14"/>
        <v>0.14393939393939395</v>
      </c>
      <c r="BP65" s="64">
        <f t="shared" si="15"/>
        <v>0.14393939393939395</v>
      </c>
    </row>
    <row r="66" spans="1:68" ht="27" customHeight="1" x14ac:dyDescent="0.25">
      <c r="A66" s="54" t="s">
        <v>154</v>
      </c>
      <c r="B66" s="54" t="s">
        <v>155</v>
      </c>
      <c r="C66" s="31">
        <v>4301011589</v>
      </c>
      <c r="D66" s="786">
        <v>4680115885899</v>
      </c>
      <c r="E66" s="787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86">
        <v>4680115881419</v>
      </c>
      <c r="E67" s="787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125</v>
      </c>
      <c r="M67" s="33" t="s">
        <v>117</v>
      </c>
      <c r="N67" s="33"/>
      <c r="O67" s="32">
        <v>50</v>
      </c>
      <c r="P67" s="117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144</v>
      </c>
      <c r="AG67" s="64"/>
      <c r="AJ67" s="68" t="s">
        <v>126</v>
      </c>
      <c r="AK67" s="68">
        <v>54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x14ac:dyDescent="0.2">
      <c r="A68" s="811"/>
      <c r="B68" s="797"/>
      <c r="C68" s="797"/>
      <c r="D68" s="797"/>
      <c r="E68" s="797"/>
      <c r="F68" s="797"/>
      <c r="G68" s="797"/>
      <c r="H68" s="797"/>
      <c r="I68" s="797"/>
      <c r="J68" s="797"/>
      <c r="K68" s="797"/>
      <c r="L68" s="797"/>
      <c r="M68" s="797"/>
      <c r="N68" s="797"/>
      <c r="O68" s="812"/>
      <c r="P68" s="800" t="s">
        <v>71</v>
      </c>
      <c r="Q68" s="801"/>
      <c r="R68" s="801"/>
      <c r="S68" s="801"/>
      <c r="T68" s="801"/>
      <c r="U68" s="801"/>
      <c r="V68" s="802"/>
      <c r="W68" s="37" t="s">
        <v>72</v>
      </c>
      <c r="X68" s="781">
        <f>IFERROR(X61/H61,"0")+IFERROR(X62/H62,"0")+IFERROR(X63/H63,"0")+IFERROR(X64/H64,"0")+IFERROR(X65/H65,"0")+IFERROR(X66/H66,"0")+IFERROR(X67/H67,"0")</f>
        <v>28.25925925925926</v>
      </c>
      <c r="Y68" s="781">
        <f>IFERROR(Y61/H61,"0")+IFERROR(Y62/H62,"0")+IFERROR(Y63/H63,"0")+IFERROR(Y64/H64,"0")+IFERROR(Y65/H65,"0")+IFERROR(Y66/H66,"0")+IFERROR(Y67/H67,"0")</f>
        <v>29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0.36118</v>
      </c>
      <c r="AA68" s="782"/>
      <c r="AB68" s="782"/>
      <c r="AC68" s="782"/>
    </row>
    <row r="69" spans="1:68" x14ac:dyDescent="0.2">
      <c r="A69" s="797"/>
      <c r="B69" s="797"/>
      <c r="C69" s="797"/>
      <c r="D69" s="797"/>
      <c r="E69" s="797"/>
      <c r="F69" s="797"/>
      <c r="G69" s="797"/>
      <c r="H69" s="797"/>
      <c r="I69" s="797"/>
      <c r="J69" s="797"/>
      <c r="K69" s="797"/>
      <c r="L69" s="797"/>
      <c r="M69" s="797"/>
      <c r="N69" s="797"/>
      <c r="O69" s="812"/>
      <c r="P69" s="800" t="s">
        <v>71</v>
      </c>
      <c r="Q69" s="801"/>
      <c r="R69" s="801"/>
      <c r="S69" s="801"/>
      <c r="T69" s="801"/>
      <c r="U69" s="801"/>
      <c r="V69" s="802"/>
      <c r="W69" s="37" t="s">
        <v>69</v>
      </c>
      <c r="X69" s="781">
        <f>IFERROR(SUM(X61:X67),"0")</f>
        <v>176</v>
      </c>
      <c r="Y69" s="781">
        <f>IFERROR(SUM(Y61:Y67),"0")</f>
        <v>184</v>
      </c>
      <c r="Z69" s="37"/>
      <c r="AA69" s="782"/>
      <c r="AB69" s="782"/>
      <c r="AC69" s="782"/>
    </row>
    <row r="70" spans="1:68" ht="14.25" customHeight="1" x14ac:dyDescent="0.25">
      <c r="A70" s="799" t="s">
        <v>160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86">
        <v>4680115881440</v>
      </c>
      <c r="E71" s="787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180</v>
      </c>
      <c r="Y71" s="780">
        <f>IFERROR(IF(X71="",0,CEILING((X71/$H71),1)*$H71),"")</f>
        <v>183.60000000000002</v>
      </c>
      <c r="Z71" s="36">
        <f>IFERROR(IF(Y71=0,"",ROUNDUP(Y71/H71,0)*0.01898),"")</f>
        <v>0.32266</v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187.24999999999997</v>
      </c>
      <c r="BN71" s="64">
        <f>IFERROR(Y71*I71/H71,"0")</f>
        <v>190.995</v>
      </c>
      <c r="BO71" s="64">
        <f>IFERROR(1/J71*(X71/H71),"0")</f>
        <v>0.26041666666666663</v>
      </c>
      <c r="BP71" s="64">
        <f>IFERROR(1/J71*(Y71/H71),"0")</f>
        <v>0.265625</v>
      </c>
    </row>
    <row r="72" spans="1:68" ht="27" customHeight="1" x14ac:dyDescent="0.25">
      <c r="A72" s="54" t="s">
        <v>164</v>
      </c>
      <c r="B72" s="54" t="s">
        <v>165</v>
      </c>
      <c r="C72" s="31">
        <v>4301020228</v>
      </c>
      <c r="D72" s="786">
        <v>4680115882751</v>
      </c>
      <c r="E72" s="787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customHeight="1" x14ac:dyDescent="0.25">
      <c r="A73" s="54" t="s">
        <v>167</v>
      </c>
      <c r="B73" s="54" t="s">
        <v>168</v>
      </c>
      <c r="C73" s="31">
        <v>4301020358</v>
      </c>
      <c r="D73" s="786">
        <v>4680115885950</v>
      </c>
      <c r="E73" s="787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7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86">
        <v>4680115881433</v>
      </c>
      <c r="E74" s="787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125</v>
      </c>
      <c r="M74" s="33" t="s">
        <v>117</v>
      </c>
      <c r="N74" s="33"/>
      <c r="O74" s="32">
        <v>50</v>
      </c>
      <c r="P74" s="98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163</v>
      </c>
      <c r="AG74" s="64"/>
      <c r="AJ74" s="68" t="s">
        <v>126</v>
      </c>
      <c r="AK74" s="68">
        <v>37.799999999999997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x14ac:dyDescent="0.2">
      <c r="A75" s="811"/>
      <c r="B75" s="797"/>
      <c r="C75" s="797"/>
      <c r="D75" s="797"/>
      <c r="E75" s="797"/>
      <c r="F75" s="797"/>
      <c r="G75" s="797"/>
      <c r="H75" s="797"/>
      <c r="I75" s="797"/>
      <c r="J75" s="797"/>
      <c r="K75" s="797"/>
      <c r="L75" s="797"/>
      <c r="M75" s="797"/>
      <c r="N75" s="797"/>
      <c r="O75" s="812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1">
        <f>IFERROR(X71/H71,"0")+IFERROR(X72/H72,"0")+IFERROR(X73/H73,"0")+IFERROR(X74/H74,"0")</f>
        <v>16.666666666666664</v>
      </c>
      <c r="Y75" s="781">
        <f>IFERROR(Y71/H71,"0")+IFERROR(Y72/H72,"0")+IFERROR(Y73/H73,"0")+IFERROR(Y74/H74,"0")</f>
        <v>17</v>
      </c>
      <c r="Z75" s="781">
        <f>IFERROR(IF(Z71="",0,Z71),"0")+IFERROR(IF(Z72="",0,Z72),"0")+IFERROR(IF(Z73="",0,Z73),"0")+IFERROR(IF(Z74="",0,Z74),"0")</f>
        <v>0.32266</v>
      </c>
      <c r="AA75" s="782"/>
      <c r="AB75" s="782"/>
      <c r="AC75" s="782"/>
    </row>
    <row r="76" spans="1:68" x14ac:dyDescent="0.2">
      <c r="A76" s="797"/>
      <c r="B76" s="797"/>
      <c r="C76" s="797"/>
      <c r="D76" s="797"/>
      <c r="E76" s="797"/>
      <c r="F76" s="797"/>
      <c r="G76" s="797"/>
      <c r="H76" s="797"/>
      <c r="I76" s="797"/>
      <c r="J76" s="797"/>
      <c r="K76" s="797"/>
      <c r="L76" s="797"/>
      <c r="M76" s="797"/>
      <c r="N76" s="797"/>
      <c r="O76" s="812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1">
        <f>IFERROR(SUM(X71:X74),"0")</f>
        <v>180</v>
      </c>
      <c r="Y76" s="781">
        <f>IFERROR(SUM(Y71:Y74),"0")</f>
        <v>183.60000000000002</v>
      </c>
      <c r="Z76" s="37"/>
      <c r="AA76" s="782"/>
      <c r="AB76" s="782"/>
      <c r="AC76" s="782"/>
    </row>
    <row r="77" spans="1:68" ht="14.25" customHeight="1" x14ac:dyDescent="0.25">
      <c r="A77" s="799" t="s">
        <v>64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775"/>
      <c r="AB77" s="775"/>
      <c r="AC77" s="775"/>
    </row>
    <row r="78" spans="1:68" ht="16.5" customHeight="1" x14ac:dyDescent="0.25">
      <c r="A78" s="54" t="s">
        <v>171</v>
      </c>
      <c r="B78" s="54" t="s">
        <v>172</v>
      </c>
      <c r="C78" s="31">
        <v>4301031242</v>
      </c>
      <c r="D78" s="786">
        <v>4680115885066</v>
      </c>
      <c r="E78" s="787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customHeight="1" x14ac:dyDescent="0.25">
      <c r="A79" s="54" t="s">
        <v>174</v>
      </c>
      <c r="B79" s="54" t="s">
        <v>175</v>
      </c>
      <c r="C79" s="31">
        <v>4301031240</v>
      </c>
      <c r="D79" s="786">
        <v>4680115885042</v>
      </c>
      <c r="E79" s="787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78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customHeight="1" x14ac:dyDescent="0.25">
      <c r="A80" s="54" t="s">
        <v>177</v>
      </c>
      <c r="B80" s="54" t="s">
        <v>178</v>
      </c>
      <c r="C80" s="31">
        <v>4301031315</v>
      </c>
      <c r="D80" s="786">
        <v>4680115885080</v>
      </c>
      <c r="E80" s="787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customHeight="1" x14ac:dyDescent="0.25">
      <c r="A81" s="54" t="s">
        <v>180</v>
      </c>
      <c r="B81" s="54" t="s">
        <v>181</v>
      </c>
      <c r="C81" s="31">
        <v>4301031243</v>
      </c>
      <c r="D81" s="786">
        <v>4680115885073</v>
      </c>
      <c r="E81" s="787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182</v>
      </c>
      <c r="B82" s="54" t="s">
        <v>183</v>
      </c>
      <c r="C82" s="31">
        <v>4301031241</v>
      </c>
      <c r="D82" s="786">
        <v>4680115885059</v>
      </c>
      <c r="E82" s="787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184</v>
      </c>
      <c r="B83" s="54" t="s">
        <v>185</v>
      </c>
      <c r="C83" s="31">
        <v>4301031316</v>
      </c>
      <c r="D83" s="786">
        <v>4680115885097</v>
      </c>
      <c r="E83" s="787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x14ac:dyDescent="0.2">
      <c r="A84" s="811"/>
      <c r="B84" s="797"/>
      <c r="C84" s="797"/>
      <c r="D84" s="797"/>
      <c r="E84" s="797"/>
      <c r="F84" s="797"/>
      <c r="G84" s="797"/>
      <c r="H84" s="797"/>
      <c r="I84" s="797"/>
      <c r="J84" s="797"/>
      <c r="K84" s="797"/>
      <c r="L84" s="797"/>
      <c r="M84" s="797"/>
      <c r="N84" s="797"/>
      <c r="O84" s="812"/>
      <c r="P84" s="800" t="s">
        <v>71</v>
      </c>
      <c r="Q84" s="801"/>
      <c r="R84" s="801"/>
      <c r="S84" s="801"/>
      <c r="T84" s="801"/>
      <c r="U84" s="801"/>
      <c r="V84" s="802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x14ac:dyDescent="0.2">
      <c r="A85" s="797"/>
      <c r="B85" s="797"/>
      <c r="C85" s="797"/>
      <c r="D85" s="797"/>
      <c r="E85" s="797"/>
      <c r="F85" s="797"/>
      <c r="G85" s="797"/>
      <c r="H85" s="797"/>
      <c r="I85" s="797"/>
      <c r="J85" s="797"/>
      <c r="K85" s="797"/>
      <c r="L85" s="797"/>
      <c r="M85" s="797"/>
      <c r="N85" s="797"/>
      <c r="O85" s="812"/>
      <c r="P85" s="800" t="s">
        <v>71</v>
      </c>
      <c r="Q85" s="801"/>
      <c r="R85" s="801"/>
      <c r="S85" s="801"/>
      <c r="T85" s="801"/>
      <c r="U85" s="801"/>
      <c r="V85" s="802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customHeight="1" x14ac:dyDescent="0.25">
      <c r="A86" s="799" t="s">
        <v>73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775"/>
      <c r="AB86" s="775"/>
      <c r="AC86" s="775"/>
    </row>
    <row r="87" spans="1:68" ht="16.5" customHeight="1" x14ac:dyDescent="0.25">
      <c r="A87" s="54" t="s">
        <v>186</v>
      </c>
      <c r="B87" s="54" t="s">
        <v>187</v>
      </c>
      <c r="C87" s="31">
        <v>4301051838</v>
      </c>
      <c r="D87" s="786">
        <v>4680115881891</v>
      </c>
      <c r="E87" s="787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customHeight="1" x14ac:dyDescent="0.25">
      <c r="A88" s="54" t="s">
        <v>189</v>
      </c>
      <c r="B88" s="54" t="s">
        <v>190</v>
      </c>
      <c r="C88" s="31">
        <v>4301051846</v>
      </c>
      <c r="D88" s="786">
        <v>4680115885769</v>
      </c>
      <c r="E88" s="787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2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30</v>
      </c>
      <c r="Y88" s="780">
        <f t="shared" si="21"/>
        <v>33.6</v>
      </c>
      <c r="Z88" s="36">
        <f>IFERROR(IF(Y88=0,"",ROUNDUP(Y88/H88,0)*0.01898),"")</f>
        <v>7.5920000000000001E-2</v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31.553571428571427</v>
      </c>
      <c r="BN88" s="64">
        <f t="shared" si="23"/>
        <v>35.340000000000003</v>
      </c>
      <c r="BO88" s="64">
        <f t="shared" si="24"/>
        <v>5.5803571428571425E-2</v>
      </c>
      <c r="BP88" s="64">
        <f t="shared" si="25"/>
        <v>6.25E-2</v>
      </c>
    </row>
    <row r="89" spans="1:68" ht="37.5" customHeight="1" x14ac:dyDescent="0.25">
      <c r="A89" s="54" t="s">
        <v>192</v>
      </c>
      <c r="B89" s="54" t="s">
        <v>193</v>
      </c>
      <c r="C89" s="31">
        <v>4301051822</v>
      </c>
      <c r="D89" s="786">
        <v>4680115884410</v>
      </c>
      <c r="E89" s="787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1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0</v>
      </c>
      <c r="Y89" s="780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16.5" customHeight="1" x14ac:dyDescent="0.25">
      <c r="A90" s="54" t="s">
        <v>195</v>
      </c>
      <c r="B90" s="54" t="s">
        <v>196</v>
      </c>
      <c r="C90" s="31">
        <v>4301051837</v>
      </c>
      <c r="D90" s="786">
        <v>4680115884311</v>
      </c>
      <c r="E90" s="787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4301051844</v>
      </c>
      <c r="D91" s="786">
        <v>4680115885929</v>
      </c>
      <c r="E91" s="787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6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199</v>
      </c>
      <c r="B92" s="54" t="s">
        <v>200</v>
      </c>
      <c r="C92" s="31">
        <v>4301051827</v>
      </c>
      <c r="D92" s="786">
        <v>4680115884403</v>
      </c>
      <c r="E92" s="787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85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811"/>
      <c r="B93" s="797"/>
      <c r="C93" s="797"/>
      <c r="D93" s="797"/>
      <c r="E93" s="797"/>
      <c r="F93" s="797"/>
      <c r="G93" s="797"/>
      <c r="H93" s="797"/>
      <c r="I93" s="797"/>
      <c r="J93" s="797"/>
      <c r="K93" s="797"/>
      <c r="L93" s="797"/>
      <c r="M93" s="797"/>
      <c r="N93" s="797"/>
      <c r="O93" s="812"/>
      <c r="P93" s="800" t="s">
        <v>71</v>
      </c>
      <c r="Q93" s="801"/>
      <c r="R93" s="801"/>
      <c r="S93" s="801"/>
      <c r="T93" s="801"/>
      <c r="U93" s="801"/>
      <c r="V93" s="802"/>
      <c r="W93" s="37" t="s">
        <v>72</v>
      </c>
      <c r="X93" s="781">
        <f>IFERROR(X87/H87,"0")+IFERROR(X88/H88,"0")+IFERROR(X89/H89,"0")+IFERROR(X90/H90,"0")+IFERROR(X91/H91,"0")+IFERROR(X92/H92,"0")</f>
        <v>3.5714285714285712</v>
      </c>
      <c r="Y93" s="781">
        <f>IFERROR(Y87/H87,"0")+IFERROR(Y88/H88,"0")+IFERROR(Y89/H89,"0")+IFERROR(Y90/H90,"0")+IFERROR(Y91/H91,"0")+IFERROR(Y92/H92,"0")</f>
        <v>4</v>
      </c>
      <c r="Z93" s="781">
        <f>IFERROR(IF(Z87="",0,Z87),"0")+IFERROR(IF(Z88="",0,Z88),"0")+IFERROR(IF(Z89="",0,Z89),"0")+IFERROR(IF(Z90="",0,Z90),"0")+IFERROR(IF(Z91="",0,Z91),"0")+IFERROR(IF(Z92="",0,Z92),"0")</f>
        <v>7.5920000000000001E-2</v>
      </c>
      <c r="AA93" s="782"/>
      <c r="AB93" s="782"/>
      <c r="AC93" s="782"/>
    </row>
    <row r="94" spans="1:68" x14ac:dyDescent="0.2">
      <c r="A94" s="797"/>
      <c r="B94" s="797"/>
      <c r="C94" s="797"/>
      <c r="D94" s="797"/>
      <c r="E94" s="797"/>
      <c r="F94" s="797"/>
      <c r="G94" s="797"/>
      <c r="H94" s="797"/>
      <c r="I94" s="797"/>
      <c r="J94" s="797"/>
      <c r="K94" s="797"/>
      <c r="L94" s="797"/>
      <c r="M94" s="797"/>
      <c r="N94" s="797"/>
      <c r="O94" s="812"/>
      <c r="P94" s="800" t="s">
        <v>71</v>
      </c>
      <c r="Q94" s="801"/>
      <c r="R94" s="801"/>
      <c r="S94" s="801"/>
      <c r="T94" s="801"/>
      <c r="U94" s="801"/>
      <c r="V94" s="802"/>
      <c r="W94" s="37" t="s">
        <v>69</v>
      </c>
      <c r="X94" s="781">
        <f>IFERROR(SUM(X87:X92),"0")</f>
        <v>30</v>
      </c>
      <c r="Y94" s="781">
        <f>IFERROR(SUM(Y87:Y92),"0")</f>
        <v>33.6</v>
      </c>
      <c r="Z94" s="37"/>
      <c r="AA94" s="782"/>
      <c r="AB94" s="782"/>
      <c r="AC94" s="782"/>
    </row>
    <row r="95" spans="1:68" ht="14.25" customHeight="1" x14ac:dyDescent="0.25">
      <c r="A95" s="799" t="s">
        <v>201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775"/>
      <c r="AB95" s="775"/>
      <c r="AC95" s="775"/>
    </row>
    <row r="96" spans="1:68" ht="37.5" customHeight="1" x14ac:dyDescent="0.25">
      <c r="A96" s="54" t="s">
        <v>202</v>
      </c>
      <c r="B96" s="54" t="s">
        <v>203</v>
      </c>
      <c r="C96" s="31">
        <v>4301060366</v>
      </c>
      <c r="D96" s="786">
        <v>4680115881532</v>
      </c>
      <c r="E96" s="787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customHeight="1" x14ac:dyDescent="0.25">
      <c r="A97" s="54" t="s">
        <v>202</v>
      </c>
      <c r="B97" s="54" t="s">
        <v>205</v>
      </c>
      <c r="C97" s="31">
        <v>4301060371</v>
      </c>
      <c r="D97" s="786">
        <v>4680115881532</v>
      </c>
      <c r="E97" s="787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90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120</v>
      </c>
      <c r="Y97" s="780">
        <f>IFERROR(IF(X97="",0,CEILING((X97/$H97),1)*$H97),"")</f>
        <v>126</v>
      </c>
      <c r="Z97" s="36">
        <f>IFERROR(IF(Y97=0,"",ROUNDUP(Y97/H97,0)*0.01898),"")</f>
        <v>0.28470000000000001</v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127.41428571428571</v>
      </c>
      <c r="BN97" s="64">
        <f>IFERROR(Y97*I97/H97,"0")</f>
        <v>133.785</v>
      </c>
      <c r="BO97" s="64">
        <f>IFERROR(1/J97*(X97/H97),"0")</f>
        <v>0.2232142857142857</v>
      </c>
      <c r="BP97" s="64">
        <f>IFERROR(1/J97*(Y97/H97),"0")</f>
        <v>0.234375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86">
        <v>4680115881464</v>
      </c>
      <c r="E98" s="787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0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811"/>
      <c r="B99" s="797"/>
      <c r="C99" s="797"/>
      <c r="D99" s="797"/>
      <c r="E99" s="797"/>
      <c r="F99" s="797"/>
      <c r="G99" s="797"/>
      <c r="H99" s="797"/>
      <c r="I99" s="797"/>
      <c r="J99" s="797"/>
      <c r="K99" s="797"/>
      <c r="L99" s="797"/>
      <c r="M99" s="797"/>
      <c r="N99" s="797"/>
      <c r="O99" s="812"/>
      <c r="P99" s="800" t="s">
        <v>71</v>
      </c>
      <c r="Q99" s="801"/>
      <c r="R99" s="801"/>
      <c r="S99" s="801"/>
      <c r="T99" s="801"/>
      <c r="U99" s="801"/>
      <c r="V99" s="802"/>
      <c r="W99" s="37" t="s">
        <v>72</v>
      </c>
      <c r="X99" s="781">
        <f>IFERROR(X96/H96,"0")+IFERROR(X97/H97,"0")+IFERROR(X98/H98,"0")</f>
        <v>14.285714285714285</v>
      </c>
      <c r="Y99" s="781">
        <f>IFERROR(Y96/H96,"0")+IFERROR(Y97/H97,"0")+IFERROR(Y98/H98,"0")</f>
        <v>15</v>
      </c>
      <c r="Z99" s="781">
        <f>IFERROR(IF(Z96="",0,Z96),"0")+IFERROR(IF(Z97="",0,Z97),"0")+IFERROR(IF(Z98="",0,Z98),"0")</f>
        <v>0.28470000000000001</v>
      </c>
      <c r="AA99" s="782"/>
      <c r="AB99" s="782"/>
      <c r="AC99" s="782"/>
    </row>
    <row r="100" spans="1:68" x14ac:dyDescent="0.2">
      <c r="A100" s="797"/>
      <c r="B100" s="797"/>
      <c r="C100" s="797"/>
      <c r="D100" s="797"/>
      <c r="E100" s="797"/>
      <c r="F100" s="797"/>
      <c r="G100" s="797"/>
      <c r="H100" s="797"/>
      <c r="I100" s="797"/>
      <c r="J100" s="797"/>
      <c r="K100" s="797"/>
      <c r="L100" s="797"/>
      <c r="M100" s="797"/>
      <c r="N100" s="797"/>
      <c r="O100" s="812"/>
      <c r="P100" s="800" t="s">
        <v>71</v>
      </c>
      <c r="Q100" s="801"/>
      <c r="R100" s="801"/>
      <c r="S100" s="801"/>
      <c r="T100" s="801"/>
      <c r="U100" s="801"/>
      <c r="V100" s="802"/>
      <c r="W100" s="37" t="s">
        <v>69</v>
      </c>
      <c r="X100" s="781">
        <f>IFERROR(SUM(X96:X98),"0")</f>
        <v>120</v>
      </c>
      <c r="Y100" s="781">
        <f>IFERROR(SUM(Y96:Y98),"0")</f>
        <v>126</v>
      </c>
      <c r="Z100" s="37"/>
      <c r="AA100" s="782"/>
      <c r="AB100" s="782"/>
      <c r="AC100" s="782"/>
    </row>
    <row r="101" spans="1:68" ht="16.5" customHeight="1" x14ac:dyDescent="0.25">
      <c r="A101" s="796" t="s">
        <v>209</v>
      </c>
      <c r="B101" s="797"/>
      <c r="C101" s="797"/>
      <c r="D101" s="797"/>
      <c r="E101" s="797"/>
      <c r="F101" s="797"/>
      <c r="G101" s="797"/>
      <c r="H101" s="797"/>
      <c r="I101" s="797"/>
      <c r="J101" s="797"/>
      <c r="K101" s="797"/>
      <c r="L101" s="797"/>
      <c r="M101" s="797"/>
      <c r="N101" s="797"/>
      <c r="O101" s="797"/>
      <c r="P101" s="797"/>
      <c r="Q101" s="797"/>
      <c r="R101" s="797"/>
      <c r="S101" s="797"/>
      <c r="T101" s="797"/>
      <c r="U101" s="797"/>
      <c r="V101" s="797"/>
      <c r="W101" s="797"/>
      <c r="X101" s="797"/>
      <c r="Y101" s="797"/>
      <c r="Z101" s="797"/>
      <c r="AA101" s="774"/>
      <c r="AB101" s="774"/>
      <c r="AC101" s="774"/>
    </row>
    <row r="102" spans="1:68" ht="14.25" customHeight="1" x14ac:dyDescent="0.25">
      <c r="A102" s="799" t="s">
        <v>110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775"/>
      <c r="AB102" s="775"/>
      <c r="AC102" s="775"/>
    </row>
    <row r="103" spans="1:68" ht="27" customHeight="1" x14ac:dyDescent="0.25">
      <c r="A103" s="54" t="s">
        <v>210</v>
      </c>
      <c r="B103" s="54" t="s">
        <v>211</v>
      </c>
      <c r="C103" s="31">
        <v>4301011468</v>
      </c>
      <c r="D103" s="786">
        <v>4680115881327</v>
      </c>
      <c r="E103" s="787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9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400</v>
      </c>
      <c r="Y103" s="780">
        <f>IFERROR(IF(X103="",0,CEILING((X103/$H103),1)*$H103),"")</f>
        <v>410.40000000000003</v>
      </c>
      <c r="Z103" s="36">
        <f>IFERROR(IF(Y103=0,"",ROUNDUP(Y103/H103,0)*0.01898),"")</f>
        <v>0.72123999999999999</v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416.11111111111109</v>
      </c>
      <c r="BN103" s="64">
        <f>IFERROR(Y103*I103/H103,"0")</f>
        <v>426.92999999999995</v>
      </c>
      <c r="BO103" s="64">
        <f>IFERROR(1/J103*(X103/H103),"0")</f>
        <v>0.57870370370370372</v>
      </c>
      <c r="BP103" s="64">
        <f>IFERROR(1/J103*(Y103/H103),"0")</f>
        <v>0.59375</v>
      </c>
    </row>
    <row r="104" spans="1:68" ht="16.5" customHeight="1" x14ac:dyDescent="0.25">
      <c r="A104" s="54" t="s">
        <v>213</v>
      </c>
      <c r="B104" s="54" t="s">
        <v>214</v>
      </c>
      <c r="C104" s="31">
        <v>4301011476</v>
      </c>
      <c r="D104" s="786">
        <v>4680115881518</v>
      </c>
      <c r="E104" s="787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215</v>
      </c>
      <c r="B105" s="54" t="s">
        <v>216</v>
      </c>
      <c r="C105" s="31">
        <v>4301011443</v>
      </c>
      <c r="D105" s="786">
        <v>4680115881303</v>
      </c>
      <c r="E105" s="787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125</v>
      </c>
      <c r="M105" s="33" t="s">
        <v>156</v>
      </c>
      <c r="N105" s="33"/>
      <c r="O105" s="32">
        <v>50</v>
      </c>
      <c r="P105" s="113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135</v>
      </c>
      <c r="Y105" s="780">
        <f>IFERROR(IF(X105="",0,CEILING((X105/$H105),1)*$H105),"")</f>
        <v>135</v>
      </c>
      <c r="Z105" s="36">
        <f>IFERROR(IF(Y105=0,"",ROUNDUP(Y105/H105,0)*0.00902),"")</f>
        <v>0.27060000000000001</v>
      </c>
      <c r="AA105" s="56"/>
      <c r="AB105" s="57"/>
      <c r="AC105" s="161" t="s">
        <v>217</v>
      </c>
      <c r="AG105" s="64"/>
      <c r="AJ105" s="68" t="s">
        <v>126</v>
      </c>
      <c r="AK105" s="68">
        <v>54</v>
      </c>
      <c r="BB105" s="162" t="s">
        <v>1</v>
      </c>
      <c r="BM105" s="64">
        <f>IFERROR(X105*I105/H105,"0")</f>
        <v>141.30000000000001</v>
      </c>
      <c r="BN105" s="64">
        <f>IFERROR(Y105*I105/H105,"0")</f>
        <v>141.30000000000001</v>
      </c>
      <c r="BO105" s="64">
        <f>IFERROR(1/J105*(X105/H105),"0")</f>
        <v>0.22727272727272729</v>
      </c>
      <c r="BP105" s="64">
        <f>IFERROR(1/J105*(Y105/H105),"0")</f>
        <v>0.22727272727272729</v>
      </c>
    </row>
    <row r="106" spans="1:68" x14ac:dyDescent="0.2">
      <c r="A106" s="811"/>
      <c r="B106" s="797"/>
      <c r="C106" s="797"/>
      <c r="D106" s="797"/>
      <c r="E106" s="797"/>
      <c r="F106" s="797"/>
      <c r="G106" s="797"/>
      <c r="H106" s="797"/>
      <c r="I106" s="797"/>
      <c r="J106" s="797"/>
      <c r="K106" s="797"/>
      <c r="L106" s="797"/>
      <c r="M106" s="797"/>
      <c r="N106" s="797"/>
      <c r="O106" s="812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1">
        <f>IFERROR(X103/H103,"0")+IFERROR(X104/H104,"0")+IFERROR(X105/H105,"0")</f>
        <v>67.037037037037038</v>
      </c>
      <c r="Y106" s="781">
        <f>IFERROR(Y103/H103,"0")+IFERROR(Y104/H104,"0")+IFERROR(Y105/H105,"0")</f>
        <v>68</v>
      </c>
      <c r="Z106" s="781">
        <f>IFERROR(IF(Z103="",0,Z103),"0")+IFERROR(IF(Z104="",0,Z104),"0")+IFERROR(IF(Z105="",0,Z105),"0")</f>
        <v>0.99184000000000005</v>
      </c>
      <c r="AA106" s="782"/>
      <c r="AB106" s="782"/>
      <c r="AC106" s="782"/>
    </row>
    <row r="107" spans="1:68" x14ac:dyDescent="0.2">
      <c r="A107" s="797"/>
      <c r="B107" s="797"/>
      <c r="C107" s="797"/>
      <c r="D107" s="797"/>
      <c r="E107" s="797"/>
      <c r="F107" s="797"/>
      <c r="G107" s="797"/>
      <c r="H107" s="797"/>
      <c r="I107" s="797"/>
      <c r="J107" s="797"/>
      <c r="K107" s="797"/>
      <c r="L107" s="797"/>
      <c r="M107" s="797"/>
      <c r="N107" s="797"/>
      <c r="O107" s="812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1">
        <f>IFERROR(SUM(X103:X105),"0")</f>
        <v>535</v>
      </c>
      <c r="Y107" s="781">
        <f>IFERROR(SUM(Y103:Y105),"0")</f>
        <v>545.40000000000009</v>
      </c>
      <c r="Z107" s="37"/>
      <c r="AA107" s="782"/>
      <c r="AB107" s="782"/>
      <c r="AC107" s="782"/>
    </row>
    <row r="108" spans="1:68" ht="14.25" customHeight="1" x14ac:dyDescent="0.25">
      <c r="A108" s="799" t="s">
        <v>73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775"/>
      <c r="AB108" s="775"/>
      <c r="AC108" s="775"/>
    </row>
    <row r="109" spans="1:68" ht="27" customHeight="1" x14ac:dyDescent="0.25">
      <c r="A109" s="54" t="s">
        <v>218</v>
      </c>
      <c r="B109" s="54" t="s">
        <v>219</v>
      </c>
      <c r="C109" s="31">
        <v>4301051437</v>
      </c>
      <c r="D109" s="786">
        <v>4607091386967</v>
      </c>
      <c r="E109" s="787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customHeight="1" x14ac:dyDescent="0.25">
      <c r="A110" s="54" t="s">
        <v>218</v>
      </c>
      <c r="B110" s="54" t="s">
        <v>221</v>
      </c>
      <c r="C110" s="31">
        <v>4301051546</v>
      </c>
      <c r="D110" s="786">
        <v>4607091386967</v>
      </c>
      <c r="E110" s="787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120</v>
      </c>
      <c r="Y110" s="780">
        <f t="shared" si="26"/>
        <v>126</v>
      </c>
      <c r="Z110" s="36">
        <f>IFERROR(IF(Y110=0,"",ROUNDUP(Y110/H110,0)*0.01898),"")</f>
        <v>0.28470000000000001</v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127.41428571428571</v>
      </c>
      <c r="BN110" s="64">
        <f t="shared" si="28"/>
        <v>133.785</v>
      </c>
      <c r="BO110" s="64">
        <f t="shared" si="29"/>
        <v>0.2232142857142857</v>
      </c>
      <c r="BP110" s="64">
        <f t="shared" si="30"/>
        <v>0.234375</v>
      </c>
    </row>
    <row r="111" spans="1:68" ht="27" customHeight="1" x14ac:dyDescent="0.25">
      <c r="A111" s="54" t="s">
        <v>222</v>
      </c>
      <c r="B111" s="54" t="s">
        <v>223</v>
      </c>
      <c r="C111" s="31">
        <v>4301051436</v>
      </c>
      <c r="D111" s="786">
        <v>4607091385731</v>
      </c>
      <c r="E111" s="787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59</v>
      </c>
      <c r="Y111" s="780">
        <f t="shared" si="26"/>
        <v>59.400000000000006</v>
      </c>
      <c r="Z111" s="36">
        <f>IFERROR(IF(Y111=0,"",ROUNDUP(Y111/H111,0)*0.00651),"")</f>
        <v>0.14322000000000001</v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64.506666666666661</v>
      </c>
      <c r="BN111" s="64">
        <f t="shared" si="28"/>
        <v>64.944000000000003</v>
      </c>
      <c r="BO111" s="64">
        <f t="shared" si="29"/>
        <v>0.12006512006512007</v>
      </c>
      <c r="BP111" s="64">
        <f t="shared" si="30"/>
        <v>0.12087912087912089</v>
      </c>
    </row>
    <row r="112" spans="1:68" ht="16.5" customHeight="1" x14ac:dyDescent="0.25">
      <c r="A112" s="54" t="s">
        <v>224</v>
      </c>
      <c r="B112" s="54" t="s">
        <v>225</v>
      </c>
      <c r="C112" s="31">
        <v>4301051438</v>
      </c>
      <c r="D112" s="786">
        <v>4680115880894</v>
      </c>
      <c r="E112" s="787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227</v>
      </c>
      <c r="B113" s="54" t="s">
        <v>228</v>
      </c>
      <c r="C113" s="31">
        <v>4301051439</v>
      </c>
      <c r="D113" s="786">
        <v>4680115880214</v>
      </c>
      <c r="E113" s="787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248</v>
      </c>
      <c r="Y113" s="780">
        <f t="shared" si="26"/>
        <v>248.4</v>
      </c>
      <c r="Z113" s="36">
        <f>IFERROR(IF(Y113=0,"",ROUNDUP(Y113/H113,0)*0.00902),"")</f>
        <v>0.82984000000000002</v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274.45333333333332</v>
      </c>
      <c r="BN113" s="64">
        <f t="shared" si="28"/>
        <v>274.89599999999996</v>
      </c>
      <c r="BO113" s="64">
        <f t="shared" si="29"/>
        <v>0.69584736251402912</v>
      </c>
      <c r="BP113" s="64">
        <f t="shared" si="30"/>
        <v>0.69696969696969702</v>
      </c>
    </row>
    <row r="114" spans="1:68" ht="27" customHeight="1" x14ac:dyDescent="0.25">
      <c r="A114" s="54" t="s">
        <v>227</v>
      </c>
      <c r="B114" s="54" t="s">
        <v>229</v>
      </c>
      <c r="C114" s="31">
        <v>4301051687</v>
      </c>
      <c r="D114" s="786">
        <v>4680115880214</v>
      </c>
      <c r="E114" s="787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29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x14ac:dyDescent="0.2">
      <c r="A115" s="811"/>
      <c r="B115" s="797"/>
      <c r="C115" s="797"/>
      <c r="D115" s="797"/>
      <c r="E115" s="797"/>
      <c r="F115" s="797"/>
      <c r="G115" s="797"/>
      <c r="H115" s="797"/>
      <c r="I115" s="797"/>
      <c r="J115" s="797"/>
      <c r="K115" s="797"/>
      <c r="L115" s="797"/>
      <c r="M115" s="797"/>
      <c r="N115" s="797"/>
      <c r="O115" s="812"/>
      <c r="P115" s="800" t="s">
        <v>71</v>
      </c>
      <c r="Q115" s="801"/>
      <c r="R115" s="801"/>
      <c r="S115" s="801"/>
      <c r="T115" s="801"/>
      <c r="U115" s="801"/>
      <c r="V115" s="802"/>
      <c r="W115" s="37" t="s">
        <v>72</v>
      </c>
      <c r="X115" s="781">
        <f>IFERROR(X109/H109,"0")+IFERROR(X110/H110,"0")+IFERROR(X111/H111,"0")+IFERROR(X112/H112,"0")+IFERROR(X113/H113,"0")+IFERROR(X114/H114,"0")</f>
        <v>127.98941798941799</v>
      </c>
      <c r="Y115" s="781">
        <f>IFERROR(Y109/H109,"0")+IFERROR(Y110/H110,"0")+IFERROR(Y111/H111,"0")+IFERROR(Y112/H112,"0")+IFERROR(Y113/H113,"0")+IFERROR(Y114/H114,"0")</f>
        <v>129</v>
      </c>
      <c r="Z115" s="781">
        <f>IFERROR(IF(Z109="",0,Z109),"0")+IFERROR(IF(Z110="",0,Z110),"0")+IFERROR(IF(Z111="",0,Z111),"0")+IFERROR(IF(Z112="",0,Z112),"0")+IFERROR(IF(Z113="",0,Z113),"0")+IFERROR(IF(Z114="",0,Z114),"0")</f>
        <v>1.25776</v>
      </c>
      <c r="AA115" s="782"/>
      <c r="AB115" s="782"/>
      <c r="AC115" s="782"/>
    </row>
    <row r="116" spans="1:68" x14ac:dyDescent="0.2">
      <c r="A116" s="797"/>
      <c r="B116" s="797"/>
      <c r="C116" s="797"/>
      <c r="D116" s="797"/>
      <c r="E116" s="797"/>
      <c r="F116" s="797"/>
      <c r="G116" s="797"/>
      <c r="H116" s="797"/>
      <c r="I116" s="797"/>
      <c r="J116" s="797"/>
      <c r="K116" s="797"/>
      <c r="L116" s="797"/>
      <c r="M116" s="797"/>
      <c r="N116" s="797"/>
      <c r="O116" s="812"/>
      <c r="P116" s="800" t="s">
        <v>71</v>
      </c>
      <c r="Q116" s="801"/>
      <c r="R116" s="801"/>
      <c r="S116" s="801"/>
      <c r="T116" s="801"/>
      <c r="U116" s="801"/>
      <c r="V116" s="802"/>
      <c r="W116" s="37" t="s">
        <v>69</v>
      </c>
      <c r="X116" s="781">
        <f>IFERROR(SUM(X109:X114),"0")</f>
        <v>427</v>
      </c>
      <c r="Y116" s="781">
        <f>IFERROR(SUM(Y109:Y114),"0")</f>
        <v>433.8</v>
      </c>
      <c r="Z116" s="37"/>
      <c r="AA116" s="782"/>
      <c r="AB116" s="782"/>
      <c r="AC116" s="782"/>
    </row>
    <row r="117" spans="1:68" ht="16.5" customHeight="1" x14ac:dyDescent="0.25">
      <c r="A117" s="796" t="s">
        <v>231</v>
      </c>
      <c r="B117" s="797"/>
      <c r="C117" s="797"/>
      <c r="D117" s="797"/>
      <c r="E117" s="797"/>
      <c r="F117" s="797"/>
      <c r="G117" s="797"/>
      <c r="H117" s="797"/>
      <c r="I117" s="797"/>
      <c r="J117" s="797"/>
      <c r="K117" s="797"/>
      <c r="L117" s="797"/>
      <c r="M117" s="797"/>
      <c r="N117" s="797"/>
      <c r="O117" s="797"/>
      <c r="P117" s="797"/>
      <c r="Q117" s="797"/>
      <c r="R117" s="797"/>
      <c r="S117" s="797"/>
      <c r="T117" s="797"/>
      <c r="U117" s="797"/>
      <c r="V117" s="797"/>
      <c r="W117" s="797"/>
      <c r="X117" s="797"/>
      <c r="Y117" s="797"/>
      <c r="Z117" s="797"/>
      <c r="AA117" s="774"/>
      <c r="AB117" s="774"/>
      <c r="AC117" s="774"/>
    </row>
    <row r="118" spans="1:68" ht="14.25" customHeight="1" x14ac:dyDescent="0.25">
      <c r="A118" s="799" t="s">
        <v>110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775"/>
      <c r="AB118" s="775"/>
      <c r="AC118" s="775"/>
    </row>
    <row r="119" spans="1:68" ht="16.5" customHeight="1" x14ac:dyDescent="0.25">
      <c r="A119" s="54" t="s">
        <v>232</v>
      </c>
      <c r="B119" s="54" t="s">
        <v>233</v>
      </c>
      <c r="C119" s="31">
        <v>4301011514</v>
      </c>
      <c r="D119" s="786">
        <v>4680115882133</v>
      </c>
      <c r="E119" s="787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9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232</v>
      </c>
      <c r="B120" s="54" t="s">
        <v>235</v>
      </c>
      <c r="C120" s="31">
        <v>4301011703</v>
      </c>
      <c r="D120" s="786">
        <v>4680115882133</v>
      </c>
      <c r="E120" s="787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200</v>
      </c>
      <c r="Y120" s="780">
        <f>IFERROR(IF(X120="",0,CEILING((X120/$H120),1)*$H120),"")</f>
        <v>201.6</v>
      </c>
      <c r="Z120" s="36">
        <f>IFERROR(IF(Y120=0,"",ROUNDUP(Y120/H120,0)*0.01898),"")</f>
        <v>0.34164</v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207.76785714285717</v>
      </c>
      <c r="BN120" s="64">
        <f>IFERROR(Y120*I120/H120,"0")</f>
        <v>209.43</v>
      </c>
      <c r="BO120" s="64">
        <f>IFERROR(1/J120*(X120/H120),"0")</f>
        <v>0.27901785714285715</v>
      </c>
      <c r="BP120" s="64">
        <f>IFERROR(1/J120*(Y120/H120),"0")</f>
        <v>0.28125</v>
      </c>
    </row>
    <row r="121" spans="1:68" ht="16.5" customHeight="1" x14ac:dyDescent="0.25">
      <c r="A121" s="54" t="s">
        <v>236</v>
      </c>
      <c r="B121" s="54" t="s">
        <v>237</v>
      </c>
      <c r="C121" s="31">
        <v>4301011417</v>
      </c>
      <c r="D121" s="786">
        <v>4680115880269</v>
      </c>
      <c r="E121" s="787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125</v>
      </c>
      <c r="M121" s="33" t="s">
        <v>114</v>
      </c>
      <c r="N121" s="33"/>
      <c r="O121" s="32">
        <v>50</v>
      </c>
      <c r="P121" s="117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126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239</v>
      </c>
      <c r="C122" s="31">
        <v>4301011415</v>
      </c>
      <c r="D122" s="786">
        <v>4680115880429</v>
      </c>
      <c r="E122" s="787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90</v>
      </c>
      <c r="Y122" s="780">
        <f>IFERROR(IF(X122="",0,CEILING((X122/$H122),1)*$H122),"")</f>
        <v>90</v>
      </c>
      <c r="Z122" s="36">
        <f>IFERROR(IF(Y122=0,"",ROUNDUP(Y122/H122,0)*0.00902),"")</f>
        <v>0.1804</v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94.199999999999989</v>
      </c>
      <c r="BN122" s="64">
        <f>IFERROR(Y122*I122/H122,"0")</f>
        <v>94.199999999999989</v>
      </c>
      <c r="BO122" s="64">
        <f>IFERROR(1/J122*(X122/H122),"0")</f>
        <v>0.15151515151515152</v>
      </c>
      <c r="BP122" s="64">
        <f>IFERROR(1/J122*(Y122/H122),"0")</f>
        <v>0.15151515151515152</v>
      </c>
    </row>
    <row r="123" spans="1:68" ht="16.5" customHeight="1" x14ac:dyDescent="0.25">
      <c r="A123" s="54" t="s">
        <v>240</v>
      </c>
      <c r="B123" s="54" t="s">
        <v>241</v>
      </c>
      <c r="C123" s="31">
        <v>4301011462</v>
      </c>
      <c r="D123" s="786">
        <v>4680115881457</v>
      </c>
      <c r="E123" s="787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811"/>
      <c r="B124" s="797"/>
      <c r="C124" s="797"/>
      <c r="D124" s="797"/>
      <c r="E124" s="797"/>
      <c r="F124" s="797"/>
      <c r="G124" s="797"/>
      <c r="H124" s="797"/>
      <c r="I124" s="797"/>
      <c r="J124" s="797"/>
      <c r="K124" s="797"/>
      <c r="L124" s="797"/>
      <c r="M124" s="797"/>
      <c r="N124" s="797"/>
      <c r="O124" s="812"/>
      <c r="P124" s="800" t="s">
        <v>71</v>
      </c>
      <c r="Q124" s="801"/>
      <c r="R124" s="801"/>
      <c r="S124" s="801"/>
      <c r="T124" s="801"/>
      <c r="U124" s="801"/>
      <c r="V124" s="802"/>
      <c r="W124" s="37" t="s">
        <v>72</v>
      </c>
      <c r="X124" s="781">
        <f>IFERROR(X119/H119,"0")+IFERROR(X120/H120,"0")+IFERROR(X121/H121,"0")+IFERROR(X122/H122,"0")+IFERROR(X123/H123,"0")</f>
        <v>37.857142857142861</v>
      </c>
      <c r="Y124" s="781">
        <f>IFERROR(Y119/H119,"0")+IFERROR(Y120/H120,"0")+IFERROR(Y121/H121,"0")+IFERROR(Y122/H122,"0")+IFERROR(Y123/H123,"0")</f>
        <v>38</v>
      </c>
      <c r="Z124" s="781">
        <f>IFERROR(IF(Z119="",0,Z119),"0")+IFERROR(IF(Z120="",0,Z120),"0")+IFERROR(IF(Z121="",0,Z121),"0")+IFERROR(IF(Z122="",0,Z122),"0")+IFERROR(IF(Z123="",0,Z123),"0")</f>
        <v>0.52204000000000006</v>
      </c>
      <c r="AA124" s="782"/>
      <c r="AB124" s="782"/>
      <c r="AC124" s="782"/>
    </row>
    <row r="125" spans="1:68" x14ac:dyDescent="0.2">
      <c r="A125" s="797"/>
      <c r="B125" s="797"/>
      <c r="C125" s="797"/>
      <c r="D125" s="797"/>
      <c r="E125" s="797"/>
      <c r="F125" s="797"/>
      <c r="G125" s="797"/>
      <c r="H125" s="797"/>
      <c r="I125" s="797"/>
      <c r="J125" s="797"/>
      <c r="K125" s="797"/>
      <c r="L125" s="797"/>
      <c r="M125" s="797"/>
      <c r="N125" s="797"/>
      <c r="O125" s="812"/>
      <c r="P125" s="800" t="s">
        <v>71</v>
      </c>
      <c r="Q125" s="801"/>
      <c r="R125" s="801"/>
      <c r="S125" s="801"/>
      <c r="T125" s="801"/>
      <c r="U125" s="801"/>
      <c r="V125" s="802"/>
      <c r="W125" s="37" t="s">
        <v>69</v>
      </c>
      <c r="X125" s="781">
        <f>IFERROR(SUM(X119:X123),"0")</f>
        <v>290</v>
      </c>
      <c r="Y125" s="781">
        <f>IFERROR(SUM(Y119:Y123),"0")</f>
        <v>291.60000000000002</v>
      </c>
      <c r="Z125" s="37"/>
      <c r="AA125" s="782"/>
      <c r="AB125" s="782"/>
      <c r="AC125" s="782"/>
    </row>
    <row r="126" spans="1:68" ht="14.25" customHeight="1" x14ac:dyDescent="0.25">
      <c r="A126" s="799" t="s">
        <v>160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775"/>
      <c r="AB126" s="775"/>
      <c r="AC126" s="775"/>
    </row>
    <row r="127" spans="1:68" ht="16.5" customHeight="1" x14ac:dyDescent="0.25">
      <c r="A127" s="54" t="s">
        <v>242</v>
      </c>
      <c r="B127" s="54" t="s">
        <v>243</v>
      </c>
      <c r="C127" s="31">
        <v>4301020345</v>
      </c>
      <c r="D127" s="786">
        <v>4680115881488</v>
      </c>
      <c r="E127" s="787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90</v>
      </c>
      <c r="Y127" s="780">
        <f>IFERROR(IF(X127="",0,CEILING((X127/$H127),1)*$H127),"")</f>
        <v>97.2</v>
      </c>
      <c r="Z127" s="36">
        <f>IFERROR(IF(Y127=0,"",ROUNDUP(Y127/H127,0)*0.01898),"")</f>
        <v>0.17082</v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93.624999999999986</v>
      </c>
      <c r="BN127" s="64">
        <f>IFERROR(Y127*I127/H127,"0")</f>
        <v>101.11499999999998</v>
      </c>
      <c r="BO127" s="64">
        <f>IFERROR(1/J127*(X127/H127),"0")</f>
        <v>0.13020833333333331</v>
      </c>
      <c r="BP127" s="64">
        <f>IFERROR(1/J127*(Y127/H127),"0")</f>
        <v>0.140625</v>
      </c>
    </row>
    <row r="128" spans="1:68" ht="16.5" customHeight="1" x14ac:dyDescent="0.25">
      <c r="A128" s="54" t="s">
        <v>245</v>
      </c>
      <c r="B128" s="54" t="s">
        <v>246</v>
      </c>
      <c r="C128" s="31">
        <v>4301020346</v>
      </c>
      <c r="D128" s="786">
        <v>4680115882775</v>
      </c>
      <c r="E128" s="787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248</v>
      </c>
      <c r="C129" s="31">
        <v>4301020344</v>
      </c>
      <c r="D129" s="786">
        <v>4680115880658</v>
      </c>
      <c r="E129" s="787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811"/>
      <c r="B130" s="797"/>
      <c r="C130" s="797"/>
      <c r="D130" s="797"/>
      <c r="E130" s="797"/>
      <c r="F130" s="797"/>
      <c r="G130" s="797"/>
      <c r="H130" s="797"/>
      <c r="I130" s="797"/>
      <c r="J130" s="797"/>
      <c r="K130" s="797"/>
      <c r="L130" s="797"/>
      <c r="M130" s="797"/>
      <c r="N130" s="797"/>
      <c r="O130" s="812"/>
      <c r="P130" s="800" t="s">
        <v>71</v>
      </c>
      <c r="Q130" s="801"/>
      <c r="R130" s="801"/>
      <c r="S130" s="801"/>
      <c r="T130" s="801"/>
      <c r="U130" s="801"/>
      <c r="V130" s="802"/>
      <c r="W130" s="37" t="s">
        <v>72</v>
      </c>
      <c r="X130" s="781">
        <f>IFERROR(X127/H127,"0")+IFERROR(X128/H128,"0")+IFERROR(X129/H129,"0")</f>
        <v>8.3333333333333321</v>
      </c>
      <c r="Y130" s="781">
        <f>IFERROR(Y127/H127,"0")+IFERROR(Y128/H128,"0")+IFERROR(Y129/H129,"0")</f>
        <v>9</v>
      </c>
      <c r="Z130" s="781">
        <f>IFERROR(IF(Z127="",0,Z127),"0")+IFERROR(IF(Z128="",0,Z128),"0")+IFERROR(IF(Z129="",0,Z129),"0")</f>
        <v>0.17082</v>
      </c>
      <c r="AA130" s="782"/>
      <c r="AB130" s="782"/>
      <c r="AC130" s="782"/>
    </row>
    <row r="131" spans="1:68" x14ac:dyDescent="0.2">
      <c r="A131" s="797"/>
      <c r="B131" s="797"/>
      <c r="C131" s="797"/>
      <c r="D131" s="797"/>
      <c r="E131" s="797"/>
      <c r="F131" s="797"/>
      <c r="G131" s="797"/>
      <c r="H131" s="797"/>
      <c r="I131" s="797"/>
      <c r="J131" s="797"/>
      <c r="K131" s="797"/>
      <c r="L131" s="797"/>
      <c r="M131" s="797"/>
      <c r="N131" s="797"/>
      <c r="O131" s="812"/>
      <c r="P131" s="800" t="s">
        <v>71</v>
      </c>
      <c r="Q131" s="801"/>
      <c r="R131" s="801"/>
      <c r="S131" s="801"/>
      <c r="T131" s="801"/>
      <c r="U131" s="801"/>
      <c r="V131" s="802"/>
      <c r="W131" s="37" t="s">
        <v>69</v>
      </c>
      <c r="X131" s="781">
        <f>IFERROR(SUM(X127:X129),"0")</f>
        <v>90</v>
      </c>
      <c r="Y131" s="781">
        <f>IFERROR(SUM(Y127:Y129),"0")</f>
        <v>97.2</v>
      </c>
      <c r="Z131" s="37"/>
      <c r="AA131" s="782"/>
      <c r="AB131" s="782"/>
      <c r="AC131" s="782"/>
    </row>
    <row r="132" spans="1:68" ht="14.25" customHeight="1" x14ac:dyDescent="0.25">
      <c r="A132" s="799" t="s">
        <v>73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775"/>
      <c r="AB132" s="775"/>
      <c r="AC132" s="775"/>
    </row>
    <row r="133" spans="1:68" ht="37.5" customHeight="1" x14ac:dyDescent="0.25">
      <c r="A133" s="54" t="s">
        <v>249</v>
      </c>
      <c r="B133" s="54" t="s">
        <v>250</v>
      </c>
      <c r="C133" s="31">
        <v>4301051360</v>
      </c>
      <c r="D133" s="786">
        <v>4607091385168</v>
      </c>
      <c r="E133" s="787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86">
        <v>4607091385168</v>
      </c>
      <c r="E134" s="787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0</v>
      </c>
      <c r="Y134" s="780">
        <f t="shared" si="31"/>
        <v>0</v>
      </c>
      <c r="Z134" s="36" t="str">
        <f>IFERROR(IF(Y134=0,"",ROUNDUP(Y134/H134,0)*0.01898),"")</f>
        <v/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27" customHeight="1" x14ac:dyDescent="0.25">
      <c r="A135" s="54" t="s">
        <v>254</v>
      </c>
      <c r="B135" s="54" t="s">
        <v>255</v>
      </c>
      <c r="C135" s="31">
        <v>4301051742</v>
      </c>
      <c r="D135" s="786">
        <v>4680115884540</v>
      </c>
      <c r="E135" s="787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customHeight="1" x14ac:dyDescent="0.25">
      <c r="A136" s="54" t="s">
        <v>257</v>
      </c>
      <c r="B136" s="54" t="s">
        <v>258</v>
      </c>
      <c r="C136" s="31">
        <v>4301051362</v>
      </c>
      <c r="D136" s="786">
        <v>4607091383256</v>
      </c>
      <c r="E136" s="787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customHeight="1" x14ac:dyDescent="0.25">
      <c r="A137" s="54" t="s">
        <v>259</v>
      </c>
      <c r="B137" s="54" t="s">
        <v>260</v>
      </c>
      <c r="C137" s="31">
        <v>4301051358</v>
      </c>
      <c r="D137" s="786">
        <v>4607091385748</v>
      </c>
      <c r="E137" s="787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225</v>
      </c>
      <c r="Y137" s="780">
        <f t="shared" si="31"/>
        <v>226.8</v>
      </c>
      <c r="Z137" s="36">
        <f>IFERROR(IF(Y137=0,"",ROUNDUP(Y137/H137,0)*0.00651),"")</f>
        <v>0.54683999999999999</v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246</v>
      </c>
      <c r="BN137" s="64">
        <f t="shared" si="33"/>
        <v>247.96799999999999</v>
      </c>
      <c r="BO137" s="64">
        <f t="shared" si="34"/>
        <v>0.45787545787545786</v>
      </c>
      <c r="BP137" s="64">
        <f t="shared" si="35"/>
        <v>0.46153846153846156</v>
      </c>
    </row>
    <row r="138" spans="1:68" ht="27" customHeight="1" x14ac:dyDescent="0.25">
      <c r="A138" s="54" t="s">
        <v>261</v>
      </c>
      <c r="B138" s="54" t="s">
        <v>262</v>
      </c>
      <c r="C138" s="31">
        <v>4301051740</v>
      </c>
      <c r="D138" s="786">
        <v>4680115884533</v>
      </c>
      <c r="E138" s="787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263</v>
      </c>
      <c r="B139" s="54" t="s">
        <v>264</v>
      </c>
      <c r="C139" s="31">
        <v>4301051480</v>
      </c>
      <c r="D139" s="786">
        <v>4680115882645</v>
      </c>
      <c r="E139" s="787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2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811"/>
      <c r="B140" s="797"/>
      <c r="C140" s="797"/>
      <c r="D140" s="797"/>
      <c r="E140" s="797"/>
      <c r="F140" s="797"/>
      <c r="G140" s="797"/>
      <c r="H140" s="797"/>
      <c r="I140" s="797"/>
      <c r="J140" s="797"/>
      <c r="K140" s="797"/>
      <c r="L140" s="797"/>
      <c r="M140" s="797"/>
      <c r="N140" s="797"/>
      <c r="O140" s="812"/>
      <c r="P140" s="800" t="s">
        <v>71</v>
      </c>
      <c r="Q140" s="801"/>
      <c r="R140" s="801"/>
      <c r="S140" s="801"/>
      <c r="T140" s="801"/>
      <c r="U140" s="801"/>
      <c r="V140" s="802"/>
      <c r="W140" s="37" t="s">
        <v>72</v>
      </c>
      <c r="X140" s="781">
        <f>IFERROR(X133/H133,"0")+IFERROR(X134/H134,"0")+IFERROR(X135/H135,"0")+IFERROR(X136/H136,"0")+IFERROR(X137/H137,"0")+IFERROR(X138/H138,"0")+IFERROR(X139/H139,"0")</f>
        <v>83.333333333333329</v>
      </c>
      <c r="Y140" s="781">
        <f>IFERROR(Y133/H133,"0")+IFERROR(Y134/H134,"0")+IFERROR(Y135/H135,"0")+IFERROR(Y136/H136,"0")+IFERROR(Y137/H137,"0")+IFERROR(Y138/H138,"0")+IFERROR(Y139/H139,"0")</f>
        <v>84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0.54683999999999999</v>
      </c>
      <c r="AA140" s="782"/>
      <c r="AB140" s="782"/>
      <c r="AC140" s="782"/>
    </row>
    <row r="141" spans="1:68" x14ac:dyDescent="0.2">
      <c r="A141" s="797"/>
      <c r="B141" s="797"/>
      <c r="C141" s="797"/>
      <c r="D141" s="797"/>
      <c r="E141" s="797"/>
      <c r="F141" s="797"/>
      <c r="G141" s="797"/>
      <c r="H141" s="797"/>
      <c r="I141" s="797"/>
      <c r="J141" s="797"/>
      <c r="K141" s="797"/>
      <c r="L141" s="797"/>
      <c r="M141" s="797"/>
      <c r="N141" s="797"/>
      <c r="O141" s="812"/>
      <c r="P141" s="800" t="s">
        <v>71</v>
      </c>
      <c r="Q141" s="801"/>
      <c r="R141" s="801"/>
      <c r="S141" s="801"/>
      <c r="T141" s="801"/>
      <c r="U141" s="801"/>
      <c r="V141" s="802"/>
      <c r="W141" s="37" t="s">
        <v>69</v>
      </c>
      <c r="X141" s="781">
        <f>IFERROR(SUM(X133:X139),"0")</f>
        <v>225</v>
      </c>
      <c r="Y141" s="781">
        <f>IFERROR(SUM(Y133:Y139),"0")</f>
        <v>226.8</v>
      </c>
      <c r="Z141" s="37"/>
      <c r="AA141" s="782"/>
      <c r="AB141" s="782"/>
      <c r="AC141" s="782"/>
    </row>
    <row r="142" spans="1:68" ht="14.25" customHeight="1" x14ac:dyDescent="0.25">
      <c r="A142" s="799" t="s">
        <v>201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775"/>
      <c r="AB142" s="775"/>
      <c r="AC142" s="775"/>
    </row>
    <row r="143" spans="1:68" ht="37.5" customHeight="1" x14ac:dyDescent="0.25">
      <c r="A143" s="54" t="s">
        <v>266</v>
      </c>
      <c r="B143" s="54" t="s">
        <v>267</v>
      </c>
      <c r="C143" s="31">
        <v>4301060356</v>
      </c>
      <c r="D143" s="786">
        <v>4680115882652</v>
      </c>
      <c r="E143" s="787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269</v>
      </c>
      <c r="B144" s="54" t="s">
        <v>270</v>
      </c>
      <c r="C144" s="31">
        <v>4301060317</v>
      </c>
      <c r="D144" s="786">
        <v>4680115880238</v>
      </c>
      <c r="E144" s="787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79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811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2"/>
      <c r="P145" s="800" t="s">
        <v>71</v>
      </c>
      <c r="Q145" s="801"/>
      <c r="R145" s="801"/>
      <c r="S145" s="801"/>
      <c r="T145" s="801"/>
      <c r="U145" s="801"/>
      <c r="V145" s="802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x14ac:dyDescent="0.2">
      <c r="A146" s="797"/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812"/>
      <c r="P146" s="800" t="s">
        <v>71</v>
      </c>
      <c r="Q146" s="801"/>
      <c r="R146" s="801"/>
      <c r="S146" s="801"/>
      <c r="T146" s="801"/>
      <c r="U146" s="801"/>
      <c r="V146" s="802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customHeight="1" x14ac:dyDescent="0.25">
      <c r="A147" s="796" t="s">
        <v>272</v>
      </c>
      <c r="B147" s="797"/>
      <c r="C147" s="797"/>
      <c r="D147" s="797"/>
      <c r="E147" s="797"/>
      <c r="F147" s="797"/>
      <c r="G147" s="797"/>
      <c r="H147" s="797"/>
      <c r="I147" s="797"/>
      <c r="J147" s="797"/>
      <c r="K147" s="797"/>
      <c r="L147" s="797"/>
      <c r="M147" s="797"/>
      <c r="N147" s="797"/>
      <c r="O147" s="797"/>
      <c r="P147" s="797"/>
      <c r="Q147" s="797"/>
      <c r="R147" s="797"/>
      <c r="S147" s="797"/>
      <c r="T147" s="797"/>
      <c r="U147" s="797"/>
      <c r="V147" s="797"/>
      <c r="W147" s="797"/>
      <c r="X147" s="797"/>
      <c r="Y147" s="797"/>
      <c r="Z147" s="797"/>
      <c r="AA147" s="774"/>
      <c r="AB147" s="774"/>
      <c r="AC147" s="774"/>
    </row>
    <row r="148" spans="1:68" ht="14.25" customHeight="1" x14ac:dyDescent="0.25">
      <c r="A148" s="799" t="s">
        <v>110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775"/>
      <c r="AB148" s="775"/>
      <c r="AC148" s="775"/>
    </row>
    <row r="149" spans="1:68" ht="16.5" customHeight="1" x14ac:dyDescent="0.25">
      <c r="A149" s="54" t="s">
        <v>273</v>
      </c>
      <c r="B149" s="54" t="s">
        <v>274</v>
      </c>
      <c r="C149" s="31">
        <v>4301011988</v>
      </c>
      <c r="D149" s="786">
        <v>4680115885561</v>
      </c>
      <c r="E149" s="787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277</v>
      </c>
      <c r="B150" s="54" t="s">
        <v>278</v>
      </c>
      <c r="C150" s="31">
        <v>4301011564</v>
      </c>
      <c r="D150" s="786">
        <v>4680115882577</v>
      </c>
      <c r="E150" s="787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277</v>
      </c>
      <c r="B151" s="54" t="s">
        <v>280</v>
      </c>
      <c r="C151" s="31">
        <v>4301011562</v>
      </c>
      <c r="D151" s="786">
        <v>4680115882577</v>
      </c>
      <c r="E151" s="787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11"/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812"/>
      <c r="P152" s="800" t="s">
        <v>71</v>
      </c>
      <c r="Q152" s="801"/>
      <c r="R152" s="801"/>
      <c r="S152" s="801"/>
      <c r="T152" s="801"/>
      <c r="U152" s="801"/>
      <c r="V152" s="802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x14ac:dyDescent="0.2">
      <c r="A153" s="797"/>
      <c r="B153" s="797"/>
      <c r="C153" s="797"/>
      <c r="D153" s="797"/>
      <c r="E153" s="797"/>
      <c r="F153" s="797"/>
      <c r="G153" s="797"/>
      <c r="H153" s="797"/>
      <c r="I153" s="797"/>
      <c r="J153" s="797"/>
      <c r="K153" s="797"/>
      <c r="L153" s="797"/>
      <c r="M153" s="797"/>
      <c r="N153" s="797"/>
      <c r="O153" s="812"/>
      <c r="P153" s="800" t="s">
        <v>71</v>
      </c>
      <c r="Q153" s="801"/>
      <c r="R153" s="801"/>
      <c r="S153" s="801"/>
      <c r="T153" s="801"/>
      <c r="U153" s="801"/>
      <c r="V153" s="802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customHeight="1" x14ac:dyDescent="0.25">
      <c r="A154" s="799" t="s">
        <v>64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775"/>
      <c r="AB154" s="775"/>
      <c r="AC154" s="775"/>
    </row>
    <row r="155" spans="1:68" ht="27" customHeight="1" x14ac:dyDescent="0.25">
      <c r="A155" s="54" t="s">
        <v>281</v>
      </c>
      <c r="B155" s="54" t="s">
        <v>282</v>
      </c>
      <c r="C155" s="31">
        <v>4301031234</v>
      </c>
      <c r="D155" s="786">
        <v>4680115883444</v>
      </c>
      <c r="E155" s="787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281</v>
      </c>
      <c r="B156" s="54" t="s">
        <v>284</v>
      </c>
      <c r="C156" s="31">
        <v>4301031235</v>
      </c>
      <c r="D156" s="786">
        <v>4680115883444</v>
      </c>
      <c r="E156" s="787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6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811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2"/>
      <c r="P157" s="800" t="s">
        <v>71</v>
      </c>
      <c r="Q157" s="801"/>
      <c r="R157" s="801"/>
      <c r="S157" s="801"/>
      <c r="T157" s="801"/>
      <c r="U157" s="801"/>
      <c r="V157" s="802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x14ac:dyDescent="0.2">
      <c r="A158" s="797"/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812"/>
      <c r="P158" s="800" t="s">
        <v>71</v>
      </c>
      <c r="Q158" s="801"/>
      <c r="R158" s="801"/>
      <c r="S158" s="801"/>
      <c r="T158" s="801"/>
      <c r="U158" s="801"/>
      <c r="V158" s="802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customHeight="1" x14ac:dyDescent="0.25">
      <c r="A159" s="799" t="s">
        <v>73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775"/>
      <c r="AB159" s="775"/>
      <c r="AC159" s="775"/>
    </row>
    <row r="160" spans="1:68" ht="16.5" customHeight="1" x14ac:dyDescent="0.25">
      <c r="A160" s="54" t="s">
        <v>285</v>
      </c>
      <c r="B160" s="54" t="s">
        <v>286</v>
      </c>
      <c r="C160" s="31">
        <v>4301051817</v>
      </c>
      <c r="D160" s="786">
        <v>4680115885585</v>
      </c>
      <c r="E160" s="787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288</v>
      </c>
      <c r="B161" s="54" t="s">
        <v>289</v>
      </c>
      <c r="C161" s="31">
        <v>4301051477</v>
      </c>
      <c r="D161" s="786">
        <v>4680115882584</v>
      </c>
      <c r="E161" s="787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customHeight="1" x14ac:dyDescent="0.25">
      <c r="A162" s="54" t="s">
        <v>288</v>
      </c>
      <c r="B162" s="54" t="s">
        <v>290</v>
      </c>
      <c r="C162" s="31">
        <v>4301051476</v>
      </c>
      <c r="D162" s="786">
        <v>4680115882584</v>
      </c>
      <c r="E162" s="787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11"/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812"/>
      <c r="P163" s="800" t="s">
        <v>71</v>
      </c>
      <c r="Q163" s="801"/>
      <c r="R163" s="801"/>
      <c r="S163" s="801"/>
      <c r="T163" s="801"/>
      <c r="U163" s="801"/>
      <c r="V163" s="802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x14ac:dyDescent="0.2">
      <c r="A164" s="797"/>
      <c r="B164" s="797"/>
      <c r="C164" s="797"/>
      <c r="D164" s="797"/>
      <c r="E164" s="797"/>
      <c r="F164" s="797"/>
      <c r="G164" s="797"/>
      <c r="H164" s="797"/>
      <c r="I164" s="797"/>
      <c r="J164" s="797"/>
      <c r="K164" s="797"/>
      <c r="L164" s="797"/>
      <c r="M164" s="797"/>
      <c r="N164" s="797"/>
      <c r="O164" s="812"/>
      <c r="P164" s="800" t="s">
        <v>71</v>
      </c>
      <c r="Q164" s="801"/>
      <c r="R164" s="801"/>
      <c r="S164" s="801"/>
      <c r="T164" s="801"/>
      <c r="U164" s="801"/>
      <c r="V164" s="802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customHeight="1" x14ac:dyDescent="0.25">
      <c r="A165" s="796" t="s">
        <v>108</v>
      </c>
      <c r="B165" s="797"/>
      <c r="C165" s="797"/>
      <c r="D165" s="797"/>
      <c r="E165" s="797"/>
      <c r="F165" s="797"/>
      <c r="G165" s="797"/>
      <c r="H165" s="797"/>
      <c r="I165" s="797"/>
      <c r="J165" s="797"/>
      <c r="K165" s="797"/>
      <c r="L165" s="797"/>
      <c r="M165" s="797"/>
      <c r="N165" s="797"/>
      <c r="O165" s="797"/>
      <c r="P165" s="797"/>
      <c r="Q165" s="797"/>
      <c r="R165" s="797"/>
      <c r="S165" s="797"/>
      <c r="T165" s="797"/>
      <c r="U165" s="797"/>
      <c r="V165" s="797"/>
      <c r="W165" s="797"/>
      <c r="X165" s="797"/>
      <c r="Y165" s="797"/>
      <c r="Z165" s="797"/>
      <c r="AA165" s="774"/>
      <c r="AB165" s="774"/>
      <c r="AC165" s="774"/>
    </row>
    <row r="166" spans="1:68" ht="14.25" customHeight="1" x14ac:dyDescent="0.25">
      <c r="A166" s="799" t="s">
        <v>110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775"/>
      <c r="AB166" s="775"/>
      <c r="AC166" s="775"/>
    </row>
    <row r="167" spans="1:68" ht="27" customHeight="1" x14ac:dyDescent="0.25">
      <c r="A167" s="54" t="s">
        <v>291</v>
      </c>
      <c r="B167" s="54" t="s">
        <v>292</v>
      </c>
      <c r="C167" s="31">
        <v>4301011705</v>
      </c>
      <c r="D167" s="786">
        <v>4607091384604</v>
      </c>
      <c r="E167" s="787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11"/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812"/>
      <c r="P168" s="800" t="s">
        <v>71</v>
      </c>
      <c r="Q168" s="801"/>
      <c r="R168" s="801"/>
      <c r="S168" s="801"/>
      <c r="T168" s="801"/>
      <c r="U168" s="801"/>
      <c r="V168" s="802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x14ac:dyDescent="0.2">
      <c r="A169" s="797"/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812"/>
      <c r="P169" s="800" t="s">
        <v>71</v>
      </c>
      <c r="Q169" s="801"/>
      <c r="R169" s="801"/>
      <c r="S169" s="801"/>
      <c r="T169" s="801"/>
      <c r="U169" s="801"/>
      <c r="V169" s="802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customHeight="1" x14ac:dyDescent="0.25">
      <c r="A170" s="799" t="s">
        <v>64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775"/>
      <c r="AB170" s="775"/>
      <c r="AC170" s="775"/>
    </row>
    <row r="171" spans="1:68" ht="16.5" customHeight="1" x14ac:dyDescent="0.25">
      <c r="A171" s="54" t="s">
        <v>294</v>
      </c>
      <c r="B171" s="54" t="s">
        <v>295</v>
      </c>
      <c r="C171" s="31">
        <v>4301030895</v>
      </c>
      <c r="D171" s="786">
        <v>4607091387667</v>
      </c>
      <c r="E171" s="787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297</v>
      </c>
      <c r="B172" s="54" t="s">
        <v>298</v>
      </c>
      <c r="C172" s="31">
        <v>4301030961</v>
      </c>
      <c r="D172" s="786">
        <v>4607091387636</v>
      </c>
      <c r="E172" s="787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customHeight="1" x14ac:dyDescent="0.25">
      <c r="A173" s="54" t="s">
        <v>300</v>
      </c>
      <c r="B173" s="54" t="s">
        <v>301</v>
      </c>
      <c r="C173" s="31">
        <v>4301030963</v>
      </c>
      <c r="D173" s="786">
        <v>4607091382426</v>
      </c>
      <c r="E173" s="787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303</v>
      </c>
      <c r="B174" s="54" t="s">
        <v>304</v>
      </c>
      <c r="C174" s="31">
        <v>4301030962</v>
      </c>
      <c r="D174" s="786">
        <v>4607091386547</v>
      </c>
      <c r="E174" s="787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305</v>
      </c>
      <c r="B175" s="54" t="s">
        <v>306</v>
      </c>
      <c r="C175" s="31">
        <v>4301030964</v>
      </c>
      <c r="D175" s="786">
        <v>4607091382464</v>
      </c>
      <c r="E175" s="787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x14ac:dyDescent="0.2">
      <c r="A176" s="811"/>
      <c r="B176" s="797"/>
      <c r="C176" s="797"/>
      <c r="D176" s="797"/>
      <c r="E176" s="797"/>
      <c r="F176" s="797"/>
      <c r="G176" s="797"/>
      <c r="H176" s="797"/>
      <c r="I176" s="797"/>
      <c r="J176" s="797"/>
      <c r="K176" s="797"/>
      <c r="L176" s="797"/>
      <c r="M176" s="797"/>
      <c r="N176" s="797"/>
      <c r="O176" s="812"/>
      <c r="P176" s="800" t="s">
        <v>71</v>
      </c>
      <c r="Q176" s="801"/>
      <c r="R176" s="801"/>
      <c r="S176" s="801"/>
      <c r="T176" s="801"/>
      <c r="U176" s="801"/>
      <c r="V176" s="802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x14ac:dyDescent="0.2">
      <c r="A177" s="797"/>
      <c r="B177" s="797"/>
      <c r="C177" s="797"/>
      <c r="D177" s="797"/>
      <c r="E177" s="797"/>
      <c r="F177" s="797"/>
      <c r="G177" s="797"/>
      <c r="H177" s="797"/>
      <c r="I177" s="797"/>
      <c r="J177" s="797"/>
      <c r="K177" s="797"/>
      <c r="L177" s="797"/>
      <c r="M177" s="797"/>
      <c r="N177" s="797"/>
      <c r="O177" s="812"/>
      <c r="P177" s="800" t="s">
        <v>71</v>
      </c>
      <c r="Q177" s="801"/>
      <c r="R177" s="801"/>
      <c r="S177" s="801"/>
      <c r="T177" s="801"/>
      <c r="U177" s="801"/>
      <c r="V177" s="802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customHeight="1" x14ac:dyDescent="0.25">
      <c r="A178" s="799" t="s">
        <v>73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775"/>
      <c r="AB178" s="775"/>
      <c r="AC178" s="775"/>
    </row>
    <row r="179" spans="1:68" ht="16.5" customHeight="1" x14ac:dyDescent="0.25">
      <c r="A179" s="54" t="s">
        <v>307</v>
      </c>
      <c r="B179" s="54" t="s">
        <v>308</v>
      </c>
      <c r="C179" s="31">
        <v>4301051653</v>
      </c>
      <c r="D179" s="786">
        <v>4607091386264</v>
      </c>
      <c r="E179" s="787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310</v>
      </c>
      <c r="B180" s="54" t="s">
        <v>311</v>
      </c>
      <c r="C180" s="31">
        <v>4301051313</v>
      </c>
      <c r="D180" s="786">
        <v>4607091385427</v>
      </c>
      <c r="E180" s="787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11"/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812"/>
      <c r="P181" s="800" t="s">
        <v>71</v>
      </c>
      <c r="Q181" s="801"/>
      <c r="R181" s="801"/>
      <c r="S181" s="801"/>
      <c r="T181" s="801"/>
      <c r="U181" s="801"/>
      <c r="V181" s="802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x14ac:dyDescent="0.2">
      <c r="A182" s="797"/>
      <c r="B182" s="797"/>
      <c r="C182" s="797"/>
      <c r="D182" s="797"/>
      <c r="E182" s="797"/>
      <c r="F182" s="797"/>
      <c r="G182" s="797"/>
      <c r="H182" s="797"/>
      <c r="I182" s="797"/>
      <c r="J182" s="797"/>
      <c r="K182" s="797"/>
      <c r="L182" s="797"/>
      <c r="M182" s="797"/>
      <c r="N182" s="797"/>
      <c r="O182" s="812"/>
      <c r="P182" s="800" t="s">
        <v>71</v>
      </c>
      <c r="Q182" s="801"/>
      <c r="R182" s="801"/>
      <c r="S182" s="801"/>
      <c r="T182" s="801"/>
      <c r="U182" s="801"/>
      <c r="V182" s="802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customHeight="1" x14ac:dyDescent="0.2">
      <c r="A183" s="831" t="s">
        <v>313</v>
      </c>
      <c r="B183" s="832"/>
      <c r="C183" s="832"/>
      <c r="D183" s="832"/>
      <c r="E183" s="832"/>
      <c r="F183" s="832"/>
      <c r="G183" s="832"/>
      <c r="H183" s="832"/>
      <c r="I183" s="832"/>
      <c r="J183" s="832"/>
      <c r="K183" s="832"/>
      <c r="L183" s="832"/>
      <c r="M183" s="832"/>
      <c r="N183" s="832"/>
      <c r="O183" s="832"/>
      <c r="P183" s="832"/>
      <c r="Q183" s="832"/>
      <c r="R183" s="832"/>
      <c r="S183" s="832"/>
      <c r="T183" s="832"/>
      <c r="U183" s="832"/>
      <c r="V183" s="832"/>
      <c r="W183" s="832"/>
      <c r="X183" s="832"/>
      <c r="Y183" s="832"/>
      <c r="Z183" s="832"/>
      <c r="AA183" s="48"/>
      <c r="AB183" s="48"/>
      <c r="AC183" s="48"/>
    </row>
    <row r="184" spans="1:68" ht="16.5" customHeight="1" x14ac:dyDescent="0.25">
      <c r="A184" s="796" t="s">
        <v>314</v>
      </c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797"/>
      <c r="P184" s="797"/>
      <c r="Q184" s="797"/>
      <c r="R184" s="797"/>
      <c r="S184" s="797"/>
      <c r="T184" s="797"/>
      <c r="U184" s="797"/>
      <c r="V184" s="797"/>
      <c r="W184" s="797"/>
      <c r="X184" s="797"/>
      <c r="Y184" s="797"/>
      <c r="Z184" s="797"/>
      <c r="AA184" s="774"/>
      <c r="AB184" s="774"/>
      <c r="AC184" s="774"/>
    </row>
    <row r="185" spans="1:68" ht="14.25" customHeight="1" x14ac:dyDescent="0.25">
      <c r="A185" s="799" t="s">
        <v>160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775"/>
      <c r="AB185" s="775"/>
      <c r="AC185" s="775"/>
    </row>
    <row r="186" spans="1:68" ht="27" customHeight="1" x14ac:dyDescent="0.25">
      <c r="A186" s="54" t="s">
        <v>315</v>
      </c>
      <c r="B186" s="54" t="s">
        <v>316</v>
      </c>
      <c r="C186" s="31">
        <v>4301020323</v>
      </c>
      <c r="D186" s="786">
        <v>4680115886223</v>
      </c>
      <c r="E186" s="787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11"/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812"/>
      <c r="P187" s="800" t="s">
        <v>71</v>
      </c>
      <c r="Q187" s="801"/>
      <c r="R187" s="801"/>
      <c r="S187" s="801"/>
      <c r="T187" s="801"/>
      <c r="U187" s="801"/>
      <c r="V187" s="802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x14ac:dyDescent="0.2">
      <c r="A188" s="797"/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812"/>
      <c r="P188" s="800" t="s">
        <v>71</v>
      </c>
      <c r="Q188" s="801"/>
      <c r="R188" s="801"/>
      <c r="S188" s="801"/>
      <c r="T188" s="801"/>
      <c r="U188" s="801"/>
      <c r="V188" s="802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customHeight="1" x14ac:dyDescent="0.25">
      <c r="A189" s="799" t="s">
        <v>64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775"/>
      <c r="AB189" s="775"/>
      <c r="AC189" s="775"/>
    </row>
    <row r="190" spans="1:68" ht="27" customHeight="1" x14ac:dyDescent="0.25">
      <c r="A190" s="54" t="s">
        <v>318</v>
      </c>
      <c r="B190" s="54" t="s">
        <v>319</v>
      </c>
      <c r="C190" s="31">
        <v>4301031191</v>
      </c>
      <c r="D190" s="786">
        <v>4680115880993</v>
      </c>
      <c r="E190" s="787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10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customHeight="1" x14ac:dyDescent="0.25">
      <c r="A191" s="54" t="s">
        <v>321</v>
      </c>
      <c r="B191" s="54" t="s">
        <v>322</v>
      </c>
      <c r="C191" s="31">
        <v>4301031204</v>
      </c>
      <c r="D191" s="786">
        <v>4680115881761</v>
      </c>
      <c r="E191" s="787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324</v>
      </c>
      <c r="B192" s="54" t="s">
        <v>325</v>
      </c>
      <c r="C192" s="31">
        <v>4301031201</v>
      </c>
      <c r="D192" s="786">
        <v>4680115881563</v>
      </c>
      <c r="E192" s="787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120</v>
      </c>
      <c r="Y192" s="780">
        <f t="shared" si="36"/>
        <v>121.80000000000001</v>
      </c>
      <c r="Z192" s="36">
        <f>IFERROR(IF(Y192=0,"",ROUNDUP(Y192/H192,0)*0.00902),"")</f>
        <v>0.26158000000000003</v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126</v>
      </c>
      <c r="BN192" s="64">
        <f t="shared" si="38"/>
        <v>127.89</v>
      </c>
      <c r="BO192" s="64">
        <f t="shared" si="39"/>
        <v>0.21645021645021645</v>
      </c>
      <c r="BP192" s="64">
        <f t="shared" si="40"/>
        <v>0.2196969696969697</v>
      </c>
    </row>
    <row r="193" spans="1:68" ht="27" customHeight="1" x14ac:dyDescent="0.25">
      <c r="A193" s="54" t="s">
        <v>327</v>
      </c>
      <c r="B193" s="54" t="s">
        <v>328</v>
      </c>
      <c r="C193" s="31">
        <v>4301031199</v>
      </c>
      <c r="D193" s="786">
        <v>4680115880986</v>
      </c>
      <c r="E193" s="787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88</v>
      </c>
      <c r="Y193" s="780">
        <f t="shared" si="36"/>
        <v>88.2</v>
      </c>
      <c r="Z193" s="36">
        <f>IFERROR(IF(Y193=0,"",ROUNDUP(Y193/H193,0)*0.00502),"")</f>
        <v>0.21084</v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93.447619047619042</v>
      </c>
      <c r="BN193" s="64">
        <f t="shared" si="38"/>
        <v>93.66</v>
      </c>
      <c r="BO193" s="64">
        <f t="shared" si="39"/>
        <v>0.17908017908017909</v>
      </c>
      <c r="BP193" s="64">
        <f t="shared" si="40"/>
        <v>0.17948717948717952</v>
      </c>
    </row>
    <row r="194" spans="1:68" ht="27" customHeight="1" x14ac:dyDescent="0.25">
      <c r="A194" s="54" t="s">
        <v>329</v>
      </c>
      <c r="B194" s="54" t="s">
        <v>330</v>
      </c>
      <c r="C194" s="31">
        <v>4301031205</v>
      </c>
      <c r="D194" s="786">
        <v>4680115881785</v>
      </c>
      <c r="E194" s="787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331</v>
      </c>
      <c r="B195" s="54" t="s">
        <v>332</v>
      </c>
      <c r="C195" s="31">
        <v>4301031202</v>
      </c>
      <c r="D195" s="786">
        <v>4680115881679</v>
      </c>
      <c r="E195" s="787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70</v>
      </c>
      <c r="Y195" s="780">
        <f t="shared" si="36"/>
        <v>71.400000000000006</v>
      </c>
      <c r="Z195" s="36">
        <f>IFERROR(IF(Y195=0,"",ROUNDUP(Y195/H195,0)*0.00502),"")</f>
        <v>0.17068</v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73.333333333333329</v>
      </c>
      <c r="BN195" s="64">
        <f t="shared" si="38"/>
        <v>74.8</v>
      </c>
      <c r="BO195" s="64">
        <f t="shared" si="39"/>
        <v>0.14245014245014245</v>
      </c>
      <c r="BP195" s="64">
        <f t="shared" si="40"/>
        <v>0.14529914529914531</v>
      </c>
    </row>
    <row r="196" spans="1:68" ht="27" customHeight="1" x14ac:dyDescent="0.25">
      <c r="A196" s="54" t="s">
        <v>333</v>
      </c>
      <c r="B196" s="54" t="s">
        <v>334</v>
      </c>
      <c r="C196" s="31">
        <v>4301031158</v>
      </c>
      <c r="D196" s="786">
        <v>4680115880191</v>
      </c>
      <c r="E196" s="787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335</v>
      </c>
      <c r="B197" s="54" t="s">
        <v>336</v>
      </c>
      <c r="C197" s="31">
        <v>4301031245</v>
      </c>
      <c r="D197" s="786">
        <v>4680115883963</v>
      </c>
      <c r="E197" s="787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x14ac:dyDescent="0.2">
      <c r="A198" s="811"/>
      <c r="B198" s="797"/>
      <c r="C198" s="797"/>
      <c r="D198" s="797"/>
      <c r="E198" s="797"/>
      <c r="F198" s="797"/>
      <c r="G198" s="797"/>
      <c r="H198" s="797"/>
      <c r="I198" s="797"/>
      <c r="J198" s="797"/>
      <c r="K198" s="797"/>
      <c r="L198" s="797"/>
      <c r="M198" s="797"/>
      <c r="N198" s="797"/>
      <c r="O198" s="812"/>
      <c r="P198" s="800" t="s">
        <v>71</v>
      </c>
      <c r="Q198" s="801"/>
      <c r="R198" s="801"/>
      <c r="S198" s="801"/>
      <c r="T198" s="801"/>
      <c r="U198" s="801"/>
      <c r="V198" s="802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103.80952380952381</v>
      </c>
      <c r="Y198" s="781">
        <f>IFERROR(Y190/H190,"0")+IFERROR(Y191/H191,"0")+IFERROR(Y192/H192,"0")+IFERROR(Y193/H193,"0")+IFERROR(Y194/H194,"0")+IFERROR(Y195/H195,"0")+IFERROR(Y196/H196,"0")+IFERROR(Y197/H197,"0")</f>
        <v>105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0.6431</v>
      </c>
      <c r="AA198" s="782"/>
      <c r="AB198" s="782"/>
      <c r="AC198" s="782"/>
    </row>
    <row r="199" spans="1:68" x14ac:dyDescent="0.2">
      <c r="A199" s="797"/>
      <c r="B199" s="797"/>
      <c r="C199" s="797"/>
      <c r="D199" s="797"/>
      <c r="E199" s="797"/>
      <c r="F199" s="797"/>
      <c r="G199" s="797"/>
      <c r="H199" s="797"/>
      <c r="I199" s="797"/>
      <c r="J199" s="797"/>
      <c r="K199" s="797"/>
      <c r="L199" s="797"/>
      <c r="M199" s="797"/>
      <c r="N199" s="797"/>
      <c r="O199" s="812"/>
      <c r="P199" s="800" t="s">
        <v>71</v>
      </c>
      <c r="Q199" s="801"/>
      <c r="R199" s="801"/>
      <c r="S199" s="801"/>
      <c r="T199" s="801"/>
      <c r="U199" s="801"/>
      <c r="V199" s="802"/>
      <c r="W199" s="37" t="s">
        <v>69</v>
      </c>
      <c r="X199" s="781">
        <f>IFERROR(SUM(X190:X197),"0")</f>
        <v>278</v>
      </c>
      <c r="Y199" s="781">
        <f>IFERROR(SUM(Y190:Y197),"0")</f>
        <v>281.39999999999998</v>
      </c>
      <c r="Z199" s="37"/>
      <c r="AA199" s="782"/>
      <c r="AB199" s="782"/>
      <c r="AC199" s="782"/>
    </row>
    <row r="200" spans="1:68" ht="16.5" customHeight="1" x14ac:dyDescent="0.25">
      <c r="A200" s="796" t="s">
        <v>338</v>
      </c>
      <c r="B200" s="797"/>
      <c r="C200" s="797"/>
      <c r="D200" s="797"/>
      <c r="E200" s="797"/>
      <c r="F200" s="797"/>
      <c r="G200" s="797"/>
      <c r="H200" s="797"/>
      <c r="I200" s="797"/>
      <c r="J200" s="797"/>
      <c r="K200" s="797"/>
      <c r="L200" s="797"/>
      <c r="M200" s="797"/>
      <c r="N200" s="797"/>
      <c r="O200" s="797"/>
      <c r="P200" s="797"/>
      <c r="Q200" s="797"/>
      <c r="R200" s="797"/>
      <c r="S200" s="797"/>
      <c r="T200" s="797"/>
      <c r="U200" s="797"/>
      <c r="V200" s="797"/>
      <c r="W200" s="797"/>
      <c r="X200" s="797"/>
      <c r="Y200" s="797"/>
      <c r="Z200" s="797"/>
      <c r="AA200" s="774"/>
      <c r="AB200" s="774"/>
      <c r="AC200" s="774"/>
    </row>
    <row r="201" spans="1:68" ht="14.25" customHeight="1" x14ac:dyDescent="0.25">
      <c r="A201" s="799" t="s">
        <v>110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775"/>
      <c r="AB201" s="775"/>
      <c r="AC201" s="775"/>
    </row>
    <row r="202" spans="1:68" ht="16.5" customHeight="1" x14ac:dyDescent="0.25">
      <c r="A202" s="54" t="s">
        <v>339</v>
      </c>
      <c r="B202" s="54" t="s">
        <v>340</v>
      </c>
      <c r="C202" s="31">
        <v>4301011450</v>
      </c>
      <c r="D202" s="786">
        <v>4680115881402</v>
      </c>
      <c r="E202" s="787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customHeight="1" x14ac:dyDescent="0.25">
      <c r="A203" s="54" t="s">
        <v>342</v>
      </c>
      <c r="B203" s="54" t="s">
        <v>343</v>
      </c>
      <c r="C203" s="31">
        <v>4301011768</v>
      </c>
      <c r="D203" s="786">
        <v>4680115881396</v>
      </c>
      <c r="E203" s="787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811"/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812"/>
      <c r="P204" s="800" t="s">
        <v>71</v>
      </c>
      <c r="Q204" s="801"/>
      <c r="R204" s="801"/>
      <c r="S204" s="801"/>
      <c r="T204" s="801"/>
      <c r="U204" s="801"/>
      <c r="V204" s="802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x14ac:dyDescent="0.2">
      <c r="A205" s="797"/>
      <c r="B205" s="797"/>
      <c r="C205" s="797"/>
      <c r="D205" s="797"/>
      <c r="E205" s="797"/>
      <c r="F205" s="797"/>
      <c r="G205" s="797"/>
      <c r="H205" s="797"/>
      <c r="I205" s="797"/>
      <c r="J205" s="797"/>
      <c r="K205" s="797"/>
      <c r="L205" s="797"/>
      <c r="M205" s="797"/>
      <c r="N205" s="797"/>
      <c r="O205" s="812"/>
      <c r="P205" s="800" t="s">
        <v>71</v>
      </c>
      <c r="Q205" s="801"/>
      <c r="R205" s="801"/>
      <c r="S205" s="801"/>
      <c r="T205" s="801"/>
      <c r="U205" s="801"/>
      <c r="V205" s="802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customHeight="1" x14ac:dyDescent="0.25">
      <c r="A206" s="799" t="s">
        <v>160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775"/>
      <c r="AB206" s="775"/>
      <c r="AC206" s="775"/>
    </row>
    <row r="207" spans="1:68" ht="16.5" customHeight="1" x14ac:dyDescent="0.25">
      <c r="A207" s="54" t="s">
        <v>344</v>
      </c>
      <c r="B207" s="54" t="s">
        <v>345</v>
      </c>
      <c r="C207" s="31">
        <v>4301020262</v>
      </c>
      <c r="D207" s="786">
        <v>4680115882935</v>
      </c>
      <c r="E207" s="787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customHeight="1" x14ac:dyDescent="0.25">
      <c r="A208" s="54" t="s">
        <v>347</v>
      </c>
      <c r="B208" s="54" t="s">
        <v>348</v>
      </c>
      <c r="C208" s="31">
        <v>4301020220</v>
      </c>
      <c r="D208" s="786">
        <v>4680115880764</v>
      </c>
      <c r="E208" s="787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39</v>
      </c>
      <c r="Y208" s="780">
        <f>IFERROR(IF(X208="",0,CEILING((X208/$H208),1)*$H208),"")</f>
        <v>39.9</v>
      </c>
      <c r="Z208" s="36">
        <f>IFERROR(IF(Y208=0,"",ROUNDUP(Y208/H208,0)*0.00651),"")</f>
        <v>0.12369000000000001</v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42.342857142857135</v>
      </c>
      <c r="BN208" s="64">
        <f>IFERROR(Y208*I208/H208,"0")</f>
        <v>43.319999999999993</v>
      </c>
      <c r="BO208" s="64">
        <f>IFERROR(1/J208*(X208/H208),"0")</f>
        <v>0.10204081632653061</v>
      </c>
      <c r="BP208" s="64">
        <f>IFERROR(1/J208*(Y208/H208),"0")</f>
        <v>0.1043956043956044</v>
      </c>
    </row>
    <row r="209" spans="1:68" x14ac:dyDescent="0.2">
      <c r="A209" s="811"/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812"/>
      <c r="P209" s="800" t="s">
        <v>71</v>
      </c>
      <c r="Q209" s="801"/>
      <c r="R209" s="801"/>
      <c r="S209" s="801"/>
      <c r="T209" s="801"/>
      <c r="U209" s="801"/>
      <c r="V209" s="802"/>
      <c r="W209" s="37" t="s">
        <v>72</v>
      </c>
      <c r="X209" s="781">
        <f>IFERROR(X207/H207,"0")+IFERROR(X208/H208,"0")</f>
        <v>18.571428571428569</v>
      </c>
      <c r="Y209" s="781">
        <f>IFERROR(Y207/H207,"0")+IFERROR(Y208/H208,"0")</f>
        <v>19</v>
      </c>
      <c r="Z209" s="781">
        <f>IFERROR(IF(Z207="",0,Z207),"0")+IFERROR(IF(Z208="",0,Z208),"0")</f>
        <v>0.12369000000000001</v>
      </c>
      <c r="AA209" s="782"/>
      <c r="AB209" s="782"/>
      <c r="AC209" s="782"/>
    </row>
    <row r="210" spans="1:68" x14ac:dyDescent="0.2">
      <c r="A210" s="797"/>
      <c r="B210" s="797"/>
      <c r="C210" s="797"/>
      <c r="D210" s="797"/>
      <c r="E210" s="797"/>
      <c r="F210" s="797"/>
      <c r="G210" s="797"/>
      <c r="H210" s="797"/>
      <c r="I210" s="797"/>
      <c r="J210" s="797"/>
      <c r="K210" s="797"/>
      <c r="L210" s="797"/>
      <c r="M210" s="797"/>
      <c r="N210" s="797"/>
      <c r="O210" s="812"/>
      <c r="P210" s="800" t="s">
        <v>71</v>
      </c>
      <c r="Q210" s="801"/>
      <c r="R210" s="801"/>
      <c r="S210" s="801"/>
      <c r="T210" s="801"/>
      <c r="U210" s="801"/>
      <c r="V210" s="802"/>
      <c r="W210" s="37" t="s">
        <v>69</v>
      </c>
      <c r="X210" s="781">
        <f>IFERROR(SUM(X207:X208),"0")</f>
        <v>39</v>
      </c>
      <c r="Y210" s="781">
        <f>IFERROR(SUM(Y207:Y208),"0")</f>
        <v>39.9</v>
      </c>
      <c r="Z210" s="37"/>
      <c r="AA210" s="782"/>
      <c r="AB210" s="782"/>
      <c r="AC210" s="782"/>
    </row>
    <row r="211" spans="1:68" ht="14.25" customHeight="1" x14ac:dyDescent="0.25">
      <c r="A211" s="799" t="s">
        <v>64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775"/>
      <c r="AB211" s="775"/>
      <c r="AC211" s="775"/>
    </row>
    <row r="212" spans="1:68" ht="27" customHeight="1" x14ac:dyDescent="0.25">
      <c r="A212" s="54" t="s">
        <v>349</v>
      </c>
      <c r="B212" s="54" t="s">
        <v>350</v>
      </c>
      <c r="C212" s="31">
        <v>4301031224</v>
      </c>
      <c r="D212" s="786">
        <v>4680115882683</v>
      </c>
      <c r="E212" s="787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550</v>
      </c>
      <c r="Y212" s="780">
        <f t="shared" ref="Y212:Y219" si="41">IFERROR(IF(X212="",0,CEILING((X212/$H212),1)*$H212),"")</f>
        <v>550.80000000000007</v>
      </c>
      <c r="Z212" s="36">
        <f>IFERROR(IF(Y212=0,"",ROUNDUP(Y212/H212,0)*0.00902),"")</f>
        <v>0.92003999999999997</v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571.3888888888888</v>
      </c>
      <c r="BN212" s="64">
        <f t="shared" ref="BN212:BN219" si="43">IFERROR(Y212*I212/H212,"0")</f>
        <v>572.22000000000014</v>
      </c>
      <c r="BO212" s="64">
        <f t="shared" ref="BO212:BO219" si="44">IFERROR(1/J212*(X212/H212),"0")</f>
        <v>0.77160493827160492</v>
      </c>
      <c r="BP212" s="64">
        <f t="shared" ref="BP212:BP219" si="45">IFERROR(1/J212*(Y212/H212),"0")</f>
        <v>0.77272727272727271</v>
      </c>
    </row>
    <row r="213" spans="1:68" ht="27" customHeight="1" x14ac:dyDescent="0.25">
      <c r="A213" s="54" t="s">
        <v>352</v>
      </c>
      <c r="B213" s="54" t="s">
        <v>353</v>
      </c>
      <c r="C213" s="31">
        <v>4301031230</v>
      </c>
      <c r="D213" s="786">
        <v>4680115882690</v>
      </c>
      <c r="E213" s="787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110</v>
      </c>
      <c r="Y213" s="780">
        <f t="shared" si="41"/>
        <v>113.4</v>
      </c>
      <c r="Z213" s="36">
        <f>IFERROR(IF(Y213=0,"",ROUNDUP(Y213/H213,0)*0.00902),"")</f>
        <v>0.18942000000000001</v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114.27777777777777</v>
      </c>
      <c r="BN213" s="64">
        <f t="shared" si="43"/>
        <v>117.81</v>
      </c>
      <c r="BO213" s="64">
        <f t="shared" si="44"/>
        <v>0.15432098765432098</v>
      </c>
      <c r="BP213" s="64">
        <f t="shared" si="45"/>
        <v>0.15909090909090909</v>
      </c>
    </row>
    <row r="214" spans="1:68" ht="27" customHeight="1" x14ac:dyDescent="0.25">
      <c r="A214" s="54" t="s">
        <v>355</v>
      </c>
      <c r="B214" s="54" t="s">
        <v>356</v>
      </c>
      <c r="C214" s="31">
        <v>4301031220</v>
      </c>
      <c r="D214" s="786">
        <v>4680115882669</v>
      </c>
      <c r="E214" s="787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358</v>
      </c>
      <c r="B215" s="54" t="s">
        <v>359</v>
      </c>
      <c r="C215" s="31">
        <v>4301031221</v>
      </c>
      <c r="D215" s="786">
        <v>4680115882676</v>
      </c>
      <c r="E215" s="787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400</v>
      </c>
      <c r="Y215" s="780">
        <f t="shared" si="41"/>
        <v>405</v>
      </c>
      <c r="Z215" s="36">
        <f>IFERROR(IF(Y215=0,"",ROUNDUP(Y215/H215,0)*0.00902),"")</f>
        <v>0.67649999999999999</v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415.55555555555554</v>
      </c>
      <c r="BN215" s="64">
        <f t="shared" si="43"/>
        <v>420.75</v>
      </c>
      <c r="BO215" s="64">
        <f t="shared" si="44"/>
        <v>0.5611672278338945</v>
      </c>
      <c r="BP215" s="64">
        <f t="shared" si="45"/>
        <v>0.56818181818181823</v>
      </c>
    </row>
    <row r="216" spans="1:68" ht="27" customHeight="1" x14ac:dyDescent="0.25">
      <c r="A216" s="54" t="s">
        <v>361</v>
      </c>
      <c r="B216" s="54" t="s">
        <v>362</v>
      </c>
      <c r="C216" s="31">
        <v>4301031223</v>
      </c>
      <c r="D216" s="786">
        <v>4680115884014</v>
      </c>
      <c r="E216" s="787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63</v>
      </c>
      <c r="Y216" s="780">
        <f t="shared" si="41"/>
        <v>63</v>
      </c>
      <c r="Z216" s="36">
        <f>IFERROR(IF(Y216=0,"",ROUNDUP(Y216/H216,0)*0.00502),"")</f>
        <v>0.1757</v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67.55</v>
      </c>
      <c r="BN216" s="64">
        <f t="shared" si="43"/>
        <v>67.55</v>
      </c>
      <c r="BO216" s="64">
        <f t="shared" si="44"/>
        <v>0.1495726495726496</v>
      </c>
      <c r="BP216" s="64">
        <f t="shared" si="45"/>
        <v>0.1495726495726496</v>
      </c>
    </row>
    <row r="217" spans="1:68" ht="27" customHeight="1" x14ac:dyDescent="0.25">
      <c r="A217" s="54" t="s">
        <v>363</v>
      </c>
      <c r="B217" s="54" t="s">
        <v>364</v>
      </c>
      <c r="C217" s="31">
        <v>4301031222</v>
      </c>
      <c r="D217" s="786">
        <v>4680115884007</v>
      </c>
      <c r="E217" s="787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45</v>
      </c>
      <c r="Y217" s="780">
        <f t="shared" si="41"/>
        <v>45</v>
      </c>
      <c r="Z217" s="36">
        <f>IFERROR(IF(Y217=0,"",ROUNDUP(Y217/H217,0)*0.00502),"")</f>
        <v>0.1255</v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47.5</v>
      </c>
      <c r="BN217" s="64">
        <f t="shared" si="43"/>
        <v>47.5</v>
      </c>
      <c r="BO217" s="64">
        <f t="shared" si="44"/>
        <v>0.10683760683760685</v>
      </c>
      <c r="BP217" s="64">
        <f t="shared" si="45"/>
        <v>0.10683760683760685</v>
      </c>
    </row>
    <row r="218" spans="1:68" ht="27" customHeight="1" x14ac:dyDescent="0.25">
      <c r="A218" s="54" t="s">
        <v>365</v>
      </c>
      <c r="B218" s="54" t="s">
        <v>366</v>
      </c>
      <c r="C218" s="31">
        <v>4301031229</v>
      </c>
      <c r="D218" s="786">
        <v>4680115884038</v>
      </c>
      <c r="E218" s="787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4301031225</v>
      </c>
      <c r="D219" s="786">
        <v>4680115884021</v>
      </c>
      <c r="E219" s="787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36</v>
      </c>
      <c r="Y219" s="780">
        <f t="shared" si="41"/>
        <v>36</v>
      </c>
      <c r="Z219" s="36">
        <f>IFERROR(IF(Y219=0,"",ROUNDUP(Y219/H219,0)*0.00502),"")</f>
        <v>0.1004</v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37.999999999999993</v>
      </c>
      <c r="BN219" s="64">
        <f t="shared" si="43"/>
        <v>37.999999999999993</v>
      </c>
      <c r="BO219" s="64">
        <f t="shared" si="44"/>
        <v>8.5470085470085472E-2</v>
      </c>
      <c r="BP219" s="64">
        <f t="shared" si="45"/>
        <v>8.5470085470085472E-2</v>
      </c>
    </row>
    <row r="220" spans="1:68" x14ac:dyDescent="0.2">
      <c r="A220" s="811"/>
      <c r="B220" s="797"/>
      <c r="C220" s="797"/>
      <c r="D220" s="797"/>
      <c r="E220" s="797"/>
      <c r="F220" s="797"/>
      <c r="G220" s="797"/>
      <c r="H220" s="797"/>
      <c r="I220" s="797"/>
      <c r="J220" s="797"/>
      <c r="K220" s="797"/>
      <c r="L220" s="797"/>
      <c r="M220" s="797"/>
      <c r="N220" s="797"/>
      <c r="O220" s="812"/>
      <c r="P220" s="800" t="s">
        <v>71</v>
      </c>
      <c r="Q220" s="801"/>
      <c r="R220" s="801"/>
      <c r="S220" s="801"/>
      <c r="T220" s="801"/>
      <c r="U220" s="801"/>
      <c r="V220" s="802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276.2962962962963</v>
      </c>
      <c r="Y220" s="781">
        <f>IFERROR(Y212/H212,"0")+IFERROR(Y213/H213,"0")+IFERROR(Y214/H214,"0")+IFERROR(Y215/H215,"0")+IFERROR(Y216/H216,"0")+IFERROR(Y217/H217,"0")+IFERROR(Y218/H218,"0")+IFERROR(Y219/H219,"0")</f>
        <v>278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2.1875599999999999</v>
      </c>
      <c r="AA220" s="782"/>
      <c r="AB220" s="782"/>
      <c r="AC220" s="782"/>
    </row>
    <row r="221" spans="1:68" x14ac:dyDescent="0.2">
      <c r="A221" s="797"/>
      <c r="B221" s="797"/>
      <c r="C221" s="797"/>
      <c r="D221" s="797"/>
      <c r="E221" s="797"/>
      <c r="F221" s="797"/>
      <c r="G221" s="797"/>
      <c r="H221" s="797"/>
      <c r="I221" s="797"/>
      <c r="J221" s="797"/>
      <c r="K221" s="797"/>
      <c r="L221" s="797"/>
      <c r="M221" s="797"/>
      <c r="N221" s="797"/>
      <c r="O221" s="812"/>
      <c r="P221" s="800" t="s">
        <v>71</v>
      </c>
      <c r="Q221" s="801"/>
      <c r="R221" s="801"/>
      <c r="S221" s="801"/>
      <c r="T221" s="801"/>
      <c r="U221" s="801"/>
      <c r="V221" s="802"/>
      <c r="W221" s="37" t="s">
        <v>69</v>
      </c>
      <c r="X221" s="781">
        <f>IFERROR(SUM(X212:X219),"0")</f>
        <v>1204</v>
      </c>
      <c r="Y221" s="781">
        <f>IFERROR(SUM(Y212:Y219),"0")</f>
        <v>1213.2</v>
      </c>
      <c r="Z221" s="37"/>
      <c r="AA221" s="782"/>
      <c r="AB221" s="782"/>
      <c r="AC221" s="782"/>
    </row>
    <row r="222" spans="1:68" ht="14.25" customHeight="1" x14ac:dyDescent="0.25">
      <c r="A222" s="799" t="s">
        <v>73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86">
        <v>4680115881594</v>
      </c>
      <c r="E223" s="787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0</v>
      </c>
      <c r="Y223" s="780">
        <f t="shared" ref="Y223:Y233" si="46">IFERROR(IF(X223="",0,CEILING((X223/$H223),1)*$H223),"")</f>
        <v>0</v>
      </c>
      <c r="Z223" s="36" t="str">
        <f>IFERROR(IF(Y223=0,"",ROUNDUP(Y223/H223,0)*0.01898),"")</f>
        <v/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0</v>
      </c>
      <c r="BN223" s="64">
        <f t="shared" ref="BN223:BN233" si="48">IFERROR(Y223*I223/H223,"0")</f>
        <v>0</v>
      </c>
      <c r="BO223" s="64">
        <f t="shared" ref="BO223:BO233" si="49">IFERROR(1/J223*(X223/H223),"0")</f>
        <v>0</v>
      </c>
      <c r="BP223" s="64">
        <f t="shared" ref="BP223:BP233" si="50">IFERROR(1/J223*(Y223/H223),"0")</f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4301051754</v>
      </c>
      <c r="D224" s="786">
        <v>4680115880962</v>
      </c>
      <c r="E224" s="787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120</v>
      </c>
      <c r="Y224" s="780">
        <f t="shared" si="46"/>
        <v>124.8</v>
      </c>
      <c r="Z224" s="36">
        <f>IFERROR(IF(Y224=0,"",ROUNDUP(Y224/H224,0)*0.01898),"")</f>
        <v>0.30368000000000001</v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127.9846153846154</v>
      </c>
      <c r="BN224" s="64">
        <f t="shared" si="48"/>
        <v>133.10400000000001</v>
      </c>
      <c r="BO224" s="64">
        <f t="shared" si="49"/>
        <v>0.24038461538461539</v>
      </c>
      <c r="BP224" s="64">
        <f t="shared" si="50"/>
        <v>0.25</v>
      </c>
    </row>
    <row r="225" spans="1:68" ht="37.5" customHeight="1" x14ac:dyDescent="0.25">
      <c r="A225" s="54" t="s">
        <v>375</v>
      </c>
      <c r="B225" s="54" t="s">
        <v>376</v>
      </c>
      <c r="C225" s="31">
        <v>4301051411</v>
      </c>
      <c r="D225" s="786">
        <v>4680115881617</v>
      </c>
      <c r="E225" s="787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0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378</v>
      </c>
      <c r="B226" s="54" t="s">
        <v>379</v>
      </c>
      <c r="C226" s="31">
        <v>4301051632</v>
      </c>
      <c r="D226" s="786">
        <v>4680115880573</v>
      </c>
      <c r="E226" s="787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380</v>
      </c>
      <c r="Y226" s="780">
        <f t="shared" si="46"/>
        <v>382.79999999999995</v>
      </c>
      <c r="Z226" s="36">
        <f>IFERROR(IF(Y226=0,"",ROUNDUP(Y226/H226,0)*0.01898),"")</f>
        <v>0.83511999999999997</v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402.66896551724136</v>
      </c>
      <c r="BN226" s="64">
        <f t="shared" si="48"/>
        <v>405.63599999999997</v>
      </c>
      <c r="BO226" s="64">
        <f t="shared" si="49"/>
        <v>0.68247126436781613</v>
      </c>
      <c r="BP226" s="64">
        <f t="shared" si="50"/>
        <v>0.6875</v>
      </c>
    </row>
    <row r="227" spans="1:68" ht="37.5" customHeight="1" x14ac:dyDescent="0.25">
      <c r="A227" s="54" t="s">
        <v>381</v>
      </c>
      <c r="B227" s="54" t="s">
        <v>382</v>
      </c>
      <c r="C227" s="31">
        <v>4301051407</v>
      </c>
      <c r="D227" s="786">
        <v>4680115882195</v>
      </c>
      <c r="E227" s="787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180</v>
      </c>
      <c r="Y227" s="780">
        <f t="shared" si="46"/>
        <v>180</v>
      </c>
      <c r="Z227" s="36">
        <f t="shared" ref="Z227:Z233" si="51">IFERROR(IF(Y227=0,"",ROUNDUP(Y227/H227,0)*0.00651),"")</f>
        <v>0.48825000000000002</v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200.25</v>
      </c>
      <c r="BN227" s="64">
        <f t="shared" si="48"/>
        <v>200.25</v>
      </c>
      <c r="BO227" s="64">
        <f t="shared" si="49"/>
        <v>0.41208791208791212</v>
      </c>
      <c r="BP227" s="64">
        <f t="shared" si="50"/>
        <v>0.41208791208791212</v>
      </c>
    </row>
    <row r="228" spans="1:68" ht="37.5" customHeight="1" x14ac:dyDescent="0.25">
      <c r="A228" s="54" t="s">
        <v>383</v>
      </c>
      <c r="B228" s="54" t="s">
        <v>384</v>
      </c>
      <c r="C228" s="31">
        <v>4301051752</v>
      </c>
      <c r="D228" s="786">
        <v>4680115882607</v>
      </c>
      <c r="E228" s="787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386</v>
      </c>
      <c r="B229" s="54" t="s">
        <v>387</v>
      </c>
      <c r="C229" s="31">
        <v>4301051630</v>
      </c>
      <c r="D229" s="786">
        <v>4680115880092</v>
      </c>
      <c r="E229" s="787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2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400</v>
      </c>
      <c r="Y229" s="780">
        <f t="shared" si="46"/>
        <v>400.8</v>
      </c>
      <c r="Z229" s="36">
        <f t="shared" si="51"/>
        <v>1.08717</v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442</v>
      </c>
      <c r="BN229" s="64">
        <f t="shared" si="48"/>
        <v>442.88400000000007</v>
      </c>
      <c r="BO229" s="64">
        <f t="shared" si="49"/>
        <v>0.91575091575091594</v>
      </c>
      <c r="BP229" s="64">
        <f t="shared" si="50"/>
        <v>0.91758241758241765</v>
      </c>
    </row>
    <row r="230" spans="1:68" ht="27" customHeight="1" x14ac:dyDescent="0.25">
      <c r="A230" s="54" t="s">
        <v>389</v>
      </c>
      <c r="B230" s="54" t="s">
        <v>390</v>
      </c>
      <c r="C230" s="31">
        <v>4301051631</v>
      </c>
      <c r="D230" s="786">
        <v>4680115880221</v>
      </c>
      <c r="E230" s="787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300</v>
      </c>
      <c r="Y230" s="780">
        <f t="shared" si="46"/>
        <v>300</v>
      </c>
      <c r="Z230" s="36">
        <f t="shared" si="51"/>
        <v>0.81374999999999997</v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331.5</v>
      </c>
      <c r="BN230" s="64">
        <f t="shared" si="48"/>
        <v>331.5</v>
      </c>
      <c r="BO230" s="64">
        <f t="shared" si="49"/>
        <v>0.68681318681318682</v>
      </c>
      <c r="BP230" s="64">
        <f t="shared" si="50"/>
        <v>0.68681318681318682</v>
      </c>
    </row>
    <row r="231" spans="1:68" ht="27" customHeight="1" x14ac:dyDescent="0.25">
      <c r="A231" s="54" t="s">
        <v>391</v>
      </c>
      <c r="B231" s="54" t="s">
        <v>392</v>
      </c>
      <c r="C231" s="31">
        <v>4301051749</v>
      </c>
      <c r="D231" s="786">
        <v>4680115882942</v>
      </c>
      <c r="E231" s="787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79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393</v>
      </c>
      <c r="B232" s="54" t="s">
        <v>394</v>
      </c>
      <c r="C232" s="31">
        <v>4301051753</v>
      </c>
      <c r="D232" s="786">
        <v>4680115880504</v>
      </c>
      <c r="E232" s="787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120</v>
      </c>
      <c r="Y232" s="780">
        <f t="shared" si="46"/>
        <v>120</v>
      </c>
      <c r="Z232" s="36">
        <f t="shared" si="51"/>
        <v>0.32550000000000001</v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132.60000000000002</v>
      </c>
      <c r="BN232" s="64">
        <f t="shared" si="48"/>
        <v>132.60000000000002</v>
      </c>
      <c r="BO232" s="64">
        <f t="shared" si="49"/>
        <v>0.27472527472527475</v>
      </c>
      <c r="BP232" s="64">
        <f t="shared" si="50"/>
        <v>0.27472527472527475</v>
      </c>
    </row>
    <row r="233" spans="1:68" ht="27" customHeight="1" x14ac:dyDescent="0.25">
      <c r="A233" s="54" t="s">
        <v>395</v>
      </c>
      <c r="B233" s="54" t="s">
        <v>396</v>
      </c>
      <c r="C233" s="31">
        <v>4301051410</v>
      </c>
      <c r="D233" s="786">
        <v>4680115882164</v>
      </c>
      <c r="E233" s="787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180</v>
      </c>
      <c r="Y233" s="780">
        <f t="shared" si="46"/>
        <v>180</v>
      </c>
      <c r="Z233" s="36">
        <f t="shared" si="51"/>
        <v>0.48825000000000002</v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199.35</v>
      </c>
      <c r="BN233" s="64">
        <f t="shared" si="48"/>
        <v>199.35</v>
      </c>
      <c r="BO233" s="64">
        <f t="shared" si="49"/>
        <v>0.41208791208791212</v>
      </c>
      <c r="BP233" s="64">
        <f t="shared" si="50"/>
        <v>0.41208791208791212</v>
      </c>
    </row>
    <row r="234" spans="1:68" x14ac:dyDescent="0.2">
      <c r="A234" s="811"/>
      <c r="B234" s="797"/>
      <c r="C234" s="797"/>
      <c r="D234" s="797"/>
      <c r="E234" s="797"/>
      <c r="F234" s="797"/>
      <c r="G234" s="797"/>
      <c r="H234" s="797"/>
      <c r="I234" s="797"/>
      <c r="J234" s="797"/>
      <c r="K234" s="797"/>
      <c r="L234" s="797"/>
      <c r="M234" s="797"/>
      <c r="N234" s="797"/>
      <c r="O234" s="812"/>
      <c r="P234" s="800" t="s">
        <v>71</v>
      </c>
      <c r="Q234" s="801"/>
      <c r="R234" s="801"/>
      <c r="S234" s="801"/>
      <c r="T234" s="801"/>
      <c r="U234" s="801"/>
      <c r="V234" s="802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550.72944297082233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552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4.3417199999999996</v>
      </c>
      <c r="AA234" s="782"/>
      <c r="AB234" s="782"/>
      <c r="AC234" s="782"/>
    </row>
    <row r="235" spans="1:68" x14ac:dyDescent="0.2">
      <c r="A235" s="797"/>
      <c r="B235" s="797"/>
      <c r="C235" s="797"/>
      <c r="D235" s="797"/>
      <c r="E235" s="797"/>
      <c r="F235" s="797"/>
      <c r="G235" s="797"/>
      <c r="H235" s="797"/>
      <c r="I235" s="797"/>
      <c r="J235" s="797"/>
      <c r="K235" s="797"/>
      <c r="L235" s="797"/>
      <c r="M235" s="797"/>
      <c r="N235" s="797"/>
      <c r="O235" s="812"/>
      <c r="P235" s="800" t="s">
        <v>71</v>
      </c>
      <c r="Q235" s="801"/>
      <c r="R235" s="801"/>
      <c r="S235" s="801"/>
      <c r="T235" s="801"/>
      <c r="U235" s="801"/>
      <c r="V235" s="802"/>
      <c r="W235" s="37" t="s">
        <v>69</v>
      </c>
      <c r="X235" s="781">
        <f>IFERROR(SUM(X223:X233),"0")</f>
        <v>1680</v>
      </c>
      <c r="Y235" s="781">
        <f>IFERROR(SUM(Y223:Y233),"0")</f>
        <v>1688.3999999999999</v>
      </c>
      <c r="Z235" s="37"/>
      <c r="AA235" s="782"/>
      <c r="AB235" s="782"/>
      <c r="AC235" s="782"/>
    </row>
    <row r="236" spans="1:68" ht="14.25" customHeight="1" x14ac:dyDescent="0.25">
      <c r="A236" s="799" t="s">
        <v>201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775"/>
      <c r="AB236" s="775"/>
      <c r="AC236" s="775"/>
    </row>
    <row r="237" spans="1:68" ht="16.5" customHeight="1" x14ac:dyDescent="0.25">
      <c r="A237" s="54" t="s">
        <v>398</v>
      </c>
      <c r="B237" s="54" t="s">
        <v>399</v>
      </c>
      <c r="C237" s="31">
        <v>4301060360</v>
      </c>
      <c r="D237" s="786">
        <v>4680115882874</v>
      </c>
      <c r="E237" s="787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16.5" customHeight="1" x14ac:dyDescent="0.25">
      <c r="A238" s="54" t="s">
        <v>398</v>
      </c>
      <c r="B238" s="54" t="s">
        <v>401</v>
      </c>
      <c r="C238" s="31">
        <v>4301060404</v>
      </c>
      <c r="D238" s="786">
        <v>4680115882874</v>
      </c>
      <c r="E238" s="787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402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27" customHeight="1" x14ac:dyDescent="0.25">
      <c r="A239" s="54" t="s">
        <v>398</v>
      </c>
      <c r="B239" s="54" t="s">
        <v>403</v>
      </c>
      <c r="C239" s="31">
        <v>4301060460</v>
      </c>
      <c r="D239" s="786">
        <v>4680115882874</v>
      </c>
      <c r="E239" s="787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156</v>
      </c>
      <c r="N239" s="33"/>
      <c r="O239" s="32">
        <v>30</v>
      </c>
      <c r="P239" s="967" t="s">
        <v>404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customHeight="1" x14ac:dyDescent="0.25">
      <c r="A240" s="54" t="s">
        <v>406</v>
      </c>
      <c r="B240" s="54" t="s">
        <v>407</v>
      </c>
      <c r="C240" s="31">
        <v>4301060359</v>
      </c>
      <c r="D240" s="786">
        <v>4680115884434</v>
      </c>
      <c r="E240" s="787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4301060375</v>
      </c>
      <c r="D241" s="786">
        <v>4680115880818</v>
      </c>
      <c r="E241" s="787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8</v>
      </c>
      <c r="Y241" s="780">
        <f t="shared" si="52"/>
        <v>9.6</v>
      </c>
      <c r="Z241" s="36">
        <f>IFERROR(IF(Y241=0,"",ROUNDUP(Y241/H241,0)*0.00651),"")</f>
        <v>2.6040000000000001E-2</v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8.8400000000000016</v>
      </c>
      <c r="BN241" s="64">
        <f t="shared" si="54"/>
        <v>10.608000000000001</v>
      </c>
      <c r="BO241" s="64">
        <f t="shared" si="55"/>
        <v>1.8315018315018316E-2</v>
      </c>
      <c r="BP241" s="64">
        <f t="shared" si="56"/>
        <v>2.197802197802198E-2</v>
      </c>
    </row>
    <row r="242" spans="1:68" ht="37.5" customHeight="1" x14ac:dyDescent="0.25">
      <c r="A242" s="54" t="s">
        <v>412</v>
      </c>
      <c r="B242" s="54" t="s">
        <v>413</v>
      </c>
      <c r="C242" s="31">
        <v>4301060389</v>
      </c>
      <c r="D242" s="786">
        <v>4680115880801</v>
      </c>
      <c r="E242" s="787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7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36</v>
      </c>
      <c r="Y242" s="780">
        <f t="shared" si="52"/>
        <v>36</v>
      </c>
      <c r="Z242" s="36">
        <f>IFERROR(IF(Y242=0,"",ROUNDUP(Y242/H242,0)*0.00651),"")</f>
        <v>9.7650000000000001E-2</v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39.780000000000008</v>
      </c>
      <c r="BN242" s="64">
        <f t="shared" si="54"/>
        <v>39.780000000000008</v>
      </c>
      <c r="BO242" s="64">
        <f t="shared" si="55"/>
        <v>8.241758241758243E-2</v>
      </c>
      <c r="BP242" s="64">
        <f t="shared" si="56"/>
        <v>8.241758241758243E-2</v>
      </c>
    </row>
    <row r="243" spans="1:68" x14ac:dyDescent="0.2">
      <c r="A243" s="811"/>
      <c r="B243" s="797"/>
      <c r="C243" s="797"/>
      <c r="D243" s="797"/>
      <c r="E243" s="797"/>
      <c r="F243" s="797"/>
      <c r="G243" s="797"/>
      <c r="H243" s="797"/>
      <c r="I243" s="797"/>
      <c r="J243" s="797"/>
      <c r="K243" s="797"/>
      <c r="L243" s="797"/>
      <c r="M243" s="797"/>
      <c r="N243" s="797"/>
      <c r="O243" s="812"/>
      <c r="P243" s="800" t="s">
        <v>71</v>
      </c>
      <c r="Q243" s="801"/>
      <c r="R243" s="801"/>
      <c r="S243" s="801"/>
      <c r="T243" s="801"/>
      <c r="U243" s="801"/>
      <c r="V243" s="802"/>
      <c r="W243" s="37" t="s">
        <v>72</v>
      </c>
      <c r="X243" s="781">
        <f>IFERROR(X237/H237,"0")+IFERROR(X238/H238,"0")+IFERROR(X239/H239,"0")+IFERROR(X240/H240,"0")+IFERROR(X241/H241,"0")+IFERROR(X242/H242,"0")</f>
        <v>18.333333333333332</v>
      </c>
      <c r="Y243" s="781">
        <f>IFERROR(Y237/H237,"0")+IFERROR(Y238/H238,"0")+IFERROR(Y239/H239,"0")+IFERROR(Y240/H240,"0")+IFERROR(Y241/H241,"0")+IFERROR(Y242/H242,"0")</f>
        <v>19</v>
      </c>
      <c r="Z243" s="781">
        <f>IFERROR(IF(Z237="",0,Z237),"0")+IFERROR(IF(Z238="",0,Z238),"0")+IFERROR(IF(Z239="",0,Z239),"0")+IFERROR(IF(Z240="",0,Z240),"0")+IFERROR(IF(Z241="",0,Z241),"0")+IFERROR(IF(Z242="",0,Z242),"0")</f>
        <v>0.12368999999999999</v>
      </c>
      <c r="AA243" s="782"/>
      <c r="AB243" s="782"/>
      <c r="AC243" s="782"/>
    </row>
    <row r="244" spans="1:68" x14ac:dyDescent="0.2">
      <c r="A244" s="797"/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812"/>
      <c r="P244" s="800" t="s">
        <v>71</v>
      </c>
      <c r="Q244" s="801"/>
      <c r="R244" s="801"/>
      <c r="S244" s="801"/>
      <c r="T244" s="801"/>
      <c r="U244" s="801"/>
      <c r="V244" s="802"/>
      <c r="W244" s="37" t="s">
        <v>69</v>
      </c>
      <c r="X244" s="781">
        <f>IFERROR(SUM(X237:X242),"0")</f>
        <v>44</v>
      </c>
      <c r="Y244" s="781">
        <f>IFERROR(SUM(Y237:Y242),"0")</f>
        <v>45.6</v>
      </c>
      <c r="Z244" s="37"/>
      <c r="AA244" s="782"/>
      <c r="AB244" s="782"/>
      <c r="AC244" s="782"/>
    </row>
    <row r="245" spans="1:68" ht="16.5" customHeight="1" x14ac:dyDescent="0.25">
      <c r="A245" s="796" t="s">
        <v>415</v>
      </c>
      <c r="B245" s="797"/>
      <c r="C245" s="797"/>
      <c r="D245" s="797"/>
      <c r="E245" s="797"/>
      <c r="F245" s="797"/>
      <c r="G245" s="797"/>
      <c r="H245" s="797"/>
      <c r="I245" s="797"/>
      <c r="J245" s="797"/>
      <c r="K245" s="797"/>
      <c r="L245" s="797"/>
      <c r="M245" s="797"/>
      <c r="N245" s="797"/>
      <c r="O245" s="797"/>
      <c r="P245" s="797"/>
      <c r="Q245" s="797"/>
      <c r="R245" s="797"/>
      <c r="S245" s="797"/>
      <c r="T245" s="797"/>
      <c r="U245" s="797"/>
      <c r="V245" s="797"/>
      <c r="W245" s="797"/>
      <c r="X245" s="797"/>
      <c r="Y245" s="797"/>
      <c r="Z245" s="797"/>
      <c r="AA245" s="774"/>
      <c r="AB245" s="774"/>
      <c r="AC245" s="774"/>
    </row>
    <row r="246" spans="1:68" ht="14.25" customHeight="1" x14ac:dyDescent="0.25">
      <c r="A246" s="799" t="s">
        <v>110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775"/>
      <c r="AB246" s="775"/>
      <c r="AC246" s="775"/>
    </row>
    <row r="247" spans="1:68" ht="27" customHeight="1" x14ac:dyDescent="0.25">
      <c r="A247" s="54" t="s">
        <v>416</v>
      </c>
      <c r="B247" s="54" t="s">
        <v>417</v>
      </c>
      <c r="C247" s="31">
        <v>4301011717</v>
      </c>
      <c r="D247" s="786">
        <v>4680115884274</v>
      </c>
      <c r="E247" s="787"/>
      <c r="F247" s="778">
        <v>1.45</v>
      </c>
      <c r="G247" s="32">
        <v>8</v>
      </c>
      <c r="H247" s="778">
        <v>11.6</v>
      </c>
      <c r="I247" s="778">
        <v>12.035</v>
      </c>
      <c r="J247" s="32">
        <v>64</v>
      </c>
      <c r="K247" s="32" t="s">
        <v>113</v>
      </c>
      <c r="L247" s="32"/>
      <c r="M247" s="33" t="s">
        <v>117</v>
      </c>
      <c r="N247" s="33"/>
      <c r="O247" s="32">
        <v>55</v>
      </c>
      <c r="P247" s="112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IFERROR(IF(Y247=0,"",ROUNDUP(Y247/H247,0)*0.01898),"")</f>
        <v/>
      </c>
      <c r="AA247" s="56"/>
      <c r="AB247" s="57"/>
      <c r="AC247" s="317" t="s">
        <v>418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customHeight="1" x14ac:dyDescent="0.25">
      <c r="A248" s="54" t="s">
        <v>416</v>
      </c>
      <c r="B248" s="54" t="s">
        <v>419</v>
      </c>
      <c r="C248" s="31">
        <v>4301011945</v>
      </c>
      <c r="D248" s="786">
        <v>4680115884274</v>
      </c>
      <c r="E248" s="787"/>
      <c r="F248" s="778">
        <v>1.45</v>
      </c>
      <c r="G248" s="32">
        <v>8</v>
      </c>
      <c r="H248" s="778">
        <v>11.6</v>
      </c>
      <c r="I248" s="778">
        <v>12.08</v>
      </c>
      <c r="J248" s="32">
        <v>48</v>
      </c>
      <c r="K248" s="32" t="s">
        <v>113</v>
      </c>
      <c r="L248" s="32"/>
      <c r="M248" s="33" t="s">
        <v>420</v>
      </c>
      <c r="N248" s="33"/>
      <c r="O248" s="32">
        <v>55</v>
      </c>
      <c r="P248" s="104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422</v>
      </c>
      <c r="B249" s="54" t="s">
        <v>423</v>
      </c>
      <c r="C249" s="31">
        <v>4301011719</v>
      </c>
      <c r="D249" s="786">
        <v>4680115884298</v>
      </c>
      <c r="E249" s="787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4301011733</v>
      </c>
      <c r="D250" s="786">
        <v>4680115884250</v>
      </c>
      <c r="E250" s="787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427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customHeight="1" x14ac:dyDescent="0.25">
      <c r="A251" s="54" t="s">
        <v>425</v>
      </c>
      <c r="B251" s="54" t="s">
        <v>428</v>
      </c>
      <c r="C251" s="31">
        <v>4301011944</v>
      </c>
      <c r="D251" s="786">
        <v>4680115884250</v>
      </c>
      <c r="E251" s="787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113</v>
      </c>
      <c r="L251" s="32"/>
      <c r="M251" s="33" t="s">
        <v>420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429</v>
      </c>
      <c r="B252" s="54" t="s">
        <v>430</v>
      </c>
      <c r="C252" s="31">
        <v>4301011718</v>
      </c>
      <c r="D252" s="786">
        <v>4680115884281</v>
      </c>
      <c r="E252" s="787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418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4301011720</v>
      </c>
      <c r="D253" s="786">
        <v>4680115884199</v>
      </c>
      <c r="E253" s="787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4301011716</v>
      </c>
      <c r="D254" s="786">
        <v>4680115884267</v>
      </c>
      <c r="E254" s="787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x14ac:dyDescent="0.2">
      <c r="A255" s="811"/>
      <c r="B255" s="797"/>
      <c r="C255" s="797"/>
      <c r="D255" s="797"/>
      <c r="E255" s="797"/>
      <c r="F255" s="797"/>
      <c r="G255" s="797"/>
      <c r="H255" s="797"/>
      <c r="I255" s="797"/>
      <c r="J255" s="797"/>
      <c r="K255" s="797"/>
      <c r="L255" s="797"/>
      <c r="M255" s="797"/>
      <c r="N255" s="797"/>
      <c r="O255" s="812"/>
      <c r="P255" s="800" t="s">
        <v>71</v>
      </c>
      <c r="Q255" s="801"/>
      <c r="R255" s="801"/>
      <c r="S255" s="801"/>
      <c r="T255" s="801"/>
      <c r="U255" s="801"/>
      <c r="V255" s="802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x14ac:dyDescent="0.2">
      <c r="A256" s="797"/>
      <c r="B256" s="797"/>
      <c r="C256" s="797"/>
      <c r="D256" s="797"/>
      <c r="E256" s="797"/>
      <c r="F256" s="797"/>
      <c r="G256" s="797"/>
      <c r="H256" s="797"/>
      <c r="I256" s="797"/>
      <c r="J256" s="797"/>
      <c r="K256" s="797"/>
      <c r="L256" s="797"/>
      <c r="M256" s="797"/>
      <c r="N256" s="797"/>
      <c r="O256" s="812"/>
      <c r="P256" s="800" t="s">
        <v>71</v>
      </c>
      <c r="Q256" s="801"/>
      <c r="R256" s="801"/>
      <c r="S256" s="801"/>
      <c r="T256" s="801"/>
      <c r="U256" s="801"/>
      <c r="V256" s="802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customHeight="1" x14ac:dyDescent="0.25">
      <c r="A257" s="796" t="s">
        <v>435</v>
      </c>
      <c r="B257" s="797"/>
      <c r="C257" s="797"/>
      <c r="D257" s="797"/>
      <c r="E257" s="797"/>
      <c r="F257" s="797"/>
      <c r="G257" s="797"/>
      <c r="H257" s="797"/>
      <c r="I257" s="797"/>
      <c r="J257" s="797"/>
      <c r="K257" s="797"/>
      <c r="L257" s="797"/>
      <c r="M257" s="797"/>
      <c r="N257" s="797"/>
      <c r="O257" s="797"/>
      <c r="P257" s="797"/>
      <c r="Q257" s="797"/>
      <c r="R257" s="797"/>
      <c r="S257" s="797"/>
      <c r="T257" s="797"/>
      <c r="U257" s="797"/>
      <c r="V257" s="797"/>
      <c r="W257" s="797"/>
      <c r="X257" s="797"/>
      <c r="Y257" s="797"/>
      <c r="Z257" s="797"/>
      <c r="AA257" s="774"/>
      <c r="AB257" s="774"/>
      <c r="AC257" s="774"/>
    </row>
    <row r="258" spans="1:68" ht="14.25" customHeight="1" x14ac:dyDescent="0.25">
      <c r="A258" s="799" t="s">
        <v>110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775"/>
      <c r="AB258" s="775"/>
      <c r="AC258" s="775"/>
    </row>
    <row r="259" spans="1:68" ht="27" customHeight="1" x14ac:dyDescent="0.25">
      <c r="A259" s="54" t="s">
        <v>436</v>
      </c>
      <c r="B259" s="54" t="s">
        <v>437</v>
      </c>
      <c r="C259" s="31">
        <v>4301011826</v>
      </c>
      <c r="D259" s="786">
        <v>4680115884137</v>
      </c>
      <c r="E259" s="787"/>
      <c r="F259" s="778">
        <v>1.45</v>
      </c>
      <c r="G259" s="32">
        <v>8</v>
      </c>
      <c r="H259" s="778">
        <v>11.6</v>
      </c>
      <c r="I259" s="778">
        <v>12.035</v>
      </c>
      <c r="J259" s="32">
        <v>64</v>
      </c>
      <c r="K259" s="32" t="s">
        <v>113</v>
      </c>
      <c r="L259" s="32"/>
      <c r="M259" s="33" t="s">
        <v>117</v>
      </c>
      <c r="N259" s="33"/>
      <c r="O259" s="32">
        <v>55</v>
      </c>
      <c r="P259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150</v>
      </c>
      <c r="Y259" s="780">
        <f t="shared" ref="Y259:Y267" si="62">IFERROR(IF(X259="",0,CEILING((X259/$H259),1)*$H259),"")</f>
        <v>150.79999999999998</v>
      </c>
      <c r="Z259" s="36">
        <f>IFERROR(IF(Y259=0,"",ROUNDUP(Y259/H259,0)*0.01898),"")</f>
        <v>0.24674000000000001</v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155.625</v>
      </c>
      <c r="BN259" s="64">
        <f t="shared" ref="BN259:BN267" si="64">IFERROR(Y259*I259/H259,"0")</f>
        <v>156.45500000000001</v>
      </c>
      <c r="BO259" s="64">
        <f t="shared" ref="BO259:BO267" si="65">IFERROR(1/J259*(X259/H259),"0")</f>
        <v>0.20204741379310345</v>
      </c>
      <c r="BP259" s="64">
        <f t="shared" ref="BP259:BP267" si="66">IFERROR(1/J259*(Y259/H259),"0")</f>
        <v>0.20312499999999997</v>
      </c>
    </row>
    <row r="260" spans="1:68" ht="27" customHeight="1" x14ac:dyDescent="0.25">
      <c r="A260" s="54" t="s">
        <v>436</v>
      </c>
      <c r="B260" s="54" t="s">
        <v>439</v>
      </c>
      <c r="C260" s="31">
        <v>4301011942</v>
      </c>
      <c r="D260" s="786">
        <v>4680115884137</v>
      </c>
      <c r="E260" s="787"/>
      <c r="F260" s="778">
        <v>1.45</v>
      </c>
      <c r="G260" s="32">
        <v>8</v>
      </c>
      <c r="H260" s="778">
        <v>11.6</v>
      </c>
      <c r="I260" s="778">
        <v>12.08</v>
      </c>
      <c r="J260" s="32">
        <v>48</v>
      </c>
      <c r="K260" s="32" t="s">
        <v>113</v>
      </c>
      <c r="L260" s="32"/>
      <c r="M260" s="33" t="s">
        <v>420</v>
      </c>
      <c r="N260" s="33"/>
      <c r="O260" s="32">
        <v>55</v>
      </c>
      <c r="P260" s="101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IFERROR(IF(Y260=0,"",ROUNDUP(Y260/H260,0)*0.02039),"")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441</v>
      </c>
      <c r="B261" s="54" t="s">
        <v>442</v>
      </c>
      <c r="C261" s="31">
        <v>4301011724</v>
      </c>
      <c r="D261" s="786">
        <v>4680115884236</v>
      </c>
      <c r="E261" s="787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4301011721</v>
      </c>
      <c r="D262" s="786">
        <v>4680115884175</v>
      </c>
      <c r="E262" s="787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113</v>
      </c>
      <c r="L262" s="32"/>
      <c r="M262" s="33" t="s">
        <v>117</v>
      </c>
      <c r="N262" s="33"/>
      <c r="O262" s="32">
        <v>55</v>
      </c>
      <c r="P262" s="118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444</v>
      </c>
      <c r="B263" s="54" t="s">
        <v>447</v>
      </c>
      <c r="C263" s="31">
        <v>4301011941</v>
      </c>
      <c r="D263" s="786">
        <v>4680115884175</v>
      </c>
      <c r="E263" s="787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113</v>
      </c>
      <c r="L263" s="32"/>
      <c r="M263" s="33" t="s">
        <v>420</v>
      </c>
      <c r="N263" s="33"/>
      <c r="O263" s="32">
        <v>55</v>
      </c>
      <c r="P263" s="119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440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448</v>
      </c>
      <c r="B264" s="54" t="s">
        <v>449</v>
      </c>
      <c r="C264" s="31">
        <v>4301011824</v>
      </c>
      <c r="D264" s="786">
        <v>4680115884144</v>
      </c>
      <c r="E264" s="787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438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450</v>
      </c>
      <c r="B265" s="54" t="s">
        <v>451</v>
      </c>
      <c r="C265" s="31">
        <v>4301011963</v>
      </c>
      <c r="D265" s="786">
        <v>4680115885288</v>
      </c>
      <c r="E265" s="787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453</v>
      </c>
      <c r="B266" s="54" t="s">
        <v>454</v>
      </c>
      <c r="C266" s="31">
        <v>4301011726</v>
      </c>
      <c r="D266" s="786">
        <v>4680115884182</v>
      </c>
      <c r="E266" s="787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455</v>
      </c>
      <c r="B267" s="54" t="s">
        <v>456</v>
      </c>
      <c r="C267" s="31">
        <v>4301011722</v>
      </c>
      <c r="D267" s="786">
        <v>4680115884205</v>
      </c>
      <c r="E267" s="787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x14ac:dyDescent="0.2">
      <c r="A268" s="811"/>
      <c r="B268" s="797"/>
      <c r="C268" s="797"/>
      <c r="D268" s="797"/>
      <c r="E268" s="797"/>
      <c r="F268" s="797"/>
      <c r="G268" s="797"/>
      <c r="H268" s="797"/>
      <c r="I268" s="797"/>
      <c r="J268" s="797"/>
      <c r="K268" s="797"/>
      <c r="L268" s="797"/>
      <c r="M268" s="797"/>
      <c r="N268" s="797"/>
      <c r="O268" s="812"/>
      <c r="P268" s="800" t="s">
        <v>71</v>
      </c>
      <c r="Q268" s="801"/>
      <c r="R268" s="801"/>
      <c r="S268" s="801"/>
      <c r="T268" s="801"/>
      <c r="U268" s="801"/>
      <c r="V268" s="802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12.931034482758621</v>
      </c>
      <c r="Y268" s="781">
        <f>IFERROR(Y259/H259,"0")+IFERROR(Y260/H260,"0")+IFERROR(Y261/H261,"0")+IFERROR(Y262/H262,"0")+IFERROR(Y263/H263,"0")+IFERROR(Y264/H264,"0")+IFERROR(Y265/H265,"0")+IFERROR(Y266/H266,"0")+IFERROR(Y267/H267,"0")</f>
        <v>12.999999999999998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0.24674000000000001</v>
      </c>
      <c r="AA268" s="782"/>
      <c r="AB268" s="782"/>
      <c r="AC268" s="782"/>
    </row>
    <row r="269" spans="1:68" x14ac:dyDescent="0.2">
      <c r="A269" s="797"/>
      <c r="B269" s="797"/>
      <c r="C269" s="797"/>
      <c r="D269" s="797"/>
      <c r="E269" s="797"/>
      <c r="F269" s="797"/>
      <c r="G269" s="797"/>
      <c r="H269" s="797"/>
      <c r="I269" s="797"/>
      <c r="J269" s="797"/>
      <c r="K269" s="797"/>
      <c r="L269" s="797"/>
      <c r="M269" s="797"/>
      <c r="N269" s="797"/>
      <c r="O269" s="812"/>
      <c r="P269" s="800" t="s">
        <v>71</v>
      </c>
      <c r="Q269" s="801"/>
      <c r="R269" s="801"/>
      <c r="S269" s="801"/>
      <c r="T269" s="801"/>
      <c r="U269" s="801"/>
      <c r="V269" s="802"/>
      <c r="W269" s="37" t="s">
        <v>69</v>
      </c>
      <c r="X269" s="781">
        <f>IFERROR(SUM(X259:X267),"0")</f>
        <v>150</v>
      </c>
      <c r="Y269" s="781">
        <f>IFERROR(SUM(Y259:Y267),"0")</f>
        <v>150.79999999999998</v>
      </c>
      <c r="Z269" s="37"/>
      <c r="AA269" s="782"/>
      <c r="AB269" s="782"/>
      <c r="AC269" s="782"/>
    </row>
    <row r="270" spans="1:68" ht="14.25" customHeight="1" x14ac:dyDescent="0.25">
      <c r="A270" s="799" t="s">
        <v>160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775"/>
      <c r="AB270" s="775"/>
      <c r="AC270" s="775"/>
    </row>
    <row r="271" spans="1:68" ht="27" customHeight="1" x14ac:dyDescent="0.25">
      <c r="A271" s="54" t="s">
        <v>457</v>
      </c>
      <c r="B271" s="54" t="s">
        <v>458</v>
      </c>
      <c r="C271" s="31">
        <v>4301020340</v>
      </c>
      <c r="D271" s="786">
        <v>4680115885721</v>
      </c>
      <c r="E271" s="787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x14ac:dyDescent="0.2">
      <c r="A272" s="811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2"/>
      <c r="P272" s="800" t="s">
        <v>71</v>
      </c>
      <c r="Q272" s="801"/>
      <c r="R272" s="801"/>
      <c r="S272" s="801"/>
      <c r="T272" s="801"/>
      <c r="U272" s="801"/>
      <c r="V272" s="802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x14ac:dyDescent="0.2">
      <c r="A273" s="797"/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812"/>
      <c r="P273" s="800" t="s">
        <v>71</v>
      </c>
      <c r="Q273" s="801"/>
      <c r="R273" s="801"/>
      <c r="S273" s="801"/>
      <c r="T273" s="801"/>
      <c r="U273" s="801"/>
      <c r="V273" s="802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customHeight="1" x14ac:dyDescent="0.25">
      <c r="A274" s="796" t="s">
        <v>460</v>
      </c>
      <c r="B274" s="797"/>
      <c r="C274" s="797"/>
      <c r="D274" s="797"/>
      <c r="E274" s="797"/>
      <c r="F274" s="797"/>
      <c r="G274" s="797"/>
      <c r="H274" s="797"/>
      <c r="I274" s="797"/>
      <c r="J274" s="797"/>
      <c r="K274" s="797"/>
      <c r="L274" s="797"/>
      <c r="M274" s="797"/>
      <c r="N274" s="797"/>
      <c r="O274" s="797"/>
      <c r="P274" s="797"/>
      <c r="Q274" s="797"/>
      <c r="R274" s="797"/>
      <c r="S274" s="797"/>
      <c r="T274" s="797"/>
      <c r="U274" s="797"/>
      <c r="V274" s="797"/>
      <c r="W274" s="797"/>
      <c r="X274" s="797"/>
      <c r="Y274" s="797"/>
      <c r="Z274" s="797"/>
      <c r="AA274" s="774"/>
      <c r="AB274" s="774"/>
      <c r="AC274" s="774"/>
    </row>
    <row r="275" spans="1:68" ht="14.25" customHeight="1" x14ac:dyDescent="0.25">
      <c r="A275" s="799" t="s">
        <v>110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775"/>
      <c r="AB275" s="775"/>
      <c r="AC275" s="775"/>
    </row>
    <row r="276" spans="1:68" ht="27" customHeight="1" x14ac:dyDescent="0.25">
      <c r="A276" s="54" t="s">
        <v>461</v>
      </c>
      <c r="B276" s="54" t="s">
        <v>462</v>
      </c>
      <c r="C276" s="31">
        <v>4301011855</v>
      </c>
      <c r="D276" s="786">
        <v>4680115885837</v>
      </c>
      <c r="E276" s="787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13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customHeight="1" x14ac:dyDescent="0.25">
      <c r="A277" s="54" t="s">
        <v>464</v>
      </c>
      <c r="B277" s="54" t="s">
        <v>465</v>
      </c>
      <c r="C277" s="31">
        <v>4301011850</v>
      </c>
      <c r="D277" s="786">
        <v>4680115885806</v>
      </c>
      <c r="E277" s="787"/>
      <c r="F277" s="778">
        <v>1.35</v>
      </c>
      <c r="G277" s="32">
        <v>8</v>
      </c>
      <c r="H277" s="778">
        <v>10.8</v>
      </c>
      <c r="I277" s="778">
        <v>11.234999999999999</v>
      </c>
      <c r="J277" s="32">
        <v>64</v>
      </c>
      <c r="K277" s="32" t="s">
        <v>113</v>
      </c>
      <c r="L277" s="32"/>
      <c r="M277" s="33" t="s">
        <v>117</v>
      </c>
      <c r="N277" s="33"/>
      <c r="O277" s="32">
        <v>55</v>
      </c>
      <c r="P277" s="97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464</v>
      </c>
      <c r="B278" s="54" t="s">
        <v>467</v>
      </c>
      <c r="C278" s="31">
        <v>4301011910</v>
      </c>
      <c r="D278" s="786">
        <v>4680115885806</v>
      </c>
      <c r="E278" s="787"/>
      <c r="F278" s="778">
        <v>1.35</v>
      </c>
      <c r="G278" s="32">
        <v>8</v>
      </c>
      <c r="H278" s="778">
        <v>10.8</v>
      </c>
      <c r="I278" s="778">
        <v>11.28</v>
      </c>
      <c r="J278" s="32">
        <v>48</v>
      </c>
      <c r="K278" s="32" t="s">
        <v>113</v>
      </c>
      <c r="L278" s="32"/>
      <c r="M278" s="33" t="s">
        <v>420</v>
      </c>
      <c r="N278" s="33"/>
      <c r="O278" s="32">
        <v>55</v>
      </c>
      <c r="P278" s="114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0</v>
      </c>
      <c r="Y278" s="780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37.5" customHeight="1" x14ac:dyDescent="0.25">
      <c r="A279" s="54" t="s">
        <v>469</v>
      </c>
      <c r="B279" s="54" t="s">
        <v>470</v>
      </c>
      <c r="C279" s="31">
        <v>4301011313</v>
      </c>
      <c r="D279" s="786">
        <v>4607091385984</v>
      </c>
      <c r="E279" s="787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customHeight="1" x14ac:dyDescent="0.25">
      <c r="A280" s="54" t="s">
        <v>472</v>
      </c>
      <c r="B280" s="54" t="s">
        <v>473</v>
      </c>
      <c r="C280" s="31">
        <v>4301011853</v>
      </c>
      <c r="D280" s="786">
        <v>4680115885851</v>
      </c>
      <c r="E280" s="787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475</v>
      </c>
      <c r="B281" s="54" t="s">
        <v>476</v>
      </c>
      <c r="C281" s="31">
        <v>4301011319</v>
      </c>
      <c r="D281" s="786">
        <v>4607091387469</v>
      </c>
      <c r="E281" s="787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478</v>
      </c>
      <c r="B282" s="54" t="s">
        <v>479</v>
      </c>
      <c r="C282" s="31">
        <v>4301011852</v>
      </c>
      <c r="D282" s="786">
        <v>4680115885844</v>
      </c>
      <c r="E282" s="787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1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customHeight="1" x14ac:dyDescent="0.25">
      <c r="A283" s="54" t="s">
        <v>481</v>
      </c>
      <c r="B283" s="54" t="s">
        <v>482</v>
      </c>
      <c r="C283" s="31">
        <v>4301011316</v>
      </c>
      <c r="D283" s="786">
        <v>4607091387438</v>
      </c>
      <c r="E283" s="787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86">
        <v>4680115885820</v>
      </c>
      <c r="E284" s="787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x14ac:dyDescent="0.2">
      <c r="A285" s="811"/>
      <c r="B285" s="797"/>
      <c r="C285" s="797"/>
      <c r="D285" s="797"/>
      <c r="E285" s="797"/>
      <c r="F285" s="797"/>
      <c r="G285" s="797"/>
      <c r="H285" s="797"/>
      <c r="I285" s="797"/>
      <c r="J285" s="797"/>
      <c r="K285" s="797"/>
      <c r="L285" s="797"/>
      <c r="M285" s="797"/>
      <c r="N285" s="797"/>
      <c r="O285" s="812"/>
      <c r="P285" s="800" t="s">
        <v>71</v>
      </c>
      <c r="Q285" s="801"/>
      <c r="R285" s="801"/>
      <c r="S285" s="801"/>
      <c r="T285" s="801"/>
      <c r="U285" s="801"/>
      <c r="V285" s="802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0</v>
      </c>
      <c r="Y285" s="781">
        <f>IFERROR(Y276/H276,"0")+IFERROR(Y277/H277,"0")+IFERROR(Y278/H278,"0")+IFERROR(Y279/H279,"0")+IFERROR(Y280/H280,"0")+IFERROR(Y281/H281,"0")+IFERROR(Y282/H282,"0")+IFERROR(Y283/H283,"0")+IFERROR(Y284/H284,"0")</f>
        <v>0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782"/>
      <c r="AB285" s="782"/>
      <c r="AC285" s="782"/>
    </row>
    <row r="286" spans="1:68" x14ac:dyDescent="0.2">
      <c r="A286" s="797"/>
      <c r="B286" s="797"/>
      <c r="C286" s="797"/>
      <c r="D286" s="797"/>
      <c r="E286" s="797"/>
      <c r="F286" s="797"/>
      <c r="G286" s="797"/>
      <c r="H286" s="797"/>
      <c r="I286" s="797"/>
      <c r="J286" s="797"/>
      <c r="K286" s="797"/>
      <c r="L286" s="797"/>
      <c r="M286" s="797"/>
      <c r="N286" s="797"/>
      <c r="O286" s="812"/>
      <c r="P286" s="800" t="s">
        <v>71</v>
      </c>
      <c r="Q286" s="801"/>
      <c r="R286" s="801"/>
      <c r="S286" s="801"/>
      <c r="T286" s="801"/>
      <c r="U286" s="801"/>
      <c r="V286" s="802"/>
      <c r="W286" s="37" t="s">
        <v>69</v>
      </c>
      <c r="X286" s="781">
        <f>IFERROR(SUM(X276:X284),"0")</f>
        <v>0</v>
      </c>
      <c r="Y286" s="781">
        <f>IFERROR(SUM(Y276:Y284),"0")</f>
        <v>0</v>
      </c>
      <c r="Z286" s="37"/>
      <c r="AA286" s="782"/>
      <c r="AB286" s="782"/>
      <c r="AC286" s="782"/>
    </row>
    <row r="287" spans="1:68" ht="16.5" customHeight="1" x14ac:dyDescent="0.25">
      <c r="A287" s="796" t="s">
        <v>487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774"/>
      <c r="AB287" s="774"/>
      <c r="AC287" s="774"/>
    </row>
    <row r="288" spans="1:68" ht="14.25" customHeight="1" x14ac:dyDescent="0.25">
      <c r="A288" s="799" t="s">
        <v>110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775"/>
      <c r="AB288" s="775"/>
      <c r="AC288" s="775"/>
    </row>
    <row r="289" spans="1:68" ht="27" customHeight="1" x14ac:dyDescent="0.25">
      <c r="A289" s="54" t="s">
        <v>488</v>
      </c>
      <c r="B289" s="54" t="s">
        <v>489</v>
      </c>
      <c r="C289" s="31">
        <v>4301011876</v>
      </c>
      <c r="D289" s="786">
        <v>4680115885707</v>
      </c>
      <c r="E289" s="787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427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811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2"/>
      <c r="P290" s="800" t="s">
        <v>71</v>
      </c>
      <c r="Q290" s="801"/>
      <c r="R290" s="801"/>
      <c r="S290" s="801"/>
      <c r="T290" s="801"/>
      <c r="U290" s="801"/>
      <c r="V290" s="802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x14ac:dyDescent="0.2">
      <c r="A291" s="797"/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812"/>
      <c r="P291" s="800" t="s">
        <v>71</v>
      </c>
      <c r="Q291" s="801"/>
      <c r="R291" s="801"/>
      <c r="S291" s="801"/>
      <c r="T291" s="801"/>
      <c r="U291" s="801"/>
      <c r="V291" s="802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customHeight="1" x14ac:dyDescent="0.25">
      <c r="A292" s="796" t="s">
        <v>490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4"/>
      <c r="AB292" s="774"/>
      <c r="AC292" s="774"/>
    </row>
    <row r="293" spans="1:68" ht="14.25" customHeight="1" x14ac:dyDescent="0.25">
      <c r="A293" s="799" t="s">
        <v>110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775"/>
      <c r="AB293" s="775"/>
      <c r="AC293" s="775"/>
    </row>
    <row r="294" spans="1:68" ht="27" customHeight="1" x14ac:dyDescent="0.25">
      <c r="A294" s="54" t="s">
        <v>491</v>
      </c>
      <c r="B294" s="54" t="s">
        <v>492</v>
      </c>
      <c r="C294" s="31">
        <v>4301011223</v>
      </c>
      <c r="D294" s="786">
        <v>4607091383423</v>
      </c>
      <c r="E294" s="787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2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493</v>
      </c>
      <c r="B295" s="54" t="s">
        <v>494</v>
      </c>
      <c r="C295" s="31">
        <v>4301012099</v>
      </c>
      <c r="D295" s="786">
        <v>4680115885691</v>
      </c>
      <c r="E295" s="787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496</v>
      </c>
      <c r="B296" s="54" t="s">
        <v>497</v>
      </c>
      <c r="C296" s="31">
        <v>4301012098</v>
      </c>
      <c r="D296" s="786">
        <v>4680115885660</v>
      </c>
      <c r="E296" s="787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11"/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812"/>
      <c r="P297" s="800" t="s">
        <v>71</v>
      </c>
      <c r="Q297" s="801"/>
      <c r="R297" s="801"/>
      <c r="S297" s="801"/>
      <c r="T297" s="801"/>
      <c r="U297" s="801"/>
      <c r="V297" s="802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x14ac:dyDescent="0.2">
      <c r="A298" s="797"/>
      <c r="B298" s="797"/>
      <c r="C298" s="797"/>
      <c r="D298" s="797"/>
      <c r="E298" s="797"/>
      <c r="F298" s="797"/>
      <c r="G298" s="797"/>
      <c r="H298" s="797"/>
      <c r="I298" s="797"/>
      <c r="J298" s="797"/>
      <c r="K298" s="797"/>
      <c r="L298" s="797"/>
      <c r="M298" s="797"/>
      <c r="N298" s="797"/>
      <c r="O298" s="812"/>
      <c r="P298" s="800" t="s">
        <v>71</v>
      </c>
      <c r="Q298" s="801"/>
      <c r="R298" s="801"/>
      <c r="S298" s="801"/>
      <c r="T298" s="801"/>
      <c r="U298" s="801"/>
      <c r="V298" s="802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customHeight="1" x14ac:dyDescent="0.25">
      <c r="A299" s="796" t="s">
        <v>499</v>
      </c>
      <c r="B299" s="797"/>
      <c r="C299" s="797"/>
      <c r="D299" s="797"/>
      <c r="E299" s="797"/>
      <c r="F299" s="797"/>
      <c r="G299" s="797"/>
      <c r="H299" s="797"/>
      <c r="I299" s="797"/>
      <c r="J299" s="797"/>
      <c r="K299" s="797"/>
      <c r="L299" s="797"/>
      <c r="M299" s="797"/>
      <c r="N299" s="797"/>
      <c r="O299" s="797"/>
      <c r="P299" s="797"/>
      <c r="Q299" s="797"/>
      <c r="R299" s="797"/>
      <c r="S299" s="797"/>
      <c r="T299" s="797"/>
      <c r="U299" s="797"/>
      <c r="V299" s="797"/>
      <c r="W299" s="797"/>
      <c r="X299" s="797"/>
      <c r="Y299" s="797"/>
      <c r="Z299" s="797"/>
      <c r="AA299" s="774"/>
      <c r="AB299" s="774"/>
      <c r="AC299" s="774"/>
    </row>
    <row r="300" spans="1:68" ht="14.25" customHeight="1" x14ac:dyDescent="0.25">
      <c r="A300" s="799" t="s">
        <v>73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775"/>
      <c r="AB300" s="775"/>
      <c r="AC300" s="775"/>
    </row>
    <row r="301" spans="1:68" ht="37.5" customHeight="1" x14ac:dyDescent="0.25">
      <c r="A301" s="54" t="s">
        <v>500</v>
      </c>
      <c r="B301" s="54" t="s">
        <v>501</v>
      </c>
      <c r="C301" s="31">
        <v>4301051409</v>
      </c>
      <c r="D301" s="786">
        <v>4680115881556</v>
      </c>
      <c r="E301" s="787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3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customHeight="1" x14ac:dyDescent="0.25">
      <c r="A302" s="54" t="s">
        <v>503</v>
      </c>
      <c r="B302" s="54" t="s">
        <v>504</v>
      </c>
      <c r="C302" s="31">
        <v>4301051506</v>
      </c>
      <c r="D302" s="786">
        <v>4680115881037</v>
      </c>
      <c r="E302" s="787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79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customHeight="1" x14ac:dyDescent="0.25">
      <c r="A303" s="54" t="s">
        <v>506</v>
      </c>
      <c r="B303" s="54" t="s">
        <v>507</v>
      </c>
      <c r="C303" s="31">
        <v>4301051893</v>
      </c>
      <c r="D303" s="786">
        <v>4680115886186</v>
      </c>
      <c r="E303" s="787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6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customHeight="1" x14ac:dyDescent="0.25">
      <c r="A304" s="54" t="s">
        <v>508</v>
      </c>
      <c r="B304" s="54" t="s">
        <v>509</v>
      </c>
      <c r="C304" s="31">
        <v>4301051487</v>
      </c>
      <c r="D304" s="786">
        <v>4680115881228</v>
      </c>
      <c r="E304" s="787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48</v>
      </c>
      <c r="Y304" s="780">
        <f t="shared" si="72"/>
        <v>48</v>
      </c>
      <c r="Z304" s="36">
        <f>IFERROR(IF(Y304=0,"",ROUNDUP(Y304/H304,0)*0.00651),"")</f>
        <v>0.13020000000000001</v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53.040000000000006</v>
      </c>
      <c r="BN304" s="64">
        <f t="shared" si="74"/>
        <v>53.040000000000006</v>
      </c>
      <c r="BO304" s="64">
        <f t="shared" si="75"/>
        <v>0.1098901098901099</v>
      </c>
      <c r="BP304" s="64">
        <f t="shared" si="76"/>
        <v>0.1098901098901099</v>
      </c>
    </row>
    <row r="305" spans="1:68" ht="37.5" customHeight="1" x14ac:dyDescent="0.25">
      <c r="A305" s="54" t="s">
        <v>510</v>
      </c>
      <c r="B305" s="54" t="s">
        <v>511</v>
      </c>
      <c r="C305" s="31">
        <v>4301051384</v>
      </c>
      <c r="D305" s="786">
        <v>4680115881211</v>
      </c>
      <c r="E305" s="787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143</v>
      </c>
      <c r="M305" s="33" t="s">
        <v>68</v>
      </c>
      <c r="N305" s="33"/>
      <c r="O305" s="32">
        <v>45</v>
      </c>
      <c r="P305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120</v>
      </c>
      <c r="Y305" s="780">
        <f t="shared" si="72"/>
        <v>120</v>
      </c>
      <c r="Z305" s="36">
        <f>IFERROR(IF(Y305=0,"",ROUNDUP(Y305/H305,0)*0.00651),"")</f>
        <v>0.32550000000000001</v>
      </c>
      <c r="AA305" s="56"/>
      <c r="AB305" s="57"/>
      <c r="AC305" s="387" t="s">
        <v>502</v>
      </c>
      <c r="AG305" s="64"/>
      <c r="AJ305" s="68" t="s">
        <v>145</v>
      </c>
      <c r="AK305" s="68">
        <v>436.8</v>
      </c>
      <c r="BB305" s="388" t="s">
        <v>1</v>
      </c>
      <c r="BM305" s="64">
        <f t="shared" si="73"/>
        <v>129.00000000000003</v>
      </c>
      <c r="BN305" s="64">
        <f t="shared" si="74"/>
        <v>129.00000000000003</v>
      </c>
      <c r="BO305" s="64">
        <f t="shared" si="75"/>
        <v>0.27472527472527475</v>
      </c>
      <c r="BP305" s="64">
        <f t="shared" si="76"/>
        <v>0.27472527472527475</v>
      </c>
    </row>
    <row r="306" spans="1:68" ht="37.5" customHeight="1" x14ac:dyDescent="0.25">
      <c r="A306" s="54" t="s">
        <v>512</v>
      </c>
      <c r="B306" s="54" t="s">
        <v>513</v>
      </c>
      <c r="C306" s="31">
        <v>4301051378</v>
      </c>
      <c r="D306" s="786">
        <v>4680115881020</v>
      </c>
      <c r="E306" s="787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x14ac:dyDescent="0.2">
      <c r="A307" s="811"/>
      <c r="B307" s="797"/>
      <c r="C307" s="797"/>
      <c r="D307" s="797"/>
      <c r="E307" s="797"/>
      <c r="F307" s="797"/>
      <c r="G307" s="797"/>
      <c r="H307" s="797"/>
      <c r="I307" s="797"/>
      <c r="J307" s="797"/>
      <c r="K307" s="797"/>
      <c r="L307" s="797"/>
      <c r="M307" s="797"/>
      <c r="N307" s="797"/>
      <c r="O307" s="812"/>
      <c r="P307" s="800" t="s">
        <v>71</v>
      </c>
      <c r="Q307" s="801"/>
      <c r="R307" s="801"/>
      <c r="S307" s="801"/>
      <c r="T307" s="801"/>
      <c r="U307" s="801"/>
      <c r="V307" s="802"/>
      <c r="W307" s="37" t="s">
        <v>72</v>
      </c>
      <c r="X307" s="781">
        <f>IFERROR(X301/H301,"0")+IFERROR(X302/H302,"0")+IFERROR(X303/H303,"0")+IFERROR(X304/H304,"0")+IFERROR(X305/H305,"0")+IFERROR(X306/H306,"0")</f>
        <v>70</v>
      </c>
      <c r="Y307" s="781">
        <f>IFERROR(Y301/H301,"0")+IFERROR(Y302/H302,"0")+IFERROR(Y303/H303,"0")+IFERROR(Y304/H304,"0")+IFERROR(Y305/H305,"0")+IFERROR(Y306/H306,"0")</f>
        <v>70</v>
      </c>
      <c r="Z307" s="781">
        <f>IFERROR(IF(Z301="",0,Z301),"0")+IFERROR(IF(Z302="",0,Z302),"0")+IFERROR(IF(Z303="",0,Z303),"0")+IFERROR(IF(Z304="",0,Z304),"0")+IFERROR(IF(Z305="",0,Z305),"0")+IFERROR(IF(Z306="",0,Z306),"0")</f>
        <v>0.45569999999999999</v>
      </c>
      <c r="AA307" s="782"/>
      <c r="AB307" s="782"/>
      <c r="AC307" s="782"/>
    </row>
    <row r="308" spans="1:68" x14ac:dyDescent="0.2">
      <c r="A308" s="797"/>
      <c r="B308" s="797"/>
      <c r="C308" s="797"/>
      <c r="D308" s="797"/>
      <c r="E308" s="797"/>
      <c r="F308" s="797"/>
      <c r="G308" s="797"/>
      <c r="H308" s="797"/>
      <c r="I308" s="797"/>
      <c r="J308" s="797"/>
      <c r="K308" s="797"/>
      <c r="L308" s="797"/>
      <c r="M308" s="797"/>
      <c r="N308" s="797"/>
      <c r="O308" s="812"/>
      <c r="P308" s="800" t="s">
        <v>71</v>
      </c>
      <c r="Q308" s="801"/>
      <c r="R308" s="801"/>
      <c r="S308" s="801"/>
      <c r="T308" s="801"/>
      <c r="U308" s="801"/>
      <c r="V308" s="802"/>
      <c r="W308" s="37" t="s">
        <v>69</v>
      </c>
      <c r="X308" s="781">
        <f>IFERROR(SUM(X301:X306),"0")</f>
        <v>168</v>
      </c>
      <c r="Y308" s="781">
        <f>IFERROR(SUM(Y301:Y306),"0")</f>
        <v>168</v>
      </c>
      <c r="Z308" s="37"/>
      <c r="AA308" s="782"/>
      <c r="AB308" s="782"/>
      <c r="AC308" s="782"/>
    </row>
    <row r="309" spans="1:68" ht="16.5" customHeight="1" x14ac:dyDescent="0.25">
      <c r="A309" s="796" t="s">
        <v>515</v>
      </c>
      <c r="B309" s="797"/>
      <c r="C309" s="797"/>
      <c r="D309" s="797"/>
      <c r="E309" s="797"/>
      <c r="F309" s="797"/>
      <c r="G309" s="797"/>
      <c r="H309" s="797"/>
      <c r="I309" s="797"/>
      <c r="J309" s="797"/>
      <c r="K309" s="797"/>
      <c r="L309" s="797"/>
      <c r="M309" s="797"/>
      <c r="N309" s="797"/>
      <c r="O309" s="797"/>
      <c r="P309" s="797"/>
      <c r="Q309" s="797"/>
      <c r="R309" s="797"/>
      <c r="S309" s="797"/>
      <c r="T309" s="797"/>
      <c r="U309" s="797"/>
      <c r="V309" s="797"/>
      <c r="W309" s="797"/>
      <c r="X309" s="797"/>
      <c r="Y309" s="797"/>
      <c r="Z309" s="797"/>
      <c r="AA309" s="774"/>
      <c r="AB309" s="774"/>
      <c r="AC309" s="774"/>
    </row>
    <row r="310" spans="1:68" ht="14.25" customHeight="1" x14ac:dyDescent="0.25">
      <c r="A310" s="799" t="s">
        <v>110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775"/>
      <c r="AB310" s="775"/>
      <c r="AC310" s="775"/>
    </row>
    <row r="311" spans="1:68" ht="27" customHeight="1" x14ac:dyDescent="0.25">
      <c r="A311" s="54" t="s">
        <v>516</v>
      </c>
      <c r="B311" s="54" t="s">
        <v>517</v>
      </c>
      <c r="C311" s="31">
        <v>4301011306</v>
      </c>
      <c r="D311" s="786">
        <v>4607091389296</v>
      </c>
      <c r="E311" s="787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811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2"/>
      <c r="P312" s="800" t="s">
        <v>71</v>
      </c>
      <c r="Q312" s="801"/>
      <c r="R312" s="801"/>
      <c r="S312" s="801"/>
      <c r="T312" s="801"/>
      <c r="U312" s="801"/>
      <c r="V312" s="802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x14ac:dyDescent="0.2">
      <c r="A313" s="797"/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812"/>
      <c r="P313" s="800" t="s">
        <v>71</v>
      </c>
      <c r="Q313" s="801"/>
      <c r="R313" s="801"/>
      <c r="S313" s="801"/>
      <c r="T313" s="801"/>
      <c r="U313" s="801"/>
      <c r="V313" s="802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customHeight="1" x14ac:dyDescent="0.25">
      <c r="A314" s="799" t="s">
        <v>64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5"/>
      <c r="AB314" s="775"/>
      <c r="AC314" s="775"/>
    </row>
    <row r="315" spans="1:68" ht="27" customHeight="1" x14ac:dyDescent="0.25">
      <c r="A315" s="54" t="s">
        <v>519</v>
      </c>
      <c r="B315" s="54" t="s">
        <v>520</v>
      </c>
      <c r="C315" s="31">
        <v>4301031307</v>
      </c>
      <c r="D315" s="786">
        <v>4680115880344</v>
      </c>
      <c r="E315" s="787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7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1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2"/>
      <c r="P316" s="800" t="s">
        <v>71</v>
      </c>
      <c r="Q316" s="801"/>
      <c r="R316" s="801"/>
      <c r="S316" s="801"/>
      <c r="T316" s="801"/>
      <c r="U316" s="801"/>
      <c r="V316" s="802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2"/>
      <c r="P317" s="800" t="s">
        <v>71</v>
      </c>
      <c r="Q317" s="801"/>
      <c r="R317" s="801"/>
      <c r="S317" s="801"/>
      <c r="T317" s="801"/>
      <c r="U317" s="801"/>
      <c r="V317" s="802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customHeight="1" x14ac:dyDescent="0.25">
      <c r="A318" s="799" t="s">
        <v>73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5"/>
      <c r="AB318" s="775"/>
      <c r="AC318" s="775"/>
    </row>
    <row r="319" spans="1:68" ht="27" customHeight="1" x14ac:dyDescent="0.25">
      <c r="A319" s="54" t="s">
        <v>522</v>
      </c>
      <c r="B319" s="54" t="s">
        <v>523</v>
      </c>
      <c r="C319" s="31">
        <v>4301051524</v>
      </c>
      <c r="D319" s="786">
        <v>4680115883062</v>
      </c>
      <c r="E319" s="787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7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customHeight="1" x14ac:dyDescent="0.25">
      <c r="A320" s="54" t="s">
        <v>525</v>
      </c>
      <c r="B320" s="54" t="s">
        <v>526</v>
      </c>
      <c r="C320" s="31">
        <v>4301051731</v>
      </c>
      <c r="D320" s="786">
        <v>4680115884618</v>
      </c>
      <c r="E320" s="787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8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811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2"/>
      <c r="P321" s="800" t="s">
        <v>71</v>
      </c>
      <c r="Q321" s="801"/>
      <c r="R321" s="801"/>
      <c r="S321" s="801"/>
      <c r="T321" s="801"/>
      <c r="U321" s="801"/>
      <c r="V321" s="802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x14ac:dyDescent="0.2">
      <c r="A322" s="797"/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812"/>
      <c r="P322" s="800" t="s">
        <v>71</v>
      </c>
      <c r="Q322" s="801"/>
      <c r="R322" s="801"/>
      <c r="S322" s="801"/>
      <c r="T322" s="801"/>
      <c r="U322" s="801"/>
      <c r="V322" s="802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customHeight="1" x14ac:dyDescent="0.25">
      <c r="A323" s="796" t="s">
        <v>528</v>
      </c>
      <c r="B323" s="797"/>
      <c r="C323" s="797"/>
      <c r="D323" s="797"/>
      <c r="E323" s="797"/>
      <c r="F323" s="797"/>
      <c r="G323" s="797"/>
      <c r="H323" s="797"/>
      <c r="I323" s="797"/>
      <c r="J323" s="797"/>
      <c r="K323" s="797"/>
      <c r="L323" s="797"/>
      <c r="M323" s="797"/>
      <c r="N323" s="797"/>
      <c r="O323" s="797"/>
      <c r="P323" s="797"/>
      <c r="Q323" s="797"/>
      <c r="R323" s="797"/>
      <c r="S323" s="797"/>
      <c r="T323" s="797"/>
      <c r="U323" s="797"/>
      <c r="V323" s="797"/>
      <c r="W323" s="797"/>
      <c r="X323" s="797"/>
      <c r="Y323" s="797"/>
      <c r="Z323" s="797"/>
      <c r="AA323" s="774"/>
      <c r="AB323" s="774"/>
      <c r="AC323" s="774"/>
    </row>
    <row r="324" spans="1:68" ht="14.25" customHeight="1" x14ac:dyDescent="0.25">
      <c r="A324" s="799" t="s">
        <v>110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775"/>
      <c r="AB324" s="775"/>
      <c r="AC324" s="775"/>
    </row>
    <row r="325" spans="1:68" ht="27" customHeight="1" x14ac:dyDescent="0.25">
      <c r="A325" s="54" t="s">
        <v>529</v>
      </c>
      <c r="B325" s="54" t="s">
        <v>530</v>
      </c>
      <c r="C325" s="31">
        <v>4301011353</v>
      </c>
      <c r="D325" s="786">
        <v>4607091389807</v>
      </c>
      <c r="E325" s="787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6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11"/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812"/>
      <c r="P326" s="800" t="s">
        <v>71</v>
      </c>
      <c r="Q326" s="801"/>
      <c r="R326" s="801"/>
      <c r="S326" s="801"/>
      <c r="T326" s="801"/>
      <c r="U326" s="801"/>
      <c r="V326" s="802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x14ac:dyDescent="0.2">
      <c r="A327" s="797"/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812"/>
      <c r="P327" s="800" t="s">
        <v>71</v>
      </c>
      <c r="Q327" s="801"/>
      <c r="R327" s="801"/>
      <c r="S327" s="801"/>
      <c r="T327" s="801"/>
      <c r="U327" s="801"/>
      <c r="V327" s="802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customHeight="1" x14ac:dyDescent="0.25">
      <c r="A328" s="799" t="s">
        <v>64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775"/>
      <c r="AB328" s="775"/>
      <c r="AC328" s="775"/>
    </row>
    <row r="329" spans="1:68" ht="27" customHeight="1" x14ac:dyDescent="0.25">
      <c r="A329" s="54" t="s">
        <v>532</v>
      </c>
      <c r="B329" s="54" t="s">
        <v>533</v>
      </c>
      <c r="C329" s="31">
        <v>4301031164</v>
      </c>
      <c r="D329" s="786">
        <v>4680115880481</v>
      </c>
      <c r="E329" s="787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811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2"/>
      <c r="P330" s="800" t="s">
        <v>71</v>
      </c>
      <c r="Q330" s="801"/>
      <c r="R330" s="801"/>
      <c r="S330" s="801"/>
      <c r="T330" s="801"/>
      <c r="U330" s="801"/>
      <c r="V330" s="802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x14ac:dyDescent="0.2">
      <c r="A331" s="797"/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812"/>
      <c r="P331" s="800" t="s">
        <v>71</v>
      </c>
      <c r="Q331" s="801"/>
      <c r="R331" s="801"/>
      <c r="S331" s="801"/>
      <c r="T331" s="801"/>
      <c r="U331" s="801"/>
      <c r="V331" s="802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customHeight="1" x14ac:dyDescent="0.25">
      <c r="A332" s="799" t="s">
        <v>73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775"/>
      <c r="AB332" s="775"/>
      <c r="AC332" s="775"/>
    </row>
    <row r="333" spans="1:68" ht="27" customHeight="1" x14ac:dyDescent="0.25">
      <c r="A333" s="54" t="s">
        <v>535</v>
      </c>
      <c r="B333" s="54" t="s">
        <v>536</v>
      </c>
      <c r="C333" s="31">
        <v>4301051344</v>
      </c>
      <c r="D333" s="786">
        <v>4680115880412</v>
      </c>
      <c r="E333" s="787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10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4301051277</v>
      </c>
      <c r="D334" s="786">
        <v>4680115880511</v>
      </c>
      <c r="E334" s="787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5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11"/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812"/>
      <c r="P335" s="800" t="s">
        <v>71</v>
      </c>
      <c r="Q335" s="801"/>
      <c r="R335" s="801"/>
      <c r="S335" s="801"/>
      <c r="T335" s="801"/>
      <c r="U335" s="801"/>
      <c r="V335" s="802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x14ac:dyDescent="0.2">
      <c r="A336" s="797"/>
      <c r="B336" s="797"/>
      <c r="C336" s="797"/>
      <c r="D336" s="797"/>
      <c r="E336" s="797"/>
      <c r="F336" s="797"/>
      <c r="G336" s="797"/>
      <c r="H336" s="797"/>
      <c r="I336" s="797"/>
      <c r="J336" s="797"/>
      <c r="K336" s="797"/>
      <c r="L336" s="797"/>
      <c r="M336" s="797"/>
      <c r="N336" s="797"/>
      <c r="O336" s="812"/>
      <c r="P336" s="800" t="s">
        <v>71</v>
      </c>
      <c r="Q336" s="801"/>
      <c r="R336" s="801"/>
      <c r="S336" s="801"/>
      <c r="T336" s="801"/>
      <c r="U336" s="801"/>
      <c r="V336" s="802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customHeight="1" x14ac:dyDescent="0.25">
      <c r="A337" s="796" t="s">
        <v>541</v>
      </c>
      <c r="B337" s="797"/>
      <c r="C337" s="797"/>
      <c r="D337" s="797"/>
      <c r="E337" s="797"/>
      <c r="F337" s="797"/>
      <c r="G337" s="797"/>
      <c r="H337" s="797"/>
      <c r="I337" s="797"/>
      <c r="J337" s="797"/>
      <c r="K337" s="797"/>
      <c r="L337" s="797"/>
      <c r="M337" s="797"/>
      <c r="N337" s="797"/>
      <c r="O337" s="797"/>
      <c r="P337" s="797"/>
      <c r="Q337" s="797"/>
      <c r="R337" s="797"/>
      <c r="S337" s="797"/>
      <c r="T337" s="797"/>
      <c r="U337" s="797"/>
      <c r="V337" s="797"/>
      <c r="W337" s="797"/>
      <c r="X337" s="797"/>
      <c r="Y337" s="797"/>
      <c r="Z337" s="797"/>
      <c r="AA337" s="774"/>
      <c r="AB337" s="774"/>
      <c r="AC337" s="774"/>
    </row>
    <row r="338" spans="1:68" ht="14.25" customHeight="1" x14ac:dyDescent="0.25">
      <c r="A338" s="799" t="s">
        <v>110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775"/>
      <c r="AB338" s="775"/>
      <c r="AC338" s="775"/>
    </row>
    <row r="339" spans="1:68" ht="27" customHeight="1" x14ac:dyDescent="0.25">
      <c r="A339" s="54" t="s">
        <v>542</v>
      </c>
      <c r="B339" s="54" t="s">
        <v>543</v>
      </c>
      <c r="C339" s="31">
        <v>4301011593</v>
      </c>
      <c r="D339" s="786">
        <v>4680115882973</v>
      </c>
      <c r="E339" s="787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90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427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544</v>
      </c>
      <c r="B340" s="54" t="s">
        <v>545</v>
      </c>
      <c r="C340" s="31">
        <v>4301011594</v>
      </c>
      <c r="D340" s="786">
        <v>4680115883413</v>
      </c>
      <c r="E340" s="787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427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11"/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812"/>
      <c r="P341" s="800" t="s">
        <v>71</v>
      </c>
      <c r="Q341" s="801"/>
      <c r="R341" s="801"/>
      <c r="S341" s="801"/>
      <c r="T341" s="801"/>
      <c r="U341" s="801"/>
      <c r="V341" s="802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x14ac:dyDescent="0.2">
      <c r="A342" s="797"/>
      <c r="B342" s="797"/>
      <c r="C342" s="797"/>
      <c r="D342" s="797"/>
      <c r="E342" s="797"/>
      <c r="F342" s="797"/>
      <c r="G342" s="797"/>
      <c r="H342" s="797"/>
      <c r="I342" s="797"/>
      <c r="J342" s="797"/>
      <c r="K342" s="797"/>
      <c r="L342" s="797"/>
      <c r="M342" s="797"/>
      <c r="N342" s="797"/>
      <c r="O342" s="812"/>
      <c r="P342" s="800" t="s">
        <v>71</v>
      </c>
      <c r="Q342" s="801"/>
      <c r="R342" s="801"/>
      <c r="S342" s="801"/>
      <c r="T342" s="801"/>
      <c r="U342" s="801"/>
      <c r="V342" s="802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customHeight="1" x14ac:dyDescent="0.25">
      <c r="A343" s="799" t="s">
        <v>64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775"/>
      <c r="AB343" s="775"/>
      <c r="AC343" s="775"/>
    </row>
    <row r="344" spans="1:68" ht="27" customHeight="1" x14ac:dyDescent="0.25">
      <c r="A344" s="54" t="s">
        <v>546</v>
      </c>
      <c r="B344" s="54" t="s">
        <v>547</v>
      </c>
      <c r="C344" s="31">
        <v>4301031305</v>
      </c>
      <c r="D344" s="786">
        <v>4607091389845</v>
      </c>
      <c r="E344" s="787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8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549</v>
      </c>
      <c r="B345" s="54" t="s">
        <v>550</v>
      </c>
      <c r="C345" s="31">
        <v>4301031306</v>
      </c>
      <c r="D345" s="786">
        <v>4680115882881</v>
      </c>
      <c r="E345" s="787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11"/>
      <c r="B346" s="797"/>
      <c r="C346" s="797"/>
      <c r="D346" s="797"/>
      <c r="E346" s="797"/>
      <c r="F346" s="797"/>
      <c r="G346" s="797"/>
      <c r="H346" s="797"/>
      <c r="I346" s="797"/>
      <c r="J346" s="797"/>
      <c r="K346" s="797"/>
      <c r="L346" s="797"/>
      <c r="M346" s="797"/>
      <c r="N346" s="797"/>
      <c r="O346" s="812"/>
      <c r="P346" s="800" t="s">
        <v>71</v>
      </c>
      <c r="Q346" s="801"/>
      <c r="R346" s="801"/>
      <c r="S346" s="801"/>
      <c r="T346" s="801"/>
      <c r="U346" s="801"/>
      <c r="V346" s="802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x14ac:dyDescent="0.2">
      <c r="A347" s="797"/>
      <c r="B347" s="797"/>
      <c r="C347" s="797"/>
      <c r="D347" s="797"/>
      <c r="E347" s="797"/>
      <c r="F347" s="797"/>
      <c r="G347" s="797"/>
      <c r="H347" s="797"/>
      <c r="I347" s="797"/>
      <c r="J347" s="797"/>
      <c r="K347" s="797"/>
      <c r="L347" s="797"/>
      <c r="M347" s="797"/>
      <c r="N347" s="797"/>
      <c r="O347" s="812"/>
      <c r="P347" s="800" t="s">
        <v>71</v>
      </c>
      <c r="Q347" s="801"/>
      <c r="R347" s="801"/>
      <c r="S347" s="801"/>
      <c r="T347" s="801"/>
      <c r="U347" s="801"/>
      <c r="V347" s="802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customHeight="1" x14ac:dyDescent="0.25">
      <c r="A348" s="799" t="s">
        <v>73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775"/>
      <c r="AB348" s="775"/>
      <c r="AC348" s="775"/>
    </row>
    <row r="349" spans="1:68" ht="37.5" customHeight="1" x14ac:dyDescent="0.25">
      <c r="A349" s="54" t="s">
        <v>551</v>
      </c>
      <c r="B349" s="54" t="s">
        <v>552</v>
      </c>
      <c r="C349" s="31">
        <v>4301051517</v>
      </c>
      <c r="D349" s="786">
        <v>4680115883390</v>
      </c>
      <c r="E349" s="787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11"/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812"/>
      <c r="P350" s="800" t="s">
        <v>71</v>
      </c>
      <c r="Q350" s="801"/>
      <c r="R350" s="801"/>
      <c r="S350" s="801"/>
      <c r="T350" s="801"/>
      <c r="U350" s="801"/>
      <c r="V350" s="802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x14ac:dyDescent="0.2">
      <c r="A351" s="797"/>
      <c r="B351" s="797"/>
      <c r="C351" s="797"/>
      <c r="D351" s="797"/>
      <c r="E351" s="797"/>
      <c r="F351" s="797"/>
      <c r="G351" s="797"/>
      <c r="H351" s="797"/>
      <c r="I351" s="797"/>
      <c r="J351" s="797"/>
      <c r="K351" s="797"/>
      <c r="L351" s="797"/>
      <c r="M351" s="797"/>
      <c r="N351" s="797"/>
      <c r="O351" s="812"/>
      <c r="P351" s="800" t="s">
        <v>71</v>
      </c>
      <c r="Q351" s="801"/>
      <c r="R351" s="801"/>
      <c r="S351" s="801"/>
      <c r="T351" s="801"/>
      <c r="U351" s="801"/>
      <c r="V351" s="802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customHeight="1" x14ac:dyDescent="0.25">
      <c r="A352" s="796" t="s">
        <v>554</v>
      </c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797"/>
      <c r="P352" s="797"/>
      <c r="Q352" s="797"/>
      <c r="R352" s="797"/>
      <c r="S352" s="797"/>
      <c r="T352" s="797"/>
      <c r="U352" s="797"/>
      <c r="V352" s="797"/>
      <c r="W352" s="797"/>
      <c r="X352" s="797"/>
      <c r="Y352" s="797"/>
      <c r="Z352" s="797"/>
      <c r="AA352" s="774"/>
      <c r="AB352" s="774"/>
      <c r="AC352" s="774"/>
    </row>
    <row r="353" spans="1:68" ht="14.25" customHeight="1" x14ac:dyDescent="0.25">
      <c r="A353" s="799" t="s">
        <v>110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775"/>
      <c r="AB353" s="775"/>
      <c r="AC353" s="775"/>
    </row>
    <row r="354" spans="1:68" ht="16.5" customHeight="1" x14ac:dyDescent="0.25">
      <c r="A354" s="54" t="s">
        <v>555</v>
      </c>
      <c r="B354" s="54" t="s">
        <v>556</v>
      </c>
      <c r="C354" s="31">
        <v>4301011728</v>
      </c>
      <c r="D354" s="786">
        <v>4680115885141</v>
      </c>
      <c r="E354" s="787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4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11"/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812"/>
      <c r="P355" s="800" t="s">
        <v>71</v>
      </c>
      <c r="Q355" s="801"/>
      <c r="R355" s="801"/>
      <c r="S355" s="801"/>
      <c r="T355" s="801"/>
      <c r="U355" s="801"/>
      <c r="V355" s="802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x14ac:dyDescent="0.2">
      <c r="A356" s="797"/>
      <c r="B356" s="797"/>
      <c r="C356" s="797"/>
      <c r="D356" s="797"/>
      <c r="E356" s="797"/>
      <c r="F356" s="797"/>
      <c r="G356" s="797"/>
      <c r="H356" s="797"/>
      <c r="I356" s="797"/>
      <c r="J356" s="797"/>
      <c r="K356" s="797"/>
      <c r="L356" s="797"/>
      <c r="M356" s="797"/>
      <c r="N356" s="797"/>
      <c r="O356" s="812"/>
      <c r="P356" s="800" t="s">
        <v>71</v>
      </c>
      <c r="Q356" s="801"/>
      <c r="R356" s="801"/>
      <c r="S356" s="801"/>
      <c r="T356" s="801"/>
      <c r="U356" s="801"/>
      <c r="V356" s="802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customHeight="1" x14ac:dyDescent="0.25">
      <c r="A357" s="796" t="s">
        <v>558</v>
      </c>
      <c r="B357" s="797"/>
      <c r="C357" s="797"/>
      <c r="D357" s="797"/>
      <c r="E357" s="797"/>
      <c r="F357" s="797"/>
      <c r="G357" s="797"/>
      <c r="H357" s="797"/>
      <c r="I357" s="797"/>
      <c r="J357" s="797"/>
      <c r="K357" s="797"/>
      <c r="L357" s="797"/>
      <c r="M357" s="797"/>
      <c r="N357" s="797"/>
      <c r="O357" s="797"/>
      <c r="P357" s="797"/>
      <c r="Q357" s="797"/>
      <c r="R357" s="797"/>
      <c r="S357" s="797"/>
      <c r="T357" s="797"/>
      <c r="U357" s="797"/>
      <c r="V357" s="797"/>
      <c r="W357" s="797"/>
      <c r="X357" s="797"/>
      <c r="Y357" s="797"/>
      <c r="Z357" s="797"/>
      <c r="AA357" s="774"/>
      <c r="AB357" s="774"/>
      <c r="AC357" s="774"/>
    </row>
    <row r="358" spans="1:68" ht="14.25" customHeight="1" x14ac:dyDescent="0.25">
      <c r="A358" s="799" t="s">
        <v>110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775"/>
      <c r="AB358" s="775"/>
      <c r="AC358" s="775"/>
    </row>
    <row r="359" spans="1:68" ht="27" customHeight="1" x14ac:dyDescent="0.25">
      <c r="A359" s="54" t="s">
        <v>559</v>
      </c>
      <c r="B359" s="54" t="s">
        <v>560</v>
      </c>
      <c r="C359" s="31">
        <v>4301012024</v>
      </c>
      <c r="D359" s="786">
        <v>4680115885615</v>
      </c>
      <c r="E359" s="787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customHeight="1" x14ac:dyDescent="0.25">
      <c r="A360" s="54" t="s">
        <v>562</v>
      </c>
      <c r="B360" s="54" t="s">
        <v>563</v>
      </c>
      <c r="C360" s="31">
        <v>4301012016</v>
      </c>
      <c r="D360" s="786">
        <v>4680115885554</v>
      </c>
      <c r="E360" s="787"/>
      <c r="F360" s="778">
        <v>1.35</v>
      </c>
      <c r="G360" s="32">
        <v>8</v>
      </c>
      <c r="H360" s="778">
        <v>10.8</v>
      </c>
      <c r="I360" s="778">
        <v>11.234999999999999</v>
      </c>
      <c r="J360" s="32">
        <v>64</v>
      </c>
      <c r="K360" s="32" t="s">
        <v>113</v>
      </c>
      <c r="L360" s="32"/>
      <c r="M360" s="33" t="s">
        <v>114</v>
      </c>
      <c r="N360" s="33"/>
      <c r="O360" s="32">
        <v>55</v>
      </c>
      <c r="P360" s="121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4301011911</v>
      </c>
      <c r="D361" s="786">
        <v>4680115885554</v>
      </c>
      <c r="E361" s="787"/>
      <c r="F361" s="778">
        <v>1.35</v>
      </c>
      <c r="G361" s="32">
        <v>8</v>
      </c>
      <c r="H361" s="778">
        <v>10.8</v>
      </c>
      <c r="I361" s="778">
        <v>11.28</v>
      </c>
      <c r="J361" s="32">
        <v>48</v>
      </c>
      <c r="K361" s="32" t="s">
        <v>113</v>
      </c>
      <c r="L361" s="32"/>
      <c r="M361" s="33" t="s">
        <v>420</v>
      </c>
      <c r="N361" s="33"/>
      <c r="O361" s="32">
        <v>55</v>
      </c>
      <c r="P361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0</v>
      </c>
      <c r="Y361" s="780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37.5" customHeight="1" x14ac:dyDescent="0.25">
      <c r="A362" s="54" t="s">
        <v>567</v>
      </c>
      <c r="B362" s="54" t="s">
        <v>568</v>
      </c>
      <c r="C362" s="31">
        <v>4301011858</v>
      </c>
      <c r="D362" s="786">
        <v>4680115885646</v>
      </c>
      <c r="E362" s="787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570</v>
      </c>
      <c r="B363" s="54" t="s">
        <v>571</v>
      </c>
      <c r="C363" s="31">
        <v>4301011857</v>
      </c>
      <c r="D363" s="786">
        <v>4680115885622</v>
      </c>
      <c r="E363" s="787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573</v>
      </c>
      <c r="B364" s="54" t="s">
        <v>574</v>
      </c>
      <c r="C364" s="31">
        <v>4301011573</v>
      </c>
      <c r="D364" s="786">
        <v>4680115881938</v>
      </c>
      <c r="E364" s="787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customHeight="1" x14ac:dyDescent="0.25">
      <c r="A365" s="54" t="s">
        <v>576</v>
      </c>
      <c r="B365" s="54" t="s">
        <v>577</v>
      </c>
      <c r="C365" s="31">
        <v>4301011337</v>
      </c>
      <c r="D365" s="786">
        <v>4607091386011</v>
      </c>
      <c r="E365" s="787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4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86">
        <v>4680115885608</v>
      </c>
      <c r="E366" s="787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4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564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x14ac:dyDescent="0.2">
      <c r="A367" s="811"/>
      <c r="B367" s="797"/>
      <c r="C367" s="797"/>
      <c r="D367" s="797"/>
      <c r="E367" s="797"/>
      <c r="F367" s="797"/>
      <c r="G367" s="797"/>
      <c r="H367" s="797"/>
      <c r="I367" s="797"/>
      <c r="J367" s="797"/>
      <c r="K367" s="797"/>
      <c r="L367" s="797"/>
      <c r="M367" s="797"/>
      <c r="N367" s="797"/>
      <c r="O367" s="812"/>
      <c r="P367" s="800" t="s">
        <v>71</v>
      </c>
      <c r="Q367" s="801"/>
      <c r="R367" s="801"/>
      <c r="S367" s="801"/>
      <c r="T367" s="801"/>
      <c r="U367" s="801"/>
      <c r="V367" s="802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0</v>
      </c>
      <c r="Y367" s="781">
        <f>IFERROR(Y359/H359,"0")+IFERROR(Y360/H360,"0")+IFERROR(Y361/H361,"0")+IFERROR(Y362/H362,"0")+IFERROR(Y363/H363,"0")+IFERROR(Y364/H364,"0")+IFERROR(Y365/H365,"0")+IFERROR(Y366/H366,"0")</f>
        <v>0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782"/>
      <c r="AB367" s="782"/>
      <c r="AC367" s="782"/>
    </row>
    <row r="368" spans="1:68" x14ac:dyDescent="0.2">
      <c r="A368" s="797"/>
      <c r="B368" s="797"/>
      <c r="C368" s="797"/>
      <c r="D368" s="797"/>
      <c r="E368" s="797"/>
      <c r="F368" s="797"/>
      <c r="G368" s="797"/>
      <c r="H368" s="797"/>
      <c r="I368" s="797"/>
      <c r="J368" s="797"/>
      <c r="K368" s="797"/>
      <c r="L368" s="797"/>
      <c r="M368" s="797"/>
      <c r="N368" s="797"/>
      <c r="O368" s="812"/>
      <c r="P368" s="800" t="s">
        <v>71</v>
      </c>
      <c r="Q368" s="801"/>
      <c r="R368" s="801"/>
      <c r="S368" s="801"/>
      <c r="T368" s="801"/>
      <c r="U368" s="801"/>
      <c r="V368" s="802"/>
      <c r="W368" s="37" t="s">
        <v>69</v>
      </c>
      <c r="X368" s="781">
        <f>IFERROR(SUM(X359:X366),"0")</f>
        <v>0</v>
      </c>
      <c r="Y368" s="781">
        <f>IFERROR(SUM(Y359:Y366),"0")</f>
        <v>0</v>
      </c>
      <c r="Z368" s="37"/>
      <c r="AA368" s="782"/>
      <c r="AB368" s="782"/>
      <c r="AC368" s="782"/>
    </row>
    <row r="369" spans="1:68" ht="14.25" customHeight="1" x14ac:dyDescent="0.25">
      <c r="A369" s="799" t="s">
        <v>64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775"/>
      <c r="AB369" s="775"/>
      <c r="AC369" s="775"/>
    </row>
    <row r="370" spans="1:68" ht="27" customHeight="1" x14ac:dyDescent="0.25">
      <c r="A370" s="54" t="s">
        <v>581</v>
      </c>
      <c r="B370" s="54" t="s">
        <v>582</v>
      </c>
      <c r="C370" s="31">
        <v>4301030878</v>
      </c>
      <c r="D370" s="786">
        <v>4607091387193</v>
      </c>
      <c r="E370" s="787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584</v>
      </c>
      <c r="B371" s="54" t="s">
        <v>585</v>
      </c>
      <c r="C371" s="31">
        <v>4301031153</v>
      </c>
      <c r="D371" s="786">
        <v>4607091387230</v>
      </c>
      <c r="E371" s="787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587</v>
      </c>
      <c r="B372" s="54" t="s">
        <v>588</v>
      </c>
      <c r="C372" s="31">
        <v>4301031154</v>
      </c>
      <c r="D372" s="786">
        <v>4607091387292</v>
      </c>
      <c r="E372" s="787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590</v>
      </c>
      <c r="B373" s="54" t="s">
        <v>591</v>
      </c>
      <c r="C373" s="31">
        <v>4301031152</v>
      </c>
      <c r="D373" s="786">
        <v>4607091387285</v>
      </c>
      <c r="E373" s="787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811"/>
      <c r="B374" s="797"/>
      <c r="C374" s="797"/>
      <c r="D374" s="797"/>
      <c r="E374" s="797"/>
      <c r="F374" s="797"/>
      <c r="G374" s="797"/>
      <c r="H374" s="797"/>
      <c r="I374" s="797"/>
      <c r="J374" s="797"/>
      <c r="K374" s="797"/>
      <c r="L374" s="797"/>
      <c r="M374" s="797"/>
      <c r="N374" s="797"/>
      <c r="O374" s="812"/>
      <c r="P374" s="800" t="s">
        <v>71</v>
      </c>
      <c r="Q374" s="801"/>
      <c r="R374" s="801"/>
      <c r="S374" s="801"/>
      <c r="T374" s="801"/>
      <c r="U374" s="801"/>
      <c r="V374" s="802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x14ac:dyDescent="0.2">
      <c r="A375" s="797"/>
      <c r="B375" s="797"/>
      <c r="C375" s="797"/>
      <c r="D375" s="797"/>
      <c r="E375" s="797"/>
      <c r="F375" s="797"/>
      <c r="G375" s="797"/>
      <c r="H375" s="797"/>
      <c r="I375" s="797"/>
      <c r="J375" s="797"/>
      <c r="K375" s="797"/>
      <c r="L375" s="797"/>
      <c r="M375" s="797"/>
      <c r="N375" s="797"/>
      <c r="O375" s="812"/>
      <c r="P375" s="800" t="s">
        <v>71</v>
      </c>
      <c r="Q375" s="801"/>
      <c r="R375" s="801"/>
      <c r="S375" s="801"/>
      <c r="T375" s="801"/>
      <c r="U375" s="801"/>
      <c r="V375" s="802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customHeight="1" x14ac:dyDescent="0.25">
      <c r="A376" s="799" t="s">
        <v>73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86">
        <v>4607091387766</v>
      </c>
      <c r="E377" s="787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3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0</v>
      </c>
      <c r="Y377" s="780">
        <f t="shared" ref="Y377:Y382" si="82"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0</v>
      </c>
      <c r="BN377" s="64">
        <f t="shared" ref="BN377:BN382" si="84">IFERROR(Y377*I377/H377,"0")</f>
        <v>0</v>
      </c>
      <c r="BO377" s="64">
        <f t="shared" ref="BO377:BO382" si="85">IFERROR(1/J377*(X377/H377),"0")</f>
        <v>0</v>
      </c>
      <c r="BP377" s="64">
        <f t="shared" ref="BP377:BP382" si="86">IFERROR(1/J377*(Y377/H377),"0")</f>
        <v>0</v>
      </c>
    </row>
    <row r="378" spans="1:68" ht="37.5" customHeight="1" x14ac:dyDescent="0.25">
      <c r="A378" s="54" t="s">
        <v>595</v>
      </c>
      <c r="B378" s="54" t="s">
        <v>596</v>
      </c>
      <c r="C378" s="31">
        <v>4301051116</v>
      </c>
      <c r="D378" s="786">
        <v>4607091387957</v>
      </c>
      <c r="E378" s="787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598</v>
      </c>
      <c r="B379" s="54" t="s">
        <v>599</v>
      </c>
      <c r="C379" s="31">
        <v>4301051115</v>
      </c>
      <c r="D379" s="786">
        <v>4607091387964</v>
      </c>
      <c r="E379" s="787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customHeight="1" x14ac:dyDescent="0.25">
      <c r="A380" s="54" t="s">
        <v>601</v>
      </c>
      <c r="B380" s="54" t="s">
        <v>602</v>
      </c>
      <c r="C380" s="31">
        <v>4301051705</v>
      </c>
      <c r="D380" s="786">
        <v>4680115884588</v>
      </c>
      <c r="E380" s="787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customHeight="1" x14ac:dyDescent="0.25">
      <c r="A381" s="54" t="s">
        <v>604</v>
      </c>
      <c r="B381" s="54" t="s">
        <v>605</v>
      </c>
      <c r="C381" s="31">
        <v>4301051130</v>
      </c>
      <c r="D381" s="786">
        <v>4607091387537</v>
      </c>
      <c r="E381" s="787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customHeight="1" x14ac:dyDescent="0.25">
      <c r="A382" s="54" t="s">
        <v>607</v>
      </c>
      <c r="B382" s="54" t="s">
        <v>608</v>
      </c>
      <c r="C382" s="31">
        <v>4301051132</v>
      </c>
      <c r="D382" s="786">
        <v>4607091387513</v>
      </c>
      <c r="E382" s="787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50</v>
      </c>
      <c r="Y382" s="780">
        <f t="shared" si="82"/>
        <v>51.300000000000004</v>
      </c>
      <c r="Z382" s="36">
        <f>IFERROR(IF(Y382=0,"",ROUNDUP(Y382/H382,0)*0.00651),"")</f>
        <v>0.12369000000000001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54.777777777777779</v>
      </c>
      <c r="BN382" s="64">
        <f t="shared" si="84"/>
        <v>56.202000000000005</v>
      </c>
      <c r="BO382" s="64">
        <f t="shared" si="85"/>
        <v>0.10175010175010175</v>
      </c>
      <c r="BP382" s="64">
        <f t="shared" si="86"/>
        <v>0.1043956043956044</v>
      </c>
    </row>
    <row r="383" spans="1:68" x14ac:dyDescent="0.2">
      <c r="A383" s="811"/>
      <c r="B383" s="797"/>
      <c r="C383" s="797"/>
      <c r="D383" s="797"/>
      <c r="E383" s="797"/>
      <c r="F383" s="797"/>
      <c r="G383" s="797"/>
      <c r="H383" s="797"/>
      <c r="I383" s="797"/>
      <c r="J383" s="797"/>
      <c r="K383" s="797"/>
      <c r="L383" s="797"/>
      <c r="M383" s="797"/>
      <c r="N383" s="797"/>
      <c r="O383" s="812"/>
      <c r="P383" s="800" t="s">
        <v>71</v>
      </c>
      <c r="Q383" s="801"/>
      <c r="R383" s="801"/>
      <c r="S383" s="801"/>
      <c r="T383" s="801"/>
      <c r="U383" s="801"/>
      <c r="V383" s="802"/>
      <c r="W383" s="37" t="s">
        <v>72</v>
      </c>
      <c r="X383" s="781">
        <f>IFERROR(X377/H377,"0")+IFERROR(X378/H378,"0")+IFERROR(X379/H379,"0")+IFERROR(X380/H380,"0")+IFERROR(X381/H381,"0")+IFERROR(X382/H382,"0")</f>
        <v>18.518518518518519</v>
      </c>
      <c r="Y383" s="781">
        <f>IFERROR(Y377/H377,"0")+IFERROR(Y378/H378,"0")+IFERROR(Y379/H379,"0")+IFERROR(Y380/H380,"0")+IFERROR(Y381/H381,"0")+IFERROR(Y382/H382,"0")</f>
        <v>19</v>
      </c>
      <c r="Z383" s="781">
        <f>IFERROR(IF(Z377="",0,Z377),"0")+IFERROR(IF(Z378="",0,Z378),"0")+IFERROR(IF(Z379="",0,Z379),"0")+IFERROR(IF(Z380="",0,Z380),"0")+IFERROR(IF(Z381="",0,Z381),"0")+IFERROR(IF(Z382="",0,Z382),"0")</f>
        <v>0.12369000000000001</v>
      </c>
      <c r="AA383" s="782"/>
      <c r="AB383" s="782"/>
      <c r="AC383" s="782"/>
    </row>
    <row r="384" spans="1:68" x14ac:dyDescent="0.2">
      <c r="A384" s="797"/>
      <c r="B384" s="797"/>
      <c r="C384" s="797"/>
      <c r="D384" s="797"/>
      <c r="E384" s="797"/>
      <c r="F384" s="797"/>
      <c r="G384" s="797"/>
      <c r="H384" s="797"/>
      <c r="I384" s="797"/>
      <c r="J384" s="797"/>
      <c r="K384" s="797"/>
      <c r="L384" s="797"/>
      <c r="M384" s="797"/>
      <c r="N384" s="797"/>
      <c r="O384" s="812"/>
      <c r="P384" s="800" t="s">
        <v>71</v>
      </c>
      <c r="Q384" s="801"/>
      <c r="R384" s="801"/>
      <c r="S384" s="801"/>
      <c r="T384" s="801"/>
      <c r="U384" s="801"/>
      <c r="V384" s="802"/>
      <c r="W384" s="37" t="s">
        <v>69</v>
      </c>
      <c r="X384" s="781">
        <f>IFERROR(SUM(X377:X382),"0")</f>
        <v>50</v>
      </c>
      <c r="Y384" s="781">
        <f>IFERROR(SUM(Y377:Y382),"0")</f>
        <v>51.300000000000004</v>
      </c>
      <c r="Z384" s="37"/>
      <c r="AA384" s="782"/>
      <c r="AB384" s="782"/>
      <c r="AC384" s="782"/>
    </row>
    <row r="385" spans="1:68" ht="14.25" customHeight="1" x14ac:dyDescent="0.25">
      <c r="A385" s="799" t="s">
        <v>201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775"/>
      <c r="AB385" s="775"/>
      <c r="AC385" s="775"/>
    </row>
    <row r="386" spans="1:68" ht="37.5" customHeight="1" x14ac:dyDescent="0.25">
      <c r="A386" s="54" t="s">
        <v>610</v>
      </c>
      <c r="B386" s="54" t="s">
        <v>611</v>
      </c>
      <c r="C386" s="31">
        <v>4301060379</v>
      </c>
      <c r="D386" s="786">
        <v>4607091380880</v>
      </c>
      <c r="E386" s="787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2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80</v>
      </c>
      <c r="Y386" s="780">
        <f>IFERROR(IF(X386="",0,CEILING((X386/$H386),1)*$H386),"")</f>
        <v>84</v>
      </c>
      <c r="Z386" s="36">
        <f>IFERROR(IF(Y386=0,"",ROUNDUP(Y386/H386,0)*0.01898),"")</f>
        <v>0.1898</v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84.942857142857136</v>
      </c>
      <c r="BN386" s="64">
        <f>IFERROR(Y386*I386/H386,"0")</f>
        <v>89.19</v>
      </c>
      <c r="BO386" s="64">
        <f>IFERROR(1/J386*(X386/H386),"0")</f>
        <v>0.14880952380952381</v>
      </c>
      <c r="BP386" s="64">
        <f>IFERROR(1/J386*(Y386/H386),"0")</f>
        <v>0.15625</v>
      </c>
    </row>
    <row r="387" spans="1:68" ht="37.5" customHeight="1" x14ac:dyDescent="0.25">
      <c r="A387" s="54" t="s">
        <v>613</v>
      </c>
      <c r="B387" s="54" t="s">
        <v>614</v>
      </c>
      <c r="C387" s="31">
        <v>4301060308</v>
      </c>
      <c r="D387" s="786">
        <v>4607091384482</v>
      </c>
      <c r="E387" s="787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157</v>
      </c>
      <c r="Y387" s="780">
        <f>IFERROR(IF(X387="",0,CEILING((X387/$H387),1)*$H387),"")</f>
        <v>163.79999999999998</v>
      </c>
      <c r="Z387" s="36">
        <f>IFERROR(IF(Y387=0,"",ROUNDUP(Y387/H387,0)*0.01898),"")</f>
        <v>0.39857999999999999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167.44653846153847</v>
      </c>
      <c r="BN387" s="64">
        <f>IFERROR(Y387*I387/H387,"0")</f>
        <v>174.69900000000001</v>
      </c>
      <c r="BO387" s="64">
        <f>IFERROR(1/J387*(X387/H387),"0")</f>
        <v>0.31450320512820512</v>
      </c>
      <c r="BP387" s="64">
        <f>IFERROR(1/J387*(Y387/H387),"0")</f>
        <v>0.328125</v>
      </c>
    </row>
    <row r="388" spans="1:68" ht="16.5" customHeight="1" x14ac:dyDescent="0.25">
      <c r="A388" s="54" t="s">
        <v>616</v>
      </c>
      <c r="B388" s="54" t="s">
        <v>617</v>
      </c>
      <c r="C388" s="31">
        <v>4301060325</v>
      </c>
      <c r="D388" s="786">
        <v>4607091380897</v>
      </c>
      <c r="E388" s="787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customHeight="1" x14ac:dyDescent="0.25">
      <c r="A389" s="54" t="s">
        <v>616</v>
      </c>
      <c r="B389" s="54" t="s">
        <v>619</v>
      </c>
      <c r="C389" s="31">
        <v>4301060484</v>
      </c>
      <c r="D389" s="786">
        <v>4607091380897</v>
      </c>
      <c r="E389" s="787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156</v>
      </c>
      <c r="N389" s="33"/>
      <c r="O389" s="32">
        <v>30</v>
      </c>
      <c r="P389" s="805" t="s">
        <v>620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11"/>
      <c r="B390" s="797"/>
      <c r="C390" s="797"/>
      <c r="D390" s="797"/>
      <c r="E390" s="797"/>
      <c r="F390" s="797"/>
      <c r="G390" s="797"/>
      <c r="H390" s="797"/>
      <c r="I390" s="797"/>
      <c r="J390" s="797"/>
      <c r="K390" s="797"/>
      <c r="L390" s="797"/>
      <c r="M390" s="797"/>
      <c r="N390" s="797"/>
      <c r="O390" s="812"/>
      <c r="P390" s="800" t="s">
        <v>71</v>
      </c>
      <c r="Q390" s="801"/>
      <c r="R390" s="801"/>
      <c r="S390" s="801"/>
      <c r="T390" s="801"/>
      <c r="U390" s="801"/>
      <c r="V390" s="802"/>
      <c r="W390" s="37" t="s">
        <v>72</v>
      </c>
      <c r="X390" s="781">
        <f>IFERROR(X386/H386,"0")+IFERROR(X387/H387,"0")+IFERROR(X388/H388,"0")+IFERROR(X389/H389,"0")</f>
        <v>29.65201465201465</v>
      </c>
      <c r="Y390" s="781">
        <f>IFERROR(Y386/H386,"0")+IFERROR(Y387/H387,"0")+IFERROR(Y388/H388,"0")+IFERROR(Y389/H389,"0")</f>
        <v>31</v>
      </c>
      <c r="Z390" s="781">
        <f>IFERROR(IF(Z386="",0,Z386),"0")+IFERROR(IF(Z387="",0,Z387),"0")+IFERROR(IF(Z388="",0,Z388),"0")+IFERROR(IF(Z389="",0,Z389),"0")</f>
        <v>0.58838000000000001</v>
      </c>
      <c r="AA390" s="782"/>
      <c r="AB390" s="782"/>
      <c r="AC390" s="782"/>
    </row>
    <row r="391" spans="1:68" x14ac:dyDescent="0.2">
      <c r="A391" s="797"/>
      <c r="B391" s="797"/>
      <c r="C391" s="797"/>
      <c r="D391" s="797"/>
      <c r="E391" s="797"/>
      <c r="F391" s="797"/>
      <c r="G391" s="797"/>
      <c r="H391" s="797"/>
      <c r="I391" s="797"/>
      <c r="J391" s="797"/>
      <c r="K391" s="797"/>
      <c r="L391" s="797"/>
      <c r="M391" s="797"/>
      <c r="N391" s="797"/>
      <c r="O391" s="812"/>
      <c r="P391" s="800" t="s">
        <v>71</v>
      </c>
      <c r="Q391" s="801"/>
      <c r="R391" s="801"/>
      <c r="S391" s="801"/>
      <c r="T391" s="801"/>
      <c r="U391" s="801"/>
      <c r="V391" s="802"/>
      <c r="W391" s="37" t="s">
        <v>69</v>
      </c>
      <c r="X391" s="781">
        <f>IFERROR(SUM(X386:X389),"0")</f>
        <v>237</v>
      </c>
      <c r="Y391" s="781">
        <f>IFERROR(SUM(Y386:Y389),"0")</f>
        <v>247.79999999999998</v>
      </c>
      <c r="Z391" s="37"/>
      <c r="AA391" s="782"/>
      <c r="AB391" s="782"/>
      <c r="AC391" s="782"/>
    </row>
    <row r="392" spans="1:68" ht="14.25" customHeight="1" x14ac:dyDescent="0.25">
      <c r="A392" s="799" t="s">
        <v>99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775"/>
      <c r="AB392" s="775"/>
      <c r="AC392" s="775"/>
    </row>
    <row r="393" spans="1:68" ht="16.5" customHeight="1" x14ac:dyDescent="0.25">
      <c r="A393" s="54" t="s">
        <v>622</v>
      </c>
      <c r="B393" s="54" t="s">
        <v>623</v>
      </c>
      <c r="C393" s="31">
        <v>4301030232</v>
      </c>
      <c r="D393" s="786">
        <v>4607091388374</v>
      </c>
      <c r="E393" s="787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6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626</v>
      </c>
      <c r="B394" s="54" t="s">
        <v>627</v>
      </c>
      <c r="C394" s="31">
        <v>4301030235</v>
      </c>
      <c r="D394" s="786">
        <v>4607091388381</v>
      </c>
      <c r="E394" s="787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52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629</v>
      </c>
      <c r="B395" s="54" t="s">
        <v>630</v>
      </c>
      <c r="C395" s="31">
        <v>4301032015</v>
      </c>
      <c r="D395" s="786">
        <v>4607091383102</v>
      </c>
      <c r="E395" s="787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632</v>
      </c>
      <c r="B396" s="54" t="s">
        <v>633</v>
      </c>
      <c r="C396" s="31">
        <v>4301030233</v>
      </c>
      <c r="D396" s="786">
        <v>4607091388404</v>
      </c>
      <c r="E396" s="787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7</v>
      </c>
      <c r="Y396" s="780">
        <f>IFERROR(IF(X396="",0,CEILING((X396/$H396),1)*$H396),"")</f>
        <v>7.6499999999999995</v>
      </c>
      <c r="Z396" s="36">
        <f>IFERROR(IF(Y396=0,"",ROUNDUP(Y396/H396,0)*0.00651),"")</f>
        <v>1.9529999999999999E-2</v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7.9058823529411768</v>
      </c>
      <c r="BN396" s="64">
        <f>IFERROR(Y396*I396/H396,"0")</f>
        <v>8.6399999999999988</v>
      </c>
      <c r="BO396" s="64">
        <f>IFERROR(1/J396*(X396/H396),"0")</f>
        <v>1.508295625942685E-2</v>
      </c>
      <c r="BP396" s="64">
        <f>IFERROR(1/J396*(Y396/H396),"0")</f>
        <v>1.6483516483516484E-2</v>
      </c>
    </row>
    <row r="397" spans="1:68" x14ac:dyDescent="0.2">
      <c r="A397" s="811"/>
      <c r="B397" s="797"/>
      <c r="C397" s="797"/>
      <c r="D397" s="797"/>
      <c r="E397" s="797"/>
      <c r="F397" s="797"/>
      <c r="G397" s="797"/>
      <c r="H397" s="797"/>
      <c r="I397" s="797"/>
      <c r="J397" s="797"/>
      <c r="K397" s="797"/>
      <c r="L397" s="797"/>
      <c r="M397" s="797"/>
      <c r="N397" s="797"/>
      <c r="O397" s="812"/>
      <c r="P397" s="800" t="s">
        <v>71</v>
      </c>
      <c r="Q397" s="801"/>
      <c r="R397" s="801"/>
      <c r="S397" s="801"/>
      <c r="T397" s="801"/>
      <c r="U397" s="801"/>
      <c r="V397" s="802"/>
      <c r="W397" s="37" t="s">
        <v>72</v>
      </c>
      <c r="X397" s="781">
        <f>IFERROR(X393/H393,"0")+IFERROR(X394/H394,"0")+IFERROR(X395/H395,"0")+IFERROR(X396/H396,"0")</f>
        <v>2.7450980392156863</v>
      </c>
      <c r="Y397" s="781">
        <f>IFERROR(Y393/H393,"0")+IFERROR(Y394/H394,"0")+IFERROR(Y395/H395,"0")+IFERROR(Y396/H396,"0")</f>
        <v>3</v>
      </c>
      <c r="Z397" s="781">
        <f>IFERROR(IF(Z393="",0,Z393),"0")+IFERROR(IF(Z394="",0,Z394),"0")+IFERROR(IF(Z395="",0,Z395),"0")+IFERROR(IF(Z396="",0,Z396),"0")</f>
        <v>1.9529999999999999E-2</v>
      </c>
      <c r="AA397" s="782"/>
      <c r="AB397" s="782"/>
      <c r="AC397" s="782"/>
    </row>
    <row r="398" spans="1:68" x14ac:dyDescent="0.2">
      <c r="A398" s="797"/>
      <c r="B398" s="797"/>
      <c r="C398" s="797"/>
      <c r="D398" s="797"/>
      <c r="E398" s="797"/>
      <c r="F398" s="797"/>
      <c r="G398" s="797"/>
      <c r="H398" s="797"/>
      <c r="I398" s="797"/>
      <c r="J398" s="797"/>
      <c r="K398" s="797"/>
      <c r="L398" s="797"/>
      <c r="M398" s="797"/>
      <c r="N398" s="797"/>
      <c r="O398" s="812"/>
      <c r="P398" s="800" t="s">
        <v>71</v>
      </c>
      <c r="Q398" s="801"/>
      <c r="R398" s="801"/>
      <c r="S398" s="801"/>
      <c r="T398" s="801"/>
      <c r="U398" s="801"/>
      <c r="V398" s="802"/>
      <c r="W398" s="37" t="s">
        <v>69</v>
      </c>
      <c r="X398" s="781">
        <f>IFERROR(SUM(X393:X396),"0")</f>
        <v>7</v>
      </c>
      <c r="Y398" s="781">
        <f>IFERROR(SUM(Y393:Y396),"0")</f>
        <v>7.6499999999999995</v>
      </c>
      <c r="Z398" s="37"/>
      <c r="AA398" s="782"/>
      <c r="AB398" s="782"/>
      <c r="AC398" s="782"/>
    </row>
    <row r="399" spans="1:68" ht="14.25" customHeight="1" x14ac:dyDescent="0.25">
      <c r="A399" s="799" t="s">
        <v>634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775"/>
      <c r="AB399" s="775"/>
      <c r="AC399" s="775"/>
    </row>
    <row r="400" spans="1:68" ht="16.5" customHeight="1" x14ac:dyDescent="0.25">
      <c r="A400" s="54" t="s">
        <v>635</v>
      </c>
      <c r="B400" s="54" t="s">
        <v>636</v>
      </c>
      <c r="C400" s="31">
        <v>4301180007</v>
      </c>
      <c r="D400" s="786">
        <v>4680115881808</v>
      </c>
      <c r="E400" s="787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8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639</v>
      </c>
      <c r="B401" s="54" t="s">
        <v>640</v>
      </c>
      <c r="C401" s="31">
        <v>4301180006</v>
      </c>
      <c r="D401" s="786">
        <v>4680115881822</v>
      </c>
      <c r="E401" s="787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641</v>
      </c>
      <c r="B402" s="54" t="s">
        <v>642</v>
      </c>
      <c r="C402" s="31">
        <v>4301180001</v>
      </c>
      <c r="D402" s="786">
        <v>4680115880016</v>
      </c>
      <c r="E402" s="787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11"/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812"/>
      <c r="P403" s="800" t="s">
        <v>71</v>
      </c>
      <c r="Q403" s="801"/>
      <c r="R403" s="801"/>
      <c r="S403" s="801"/>
      <c r="T403" s="801"/>
      <c r="U403" s="801"/>
      <c r="V403" s="802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x14ac:dyDescent="0.2">
      <c r="A404" s="797"/>
      <c r="B404" s="797"/>
      <c r="C404" s="797"/>
      <c r="D404" s="797"/>
      <c r="E404" s="797"/>
      <c r="F404" s="797"/>
      <c r="G404" s="797"/>
      <c r="H404" s="797"/>
      <c r="I404" s="797"/>
      <c r="J404" s="797"/>
      <c r="K404" s="797"/>
      <c r="L404" s="797"/>
      <c r="M404" s="797"/>
      <c r="N404" s="797"/>
      <c r="O404" s="812"/>
      <c r="P404" s="800" t="s">
        <v>71</v>
      </c>
      <c r="Q404" s="801"/>
      <c r="R404" s="801"/>
      <c r="S404" s="801"/>
      <c r="T404" s="801"/>
      <c r="U404" s="801"/>
      <c r="V404" s="802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customHeight="1" x14ac:dyDescent="0.25">
      <c r="A405" s="796" t="s">
        <v>643</v>
      </c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797"/>
      <c r="P405" s="797"/>
      <c r="Q405" s="797"/>
      <c r="R405" s="797"/>
      <c r="S405" s="797"/>
      <c r="T405" s="797"/>
      <c r="U405" s="797"/>
      <c r="V405" s="797"/>
      <c r="W405" s="797"/>
      <c r="X405" s="797"/>
      <c r="Y405" s="797"/>
      <c r="Z405" s="797"/>
      <c r="AA405" s="774"/>
      <c r="AB405" s="774"/>
      <c r="AC405" s="774"/>
    </row>
    <row r="406" spans="1:68" ht="14.25" customHeight="1" x14ac:dyDescent="0.25">
      <c r="A406" s="799" t="s">
        <v>64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775"/>
      <c r="AB406" s="775"/>
      <c r="AC406" s="775"/>
    </row>
    <row r="407" spans="1:68" ht="27" customHeight="1" x14ac:dyDescent="0.25">
      <c r="A407" s="54" t="s">
        <v>644</v>
      </c>
      <c r="B407" s="54" t="s">
        <v>645</v>
      </c>
      <c r="C407" s="31">
        <v>4301031066</v>
      </c>
      <c r="D407" s="786">
        <v>4607091383836</v>
      </c>
      <c r="E407" s="787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11"/>
      <c r="B408" s="797"/>
      <c r="C408" s="797"/>
      <c r="D408" s="797"/>
      <c r="E408" s="797"/>
      <c r="F408" s="797"/>
      <c r="G408" s="797"/>
      <c r="H408" s="797"/>
      <c r="I408" s="797"/>
      <c r="J408" s="797"/>
      <c r="K408" s="797"/>
      <c r="L408" s="797"/>
      <c r="M408" s="797"/>
      <c r="N408" s="797"/>
      <c r="O408" s="812"/>
      <c r="P408" s="800" t="s">
        <v>71</v>
      </c>
      <c r="Q408" s="801"/>
      <c r="R408" s="801"/>
      <c r="S408" s="801"/>
      <c r="T408" s="801"/>
      <c r="U408" s="801"/>
      <c r="V408" s="802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x14ac:dyDescent="0.2">
      <c r="A409" s="797"/>
      <c r="B409" s="797"/>
      <c r="C409" s="797"/>
      <c r="D409" s="797"/>
      <c r="E409" s="797"/>
      <c r="F409" s="797"/>
      <c r="G409" s="797"/>
      <c r="H409" s="797"/>
      <c r="I409" s="797"/>
      <c r="J409" s="797"/>
      <c r="K409" s="797"/>
      <c r="L409" s="797"/>
      <c r="M409" s="797"/>
      <c r="N409" s="797"/>
      <c r="O409" s="812"/>
      <c r="P409" s="800" t="s">
        <v>71</v>
      </c>
      <c r="Q409" s="801"/>
      <c r="R409" s="801"/>
      <c r="S409" s="801"/>
      <c r="T409" s="801"/>
      <c r="U409" s="801"/>
      <c r="V409" s="802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customHeight="1" x14ac:dyDescent="0.25">
      <c r="A410" s="799" t="s">
        <v>73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775"/>
      <c r="AB410" s="775"/>
      <c r="AC410" s="775"/>
    </row>
    <row r="411" spans="1:68" ht="37.5" customHeight="1" x14ac:dyDescent="0.25">
      <c r="A411" s="54" t="s">
        <v>647</v>
      </c>
      <c r="B411" s="54" t="s">
        <v>648</v>
      </c>
      <c r="C411" s="31">
        <v>4301051142</v>
      </c>
      <c r="D411" s="786">
        <v>4607091387919</v>
      </c>
      <c r="E411" s="787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650</v>
      </c>
      <c r="B412" s="54" t="s">
        <v>651</v>
      </c>
      <c r="C412" s="31">
        <v>4301051461</v>
      </c>
      <c r="D412" s="786">
        <v>4680115883604</v>
      </c>
      <c r="E412" s="787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653</v>
      </c>
      <c r="B413" s="54" t="s">
        <v>654</v>
      </c>
      <c r="C413" s="31">
        <v>4301051485</v>
      </c>
      <c r="D413" s="786">
        <v>4680115883567</v>
      </c>
      <c r="E413" s="787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11"/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812"/>
      <c r="P414" s="800" t="s">
        <v>71</v>
      </c>
      <c r="Q414" s="801"/>
      <c r="R414" s="801"/>
      <c r="S414" s="801"/>
      <c r="T414" s="801"/>
      <c r="U414" s="801"/>
      <c r="V414" s="802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x14ac:dyDescent="0.2">
      <c r="A415" s="797"/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812"/>
      <c r="P415" s="800" t="s">
        <v>71</v>
      </c>
      <c r="Q415" s="801"/>
      <c r="R415" s="801"/>
      <c r="S415" s="801"/>
      <c r="T415" s="801"/>
      <c r="U415" s="801"/>
      <c r="V415" s="802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customHeight="1" x14ac:dyDescent="0.2">
      <c r="A416" s="831" t="s">
        <v>656</v>
      </c>
      <c r="B416" s="832"/>
      <c r="C416" s="832"/>
      <c r="D416" s="832"/>
      <c r="E416" s="832"/>
      <c r="F416" s="832"/>
      <c r="G416" s="832"/>
      <c r="H416" s="832"/>
      <c r="I416" s="832"/>
      <c r="J416" s="832"/>
      <c r="K416" s="832"/>
      <c r="L416" s="832"/>
      <c r="M416" s="832"/>
      <c r="N416" s="832"/>
      <c r="O416" s="832"/>
      <c r="P416" s="832"/>
      <c r="Q416" s="832"/>
      <c r="R416" s="832"/>
      <c r="S416" s="832"/>
      <c r="T416" s="832"/>
      <c r="U416" s="832"/>
      <c r="V416" s="832"/>
      <c r="W416" s="832"/>
      <c r="X416" s="832"/>
      <c r="Y416" s="832"/>
      <c r="Z416" s="832"/>
      <c r="AA416" s="48"/>
      <c r="AB416" s="48"/>
      <c r="AC416" s="48"/>
    </row>
    <row r="417" spans="1:68" ht="16.5" customHeight="1" x14ac:dyDescent="0.25">
      <c r="A417" s="796" t="s">
        <v>657</v>
      </c>
      <c r="B417" s="797"/>
      <c r="C417" s="797"/>
      <c r="D417" s="797"/>
      <c r="E417" s="797"/>
      <c r="F417" s="797"/>
      <c r="G417" s="797"/>
      <c r="H417" s="797"/>
      <c r="I417" s="797"/>
      <c r="J417" s="797"/>
      <c r="K417" s="797"/>
      <c r="L417" s="797"/>
      <c r="M417" s="797"/>
      <c r="N417" s="797"/>
      <c r="O417" s="797"/>
      <c r="P417" s="797"/>
      <c r="Q417" s="797"/>
      <c r="R417" s="797"/>
      <c r="S417" s="797"/>
      <c r="T417" s="797"/>
      <c r="U417" s="797"/>
      <c r="V417" s="797"/>
      <c r="W417" s="797"/>
      <c r="X417" s="797"/>
      <c r="Y417" s="797"/>
      <c r="Z417" s="797"/>
      <c r="AA417" s="774"/>
      <c r="AB417" s="774"/>
      <c r="AC417" s="774"/>
    </row>
    <row r="418" spans="1:68" ht="14.25" customHeight="1" x14ac:dyDescent="0.25">
      <c r="A418" s="799" t="s">
        <v>110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775"/>
      <c r="AB418" s="775"/>
      <c r="AC418" s="775"/>
    </row>
    <row r="419" spans="1:68" ht="27" customHeight="1" x14ac:dyDescent="0.25">
      <c r="A419" s="54" t="s">
        <v>658</v>
      </c>
      <c r="B419" s="54" t="s">
        <v>659</v>
      </c>
      <c r="C419" s="31">
        <v>4301011946</v>
      </c>
      <c r="D419" s="786">
        <v>4680115884847</v>
      </c>
      <c r="E419" s="787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/>
      <c r="M419" s="33" t="s">
        <v>420</v>
      </c>
      <c r="N419" s="33"/>
      <c r="O419" s="32">
        <v>60</v>
      </c>
      <c r="P419" s="9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85" t="s">
        <v>660</v>
      </c>
      <c r="AG419" s="64"/>
      <c r="AJ419" s="68"/>
      <c r="AK419" s="68">
        <v>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37.5" customHeight="1" x14ac:dyDescent="0.25">
      <c r="A420" s="54" t="s">
        <v>658</v>
      </c>
      <c r="B420" s="54" t="s">
        <v>661</v>
      </c>
      <c r="C420" s="31">
        <v>4301011869</v>
      </c>
      <c r="D420" s="786">
        <v>4680115884847</v>
      </c>
      <c r="E420" s="787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 t="s">
        <v>143</v>
      </c>
      <c r="M420" s="33" t="s">
        <v>68</v>
      </c>
      <c r="N420" s="33"/>
      <c r="O420" s="32">
        <v>60</v>
      </c>
      <c r="P420" s="11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0</v>
      </c>
      <c r="Y420" s="780">
        <f t="shared" si="87"/>
        <v>0</v>
      </c>
      <c r="Z420" s="36" t="str">
        <f>IFERROR(IF(Y420=0,"",ROUNDUP(Y420/H420,0)*0.02175),"")</f>
        <v/>
      </c>
      <c r="AA420" s="56"/>
      <c r="AB420" s="57"/>
      <c r="AC420" s="487" t="s">
        <v>662</v>
      </c>
      <c r="AG420" s="64"/>
      <c r="AJ420" s="68" t="s">
        <v>145</v>
      </c>
      <c r="AK420" s="68">
        <v>720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4301011947</v>
      </c>
      <c r="D421" s="786">
        <v>4680115884854</v>
      </c>
      <c r="E421" s="787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/>
      <c r="M421" s="33" t="s">
        <v>420</v>
      </c>
      <c r="N421" s="33"/>
      <c r="O421" s="32">
        <v>60</v>
      </c>
      <c r="P421" s="118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IFERROR(IF(Y421=0,"",ROUNDUP(Y421/H421,0)*0.02039),"")</f>
        <v/>
      </c>
      <c r="AA421" s="56"/>
      <c r="AB421" s="57"/>
      <c r="AC421" s="489" t="s">
        <v>660</v>
      </c>
      <c r="AG421" s="64"/>
      <c r="AJ421" s="68"/>
      <c r="AK421" s="68">
        <v>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663</v>
      </c>
      <c r="B422" s="54" t="s">
        <v>665</v>
      </c>
      <c r="C422" s="31">
        <v>4301011870</v>
      </c>
      <c r="D422" s="786">
        <v>4680115884854</v>
      </c>
      <c r="E422" s="787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 t="s">
        <v>143</v>
      </c>
      <c r="M422" s="33" t="s">
        <v>68</v>
      </c>
      <c r="N422" s="33"/>
      <c r="O422" s="32">
        <v>60</v>
      </c>
      <c r="P422" s="9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750</v>
      </c>
      <c r="Y422" s="780">
        <f t="shared" si="87"/>
        <v>750</v>
      </c>
      <c r="Z422" s="36">
        <f>IFERROR(IF(Y422=0,"",ROUNDUP(Y422/H422,0)*0.02175),"")</f>
        <v>1.0874999999999999</v>
      </c>
      <c r="AA422" s="56"/>
      <c r="AB422" s="57"/>
      <c r="AC422" s="491" t="s">
        <v>666</v>
      </c>
      <c r="AG422" s="64"/>
      <c r="AJ422" s="68" t="s">
        <v>145</v>
      </c>
      <c r="AK422" s="68">
        <v>720</v>
      </c>
      <c r="BB422" s="492" t="s">
        <v>1</v>
      </c>
      <c r="BM422" s="64">
        <f t="shared" si="88"/>
        <v>774</v>
      </c>
      <c r="BN422" s="64">
        <f t="shared" si="89"/>
        <v>774</v>
      </c>
      <c r="BO422" s="64">
        <f t="shared" si="90"/>
        <v>1.0416666666666665</v>
      </c>
      <c r="BP422" s="64">
        <f t="shared" si="91"/>
        <v>1.0416666666666665</v>
      </c>
    </row>
    <row r="423" spans="1:68" ht="27" customHeight="1" x14ac:dyDescent="0.25">
      <c r="A423" s="54" t="s">
        <v>667</v>
      </c>
      <c r="B423" s="54" t="s">
        <v>668</v>
      </c>
      <c r="C423" s="31">
        <v>4301011339</v>
      </c>
      <c r="D423" s="786">
        <v>4607091383997</v>
      </c>
      <c r="E423" s="787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68</v>
      </c>
      <c r="N423" s="33"/>
      <c r="O423" s="32">
        <v>60</v>
      </c>
      <c r="P423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670</v>
      </c>
      <c r="B424" s="54" t="s">
        <v>671</v>
      </c>
      <c r="C424" s="31">
        <v>4301011943</v>
      </c>
      <c r="D424" s="786">
        <v>4680115884830</v>
      </c>
      <c r="E424" s="787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/>
      <c r="M424" s="33" t="s">
        <v>420</v>
      </c>
      <c r="N424" s="33"/>
      <c r="O424" s="32">
        <v>60</v>
      </c>
      <c r="P424" s="98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IFERROR(IF(Y424=0,"",ROUNDUP(Y424/H424,0)*0.02039),"")</f>
        <v/>
      </c>
      <c r="AA424" s="56"/>
      <c r="AB424" s="57"/>
      <c r="AC424" s="495" t="s">
        <v>660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37.5" customHeight="1" x14ac:dyDescent="0.25">
      <c r="A425" s="54" t="s">
        <v>670</v>
      </c>
      <c r="B425" s="54" t="s">
        <v>672</v>
      </c>
      <c r="C425" s="31">
        <v>4301011867</v>
      </c>
      <c r="D425" s="786">
        <v>4680115884830</v>
      </c>
      <c r="E425" s="787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 t="s">
        <v>143</v>
      </c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1250</v>
      </c>
      <c r="Y425" s="780">
        <f t="shared" si="87"/>
        <v>1260</v>
      </c>
      <c r="Z425" s="36">
        <f>IFERROR(IF(Y425=0,"",ROUNDUP(Y425/H425,0)*0.02175),"")</f>
        <v>1.827</v>
      </c>
      <c r="AA425" s="56"/>
      <c r="AB425" s="57"/>
      <c r="AC425" s="497" t="s">
        <v>673</v>
      </c>
      <c r="AG425" s="64"/>
      <c r="AJ425" s="68" t="s">
        <v>145</v>
      </c>
      <c r="AK425" s="68">
        <v>720</v>
      </c>
      <c r="BB425" s="498" t="s">
        <v>1</v>
      </c>
      <c r="BM425" s="64">
        <f t="shared" si="88"/>
        <v>1290</v>
      </c>
      <c r="BN425" s="64">
        <f t="shared" si="89"/>
        <v>1300.32</v>
      </c>
      <c r="BO425" s="64">
        <f t="shared" si="90"/>
        <v>1.7361111111111109</v>
      </c>
      <c r="BP425" s="64">
        <f t="shared" si="91"/>
        <v>1.75</v>
      </c>
    </row>
    <row r="426" spans="1:68" ht="27" customHeight="1" x14ac:dyDescent="0.25">
      <c r="A426" s="54" t="s">
        <v>674</v>
      </c>
      <c r="B426" s="54" t="s">
        <v>675</v>
      </c>
      <c r="C426" s="31">
        <v>4301011433</v>
      </c>
      <c r="D426" s="786">
        <v>4680115882638</v>
      </c>
      <c r="E426" s="787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677</v>
      </c>
      <c r="B427" s="54" t="s">
        <v>678</v>
      </c>
      <c r="C427" s="31">
        <v>4301011952</v>
      </c>
      <c r="D427" s="786">
        <v>4680115884922</v>
      </c>
      <c r="E427" s="787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666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customHeight="1" x14ac:dyDescent="0.25">
      <c r="A428" s="54" t="s">
        <v>679</v>
      </c>
      <c r="B428" s="54" t="s">
        <v>680</v>
      </c>
      <c r="C428" s="31">
        <v>4301011868</v>
      </c>
      <c r="D428" s="786">
        <v>4680115884861</v>
      </c>
      <c r="E428" s="787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673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x14ac:dyDescent="0.2">
      <c r="A429" s="811"/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812"/>
      <c r="P429" s="800" t="s">
        <v>71</v>
      </c>
      <c r="Q429" s="801"/>
      <c r="R429" s="801"/>
      <c r="S429" s="801"/>
      <c r="T429" s="801"/>
      <c r="U429" s="801"/>
      <c r="V429" s="802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133.33333333333331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134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2.9144999999999999</v>
      </c>
      <c r="AA429" s="782"/>
      <c r="AB429" s="782"/>
      <c r="AC429" s="782"/>
    </row>
    <row r="430" spans="1:68" x14ac:dyDescent="0.2">
      <c r="A430" s="797"/>
      <c r="B430" s="797"/>
      <c r="C430" s="797"/>
      <c r="D430" s="797"/>
      <c r="E430" s="797"/>
      <c r="F430" s="797"/>
      <c r="G430" s="797"/>
      <c r="H430" s="797"/>
      <c r="I430" s="797"/>
      <c r="J430" s="797"/>
      <c r="K430" s="797"/>
      <c r="L430" s="797"/>
      <c r="M430" s="797"/>
      <c r="N430" s="797"/>
      <c r="O430" s="812"/>
      <c r="P430" s="800" t="s">
        <v>71</v>
      </c>
      <c r="Q430" s="801"/>
      <c r="R430" s="801"/>
      <c r="S430" s="801"/>
      <c r="T430" s="801"/>
      <c r="U430" s="801"/>
      <c r="V430" s="802"/>
      <c r="W430" s="37" t="s">
        <v>69</v>
      </c>
      <c r="X430" s="781">
        <f>IFERROR(SUM(X419:X428),"0")</f>
        <v>2000</v>
      </c>
      <c r="Y430" s="781">
        <f>IFERROR(SUM(Y419:Y428),"0")</f>
        <v>2010</v>
      </c>
      <c r="Z430" s="37"/>
      <c r="AA430" s="782"/>
      <c r="AB430" s="782"/>
      <c r="AC430" s="782"/>
    </row>
    <row r="431" spans="1:68" ht="14.25" customHeight="1" x14ac:dyDescent="0.25">
      <c r="A431" s="799" t="s">
        <v>160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775"/>
      <c r="AB431" s="775"/>
      <c r="AC431" s="775"/>
    </row>
    <row r="432" spans="1:68" ht="27" customHeight="1" x14ac:dyDescent="0.25">
      <c r="A432" s="54" t="s">
        <v>681</v>
      </c>
      <c r="B432" s="54" t="s">
        <v>682</v>
      </c>
      <c r="C432" s="31">
        <v>4301020178</v>
      </c>
      <c r="D432" s="786">
        <v>4607091383980</v>
      </c>
      <c r="E432" s="787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customHeight="1" x14ac:dyDescent="0.25">
      <c r="A433" s="54" t="s">
        <v>684</v>
      </c>
      <c r="B433" s="54" t="s">
        <v>685</v>
      </c>
      <c r="C433" s="31">
        <v>4301020179</v>
      </c>
      <c r="D433" s="786">
        <v>4607091384178</v>
      </c>
      <c r="E433" s="787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x14ac:dyDescent="0.2">
      <c r="A434" s="811"/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812"/>
      <c r="P434" s="800" t="s">
        <v>71</v>
      </c>
      <c r="Q434" s="801"/>
      <c r="R434" s="801"/>
      <c r="S434" s="801"/>
      <c r="T434" s="801"/>
      <c r="U434" s="801"/>
      <c r="V434" s="802"/>
      <c r="W434" s="37" t="s">
        <v>72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x14ac:dyDescent="0.2">
      <c r="A435" s="797"/>
      <c r="B435" s="797"/>
      <c r="C435" s="797"/>
      <c r="D435" s="797"/>
      <c r="E435" s="797"/>
      <c r="F435" s="797"/>
      <c r="G435" s="797"/>
      <c r="H435" s="797"/>
      <c r="I435" s="797"/>
      <c r="J435" s="797"/>
      <c r="K435" s="797"/>
      <c r="L435" s="797"/>
      <c r="M435" s="797"/>
      <c r="N435" s="797"/>
      <c r="O435" s="812"/>
      <c r="P435" s="800" t="s">
        <v>71</v>
      </c>
      <c r="Q435" s="801"/>
      <c r="R435" s="801"/>
      <c r="S435" s="801"/>
      <c r="T435" s="801"/>
      <c r="U435" s="801"/>
      <c r="V435" s="802"/>
      <c r="W435" s="37" t="s">
        <v>69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customHeight="1" x14ac:dyDescent="0.25">
      <c r="A436" s="799" t="s">
        <v>73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775"/>
      <c r="AB436" s="775"/>
      <c r="AC436" s="775"/>
    </row>
    <row r="437" spans="1:68" ht="27" customHeight="1" x14ac:dyDescent="0.25">
      <c r="A437" s="54" t="s">
        <v>686</v>
      </c>
      <c r="B437" s="54" t="s">
        <v>687</v>
      </c>
      <c r="C437" s="31">
        <v>4301051903</v>
      </c>
      <c r="D437" s="786">
        <v>4607091383928</v>
      </c>
      <c r="E437" s="787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790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customHeight="1" x14ac:dyDescent="0.25">
      <c r="A438" s="54" t="s">
        <v>690</v>
      </c>
      <c r="B438" s="54" t="s">
        <v>691</v>
      </c>
      <c r="C438" s="31">
        <v>4301051897</v>
      </c>
      <c r="D438" s="786">
        <v>4607091384260</v>
      </c>
      <c r="E438" s="787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996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811"/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812"/>
      <c r="P439" s="800" t="s">
        <v>71</v>
      </c>
      <c r="Q439" s="801"/>
      <c r="R439" s="801"/>
      <c r="S439" s="801"/>
      <c r="T439" s="801"/>
      <c r="U439" s="801"/>
      <c r="V439" s="802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x14ac:dyDescent="0.2">
      <c r="A440" s="797"/>
      <c r="B440" s="797"/>
      <c r="C440" s="797"/>
      <c r="D440" s="797"/>
      <c r="E440" s="797"/>
      <c r="F440" s="797"/>
      <c r="G440" s="797"/>
      <c r="H440" s="797"/>
      <c r="I440" s="797"/>
      <c r="J440" s="797"/>
      <c r="K440" s="797"/>
      <c r="L440" s="797"/>
      <c r="M440" s="797"/>
      <c r="N440" s="797"/>
      <c r="O440" s="812"/>
      <c r="P440" s="800" t="s">
        <v>71</v>
      </c>
      <c r="Q440" s="801"/>
      <c r="R440" s="801"/>
      <c r="S440" s="801"/>
      <c r="T440" s="801"/>
      <c r="U440" s="801"/>
      <c r="V440" s="802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customHeight="1" x14ac:dyDescent="0.25">
      <c r="A441" s="799" t="s">
        <v>201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775"/>
      <c r="AB441" s="775"/>
      <c r="AC441" s="775"/>
    </row>
    <row r="442" spans="1:68" ht="27" customHeight="1" x14ac:dyDescent="0.25">
      <c r="A442" s="54" t="s">
        <v>694</v>
      </c>
      <c r="B442" s="54" t="s">
        <v>695</v>
      </c>
      <c r="C442" s="31">
        <v>4301060439</v>
      </c>
      <c r="D442" s="786">
        <v>4607091384673</v>
      </c>
      <c r="E442" s="787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947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100</v>
      </c>
      <c r="Y442" s="780">
        <f>IFERROR(IF(X442="",0,CEILING((X442/$H442),1)*$H442),"")</f>
        <v>108</v>
      </c>
      <c r="Z442" s="36">
        <f>IFERROR(IF(Y442=0,"",ROUNDUP(Y442/H442,0)*0.01898),"")</f>
        <v>0.22776000000000002</v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105.76666666666667</v>
      </c>
      <c r="BN442" s="64">
        <f>IFERROR(Y442*I442/H442,"0")</f>
        <v>114.22799999999999</v>
      </c>
      <c r="BO442" s="64">
        <f>IFERROR(1/J442*(X442/H442),"0")</f>
        <v>0.1736111111111111</v>
      </c>
      <c r="BP442" s="64">
        <f>IFERROR(1/J442*(Y442/H442),"0")</f>
        <v>0.1875</v>
      </c>
    </row>
    <row r="443" spans="1:68" x14ac:dyDescent="0.2">
      <c r="A443" s="811"/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812"/>
      <c r="P443" s="800" t="s">
        <v>71</v>
      </c>
      <c r="Q443" s="801"/>
      <c r="R443" s="801"/>
      <c r="S443" s="801"/>
      <c r="T443" s="801"/>
      <c r="U443" s="801"/>
      <c r="V443" s="802"/>
      <c r="W443" s="37" t="s">
        <v>72</v>
      </c>
      <c r="X443" s="781">
        <f>IFERROR(X442/H442,"0")</f>
        <v>11.111111111111111</v>
      </c>
      <c r="Y443" s="781">
        <f>IFERROR(Y442/H442,"0")</f>
        <v>12</v>
      </c>
      <c r="Z443" s="781">
        <f>IFERROR(IF(Z442="",0,Z442),"0")</f>
        <v>0.22776000000000002</v>
      </c>
      <c r="AA443" s="782"/>
      <c r="AB443" s="782"/>
      <c r="AC443" s="782"/>
    </row>
    <row r="444" spans="1:68" x14ac:dyDescent="0.2">
      <c r="A444" s="797"/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812"/>
      <c r="P444" s="800" t="s">
        <v>71</v>
      </c>
      <c r="Q444" s="801"/>
      <c r="R444" s="801"/>
      <c r="S444" s="801"/>
      <c r="T444" s="801"/>
      <c r="U444" s="801"/>
      <c r="V444" s="802"/>
      <c r="W444" s="37" t="s">
        <v>69</v>
      </c>
      <c r="X444" s="781">
        <f>IFERROR(SUM(X442:X442),"0")</f>
        <v>100</v>
      </c>
      <c r="Y444" s="781">
        <f>IFERROR(SUM(Y442:Y442),"0")</f>
        <v>108</v>
      </c>
      <c r="Z444" s="37"/>
      <c r="AA444" s="782"/>
      <c r="AB444" s="782"/>
      <c r="AC444" s="782"/>
    </row>
    <row r="445" spans="1:68" ht="16.5" customHeight="1" x14ac:dyDescent="0.25">
      <c r="A445" s="796" t="s">
        <v>698</v>
      </c>
      <c r="B445" s="797"/>
      <c r="C445" s="797"/>
      <c r="D445" s="797"/>
      <c r="E445" s="797"/>
      <c r="F445" s="797"/>
      <c r="G445" s="797"/>
      <c r="H445" s="797"/>
      <c r="I445" s="797"/>
      <c r="J445" s="797"/>
      <c r="K445" s="797"/>
      <c r="L445" s="797"/>
      <c r="M445" s="797"/>
      <c r="N445" s="797"/>
      <c r="O445" s="797"/>
      <c r="P445" s="797"/>
      <c r="Q445" s="797"/>
      <c r="R445" s="797"/>
      <c r="S445" s="797"/>
      <c r="T445" s="797"/>
      <c r="U445" s="797"/>
      <c r="V445" s="797"/>
      <c r="W445" s="797"/>
      <c r="X445" s="797"/>
      <c r="Y445" s="797"/>
      <c r="Z445" s="797"/>
      <c r="AA445" s="774"/>
      <c r="AB445" s="774"/>
      <c r="AC445" s="774"/>
    </row>
    <row r="446" spans="1:68" ht="14.25" customHeight="1" x14ac:dyDescent="0.25">
      <c r="A446" s="799" t="s">
        <v>110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775"/>
      <c r="AB446" s="775"/>
      <c r="AC446" s="775"/>
    </row>
    <row r="447" spans="1:68" ht="27" customHeight="1" x14ac:dyDescent="0.25">
      <c r="A447" s="54" t="s">
        <v>699</v>
      </c>
      <c r="B447" s="54" t="s">
        <v>700</v>
      </c>
      <c r="C447" s="31">
        <v>4301011483</v>
      </c>
      <c r="D447" s="786">
        <v>4680115881907</v>
      </c>
      <c r="E447" s="787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37.5" customHeight="1" x14ac:dyDescent="0.25">
      <c r="A448" s="54" t="s">
        <v>699</v>
      </c>
      <c r="B448" s="54" t="s">
        <v>702</v>
      </c>
      <c r="C448" s="31">
        <v>4301011873</v>
      </c>
      <c r="D448" s="786">
        <v>4680115881907</v>
      </c>
      <c r="E448" s="787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27" customHeight="1" x14ac:dyDescent="0.25">
      <c r="A449" s="54" t="s">
        <v>704</v>
      </c>
      <c r="B449" s="54" t="s">
        <v>705</v>
      </c>
      <c r="C449" s="31">
        <v>4301011655</v>
      </c>
      <c r="D449" s="786">
        <v>4680115883925</v>
      </c>
      <c r="E449" s="787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704</v>
      </c>
      <c r="B450" s="54" t="s">
        <v>706</v>
      </c>
      <c r="C450" s="31">
        <v>4301011872</v>
      </c>
      <c r="D450" s="786">
        <v>4680115883925</v>
      </c>
      <c r="E450" s="787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customHeight="1" x14ac:dyDescent="0.25">
      <c r="A451" s="54" t="s">
        <v>707</v>
      </c>
      <c r="B451" s="54" t="s">
        <v>708</v>
      </c>
      <c r="C451" s="31">
        <v>4301011312</v>
      </c>
      <c r="D451" s="786">
        <v>4607091384192</v>
      </c>
      <c r="E451" s="787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117</v>
      </c>
      <c r="N451" s="33"/>
      <c r="O451" s="32">
        <v>60</v>
      </c>
      <c r="P451" s="10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customHeight="1" x14ac:dyDescent="0.25">
      <c r="A452" s="54" t="s">
        <v>710</v>
      </c>
      <c r="B452" s="54" t="s">
        <v>711</v>
      </c>
      <c r="C452" s="31">
        <v>4301011874</v>
      </c>
      <c r="D452" s="786">
        <v>4680115884892</v>
      </c>
      <c r="E452" s="787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68</v>
      </c>
      <c r="N452" s="33"/>
      <c r="O452" s="32">
        <v>60</v>
      </c>
      <c r="P452" s="8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4301011875</v>
      </c>
      <c r="D453" s="786">
        <v>4680115884885</v>
      </c>
      <c r="E453" s="787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8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20</v>
      </c>
      <c r="Y453" s="780">
        <f t="shared" si="92"/>
        <v>24</v>
      </c>
      <c r="Z453" s="36">
        <f>IFERROR(IF(Y453=0,"",ROUNDUP(Y453/H453,0)*0.01898),"")</f>
        <v>3.7960000000000001E-2</v>
      </c>
      <c r="AA453" s="56"/>
      <c r="AB453" s="57"/>
      <c r="AC453" s="527" t="s">
        <v>712</v>
      </c>
      <c r="AG453" s="64"/>
      <c r="AJ453" s="68"/>
      <c r="AK453" s="68">
        <v>0</v>
      </c>
      <c r="BB453" s="528" t="s">
        <v>1</v>
      </c>
      <c r="BM453" s="64">
        <f t="shared" si="93"/>
        <v>20.725000000000001</v>
      </c>
      <c r="BN453" s="64">
        <f t="shared" si="94"/>
        <v>24.87</v>
      </c>
      <c r="BO453" s="64">
        <f t="shared" si="95"/>
        <v>2.6041666666666668E-2</v>
      </c>
      <c r="BP453" s="64">
        <f t="shared" si="96"/>
        <v>3.125E-2</v>
      </c>
    </row>
    <row r="454" spans="1:68" ht="37.5" customHeight="1" x14ac:dyDescent="0.25">
      <c r="A454" s="54" t="s">
        <v>715</v>
      </c>
      <c r="B454" s="54" t="s">
        <v>716</v>
      </c>
      <c r="C454" s="31">
        <v>4301011871</v>
      </c>
      <c r="D454" s="786">
        <v>4680115884908</v>
      </c>
      <c r="E454" s="787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0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712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x14ac:dyDescent="0.2">
      <c r="A455" s="811"/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812"/>
      <c r="P455" s="800" t="s">
        <v>71</v>
      </c>
      <c r="Q455" s="801"/>
      <c r="R455" s="801"/>
      <c r="S455" s="801"/>
      <c r="T455" s="801"/>
      <c r="U455" s="801"/>
      <c r="V455" s="802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1.6666666666666667</v>
      </c>
      <c r="Y455" s="781">
        <f>IFERROR(Y447/H447,"0")+IFERROR(Y448/H448,"0")+IFERROR(Y449/H449,"0")+IFERROR(Y450/H450,"0")+IFERROR(Y451/H451,"0")+IFERROR(Y452/H452,"0")+IFERROR(Y453/H453,"0")+IFERROR(Y454/H454,"0")</f>
        <v>2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3.7960000000000001E-2</v>
      </c>
      <c r="AA455" s="782"/>
      <c r="AB455" s="782"/>
      <c r="AC455" s="782"/>
    </row>
    <row r="456" spans="1:68" x14ac:dyDescent="0.2">
      <c r="A456" s="797"/>
      <c r="B456" s="797"/>
      <c r="C456" s="797"/>
      <c r="D456" s="797"/>
      <c r="E456" s="797"/>
      <c r="F456" s="797"/>
      <c r="G456" s="797"/>
      <c r="H456" s="797"/>
      <c r="I456" s="797"/>
      <c r="J456" s="797"/>
      <c r="K456" s="797"/>
      <c r="L456" s="797"/>
      <c r="M456" s="797"/>
      <c r="N456" s="797"/>
      <c r="O456" s="812"/>
      <c r="P456" s="800" t="s">
        <v>71</v>
      </c>
      <c r="Q456" s="801"/>
      <c r="R456" s="801"/>
      <c r="S456" s="801"/>
      <c r="T456" s="801"/>
      <c r="U456" s="801"/>
      <c r="V456" s="802"/>
      <c r="W456" s="37" t="s">
        <v>69</v>
      </c>
      <c r="X456" s="781">
        <f>IFERROR(SUM(X447:X454),"0")</f>
        <v>20</v>
      </c>
      <c r="Y456" s="781">
        <f>IFERROR(SUM(Y447:Y454),"0")</f>
        <v>24</v>
      </c>
      <c r="Z456" s="37"/>
      <c r="AA456" s="782"/>
      <c r="AB456" s="782"/>
      <c r="AC456" s="782"/>
    </row>
    <row r="457" spans="1:68" ht="14.25" customHeight="1" x14ac:dyDescent="0.25">
      <c r="A457" s="799" t="s">
        <v>64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775"/>
      <c r="AB457" s="775"/>
      <c r="AC457" s="775"/>
    </row>
    <row r="458" spans="1:68" ht="27" customHeight="1" x14ac:dyDescent="0.25">
      <c r="A458" s="54" t="s">
        <v>717</v>
      </c>
      <c r="B458" s="54" t="s">
        <v>718</v>
      </c>
      <c r="C458" s="31">
        <v>4301031303</v>
      </c>
      <c r="D458" s="786">
        <v>4607091384802</v>
      </c>
      <c r="E458" s="787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6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720</v>
      </c>
      <c r="B459" s="54" t="s">
        <v>721</v>
      </c>
      <c r="C459" s="31">
        <v>4301031304</v>
      </c>
      <c r="D459" s="786">
        <v>4607091384826</v>
      </c>
      <c r="E459" s="787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811"/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812"/>
      <c r="P460" s="800" t="s">
        <v>71</v>
      </c>
      <c r="Q460" s="801"/>
      <c r="R460" s="801"/>
      <c r="S460" s="801"/>
      <c r="T460" s="801"/>
      <c r="U460" s="801"/>
      <c r="V460" s="802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x14ac:dyDescent="0.2">
      <c r="A461" s="797"/>
      <c r="B461" s="797"/>
      <c r="C461" s="797"/>
      <c r="D461" s="797"/>
      <c r="E461" s="797"/>
      <c r="F461" s="797"/>
      <c r="G461" s="797"/>
      <c r="H461" s="797"/>
      <c r="I461" s="797"/>
      <c r="J461" s="797"/>
      <c r="K461" s="797"/>
      <c r="L461" s="797"/>
      <c r="M461" s="797"/>
      <c r="N461" s="797"/>
      <c r="O461" s="812"/>
      <c r="P461" s="800" t="s">
        <v>71</v>
      </c>
      <c r="Q461" s="801"/>
      <c r="R461" s="801"/>
      <c r="S461" s="801"/>
      <c r="T461" s="801"/>
      <c r="U461" s="801"/>
      <c r="V461" s="802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customHeight="1" x14ac:dyDescent="0.25">
      <c r="A462" s="799" t="s">
        <v>73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775"/>
      <c r="AB462" s="775"/>
      <c r="AC462" s="775"/>
    </row>
    <row r="463" spans="1:68" ht="27" customHeight="1" x14ac:dyDescent="0.25">
      <c r="A463" s="54" t="s">
        <v>722</v>
      </c>
      <c r="B463" s="54" t="s">
        <v>723</v>
      </c>
      <c r="C463" s="31">
        <v>4301051899</v>
      </c>
      <c r="D463" s="786">
        <v>4607091384246</v>
      </c>
      <c r="E463" s="787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1138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2100</v>
      </c>
      <c r="Y463" s="780">
        <f>IFERROR(IF(X463="",0,CEILING((X463/$H463),1)*$H463),"")</f>
        <v>2106</v>
      </c>
      <c r="Z463" s="36">
        <f>IFERROR(IF(Y463=0,"",ROUNDUP(Y463/H463,0)*0.01898),"")</f>
        <v>4.4413200000000002</v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2221.1000000000004</v>
      </c>
      <c r="BN463" s="64">
        <f>IFERROR(Y463*I463/H463,"0")</f>
        <v>2227.4459999999999</v>
      </c>
      <c r="BO463" s="64">
        <f>IFERROR(1/J463*(X463/H463),"0")</f>
        <v>3.6458333333333335</v>
      </c>
      <c r="BP463" s="64">
        <f>IFERROR(1/J463*(Y463/H463),"0")</f>
        <v>3.65625</v>
      </c>
    </row>
    <row r="464" spans="1:68" ht="37.5" customHeight="1" x14ac:dyDescent="0.25">
      <c r="A464" s="54" t="s">
        <v>726</v>
      </c>
      <c r="B464" s="54" t="s">
        <v>727</v>
      </c>
      <c r="C464" s="31">
        <v>4301051901</v>
      </c>
      <c r="D464" s="786">
        <v>4680115881976</v>
      </c>
      <c r="E464" s="787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93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730</v>
      </c>
      <c r="B465" s="54" t="s">
        <v>731</v>
      </c>
      <c r="C465" s="31">
        <v>4301051297</v>
      </c>
      <c r="D465" s="786">
        <v>4607091384253</v>
      </c>
      <c r="E465" s="787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customHeight="1" x14ac:dyDescent="0.25">
      <c r="A466" s="54" t="s">
        <v>730</v>
      </c>
      <c r="B466" s="54" t="s">
        <v>733</v>
      </c>
      <c r="C466" s="31">
        <v>4301051634</v>
      </c>
      <c r="D466" s="786">
        <v>4607091384253</v>
      </c>
      <c r="E466" s="787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735</v>
      </c>
      <c r="B467" s="54" t="s">
        <v>736</v>
      </c>
      <c r="C467" s="31">
        <v>4301051444</v>
      </c>
      <c r="D467" s="786">
        <v>4680115881969</v>
      </c>
      <c r="E467" s="787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811"/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812"/>
      <c r="P468" s="800" t="s">
        <v>71</v>
      </c>
      <c r="Q468" s="801"/>
      <c r="R468" s="801"/>
      <c r="S468" s="801"/>
      <c r="T468" s="801"/>
      <c r="U468" s="801"/>
      <c r="V468" s="802"/>
      <c r="W468" s="37" t="s">
        <v>72</v>
      </c>
      <c r="X468" s="781">
        <f>IFERROR(X463/H463,"0")+IFERROR(X464/H464,"0")+IFERROR(X465/H465,"0")+IFERROR(X466/H466,"0")+IFERROR(X467/H467,"0")</f>
        <v>233.33333333333334</v>
      </c>
      <c r="Y468" s="781">
        <f>IFERROR(Y463/H463,"0")+IFERROR(Y464/H464,"0")+IFERROR(Y465/H465,"0")+IFERROR(Y466/H466,"0")+IFERROR(Y467/H467,"0")</f>
        <v>234</v>
      </c>
      <c r="Z468" s="781">
        <f>IFERROR(IF(Z463="",0,Z463),"0")+IFERROR(IF(Z464="",0,Z464),"0")+IFERROR(IF(Z465="",0,Z465),"0")+IFERROR(IF(Z466="",0,Z466),"0")+IFERROR(IF(Z467="",0,Z467),"0")</f>
        <v>4.4413200000000002</v>
      </c>
      <c r="AA468" s="782"/>
      <c r="AB468" s="782"/>
      <c r="AC468" s="782"/>
    </row>
    <row r="469" spans="1:68" x14ac:dyDescent="0.2">
      <c r="A469" s="797"/>
      <c r="B469" s="797"/>
      <c r="C469" s="797"/>
      <c r="D469" s="797"/>
      <c r="E469" s="797"/>
      <c r="F469" s="797"/>
      <c r="G469" s="797"/>
      <c r="H469" s="797"/>
      <c r="I469" s="797"/>
      <c r="J469" s="797"/>
      <c r="K469" s="797"/>
      <c r="L469" s="797"/>
      <c r="M469" s="797"/>
      <c r="N469" s="797"/>
      <c r="O469" s="812"/>
      <c r="P469" s="800" t="s">
        <v>71</v>
      </c>
      <c r="Q469" s="801"/>
      <c r="R469" s="801"/>
      <c r="S469" s="801"/>
      <c r="T469" s="801"/>
      <c r="U469" s="801"/>
      <c r="V469" s="802"/>
      <c r="W469" s="37" t="s">
        <v>69</v>
      </c>
      <c r="X469" s="781">
        <f>IFERROR(SUM(X463:X467),"0")</f>
        <v>2100</v>
      </c>
      <c r="Y469" s="781">
        <f>IFERROR(SUM(Y463:Y467),"0")</f>
        <v>2106</v>
      </c>
      <c r="Z469" s="37"/>
      <c r="AA469" s="782"/>
      <c r="AB469" s="782"/>
      <c r="AC469" s="782"/>
    </row>
    <row r="470" spans="1:68" ht="14.25" customHeight="1" x14ac:dyDescent="0.25">
      <c r="A470" s="799" t="s">
        <v>201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775"/>
      <c r="AB470" s="775"/>
      <c r="AC470" s="775"/>
    </row>
    <row r="471" spans="1:68" ht="27" customHeight="1" x14ac:dyDescent="0.25">
      <c r="A471" s="54" t="s">
        <v>738</v>
      </c>
      <c r="B471" s="54" t="s">
        <v>739</v>
      </c>
      <c r="C471" s="31">
        <v>4301060441</v>
      </c>
      <c r="D471" s="786">
        <v>4607091389357</v>
      </c>
      <c r="E471" s="787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84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811"/>
      <c r="B472" s="797"/>
      <c r="C472" s="797"/>
      <c r="D472" s="797"/>
      <c r="E472" s="797"/>
      <c r="F472" s="797"/>
      <c r="G472" s="797"/>
      <c r="H472" s="797"/>
      <c r="I472" s="797"/>
      <c r="J472" s="797"/>
      <c r="K472" s="797"/>
      <c r="L472" s="797"/>
      <c r="M472" s="797"/>
      <c r="N472" s="797"/>
      <c r="O472" s="812"/>
      <c r="P472" s="800" t="s">
        <v>71</v>
      </c>
      <c r="Q472" s="801"/>
      <c r="R472" s="801"/>
      <c r="S472" s="801"/>
      <c r="T472" s="801"/>
      <c r="U472" s="801"/>
      <c r="V472" s="802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x14ac:dyDescent="0.2">
      <c r="A473" s="797"/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812"/>
      <c r="P473" s="800" t="s">
        <v>71</v>
      </c>
      <c r="Q473" s="801"/>
      <c r="R473" s="801"/>
      <c r="S473" s="801"/>
      <c r="T473" s="801"/>
      <c r="U473" s="801"/>
      <c r="V473" s="802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customHeight="1" x14ac:dyDescent="0.2">
      <c r="A474" s="831" t="s">
        <v>742</v>
      </c>
      <c r="B474" s="832"/>
      <c r="C474" s="832"/>
      <c r="D474" s="832"/>
      <c r="E474" s="832"/>
      <c r="F474" s="832"/>
      <c r="G474" s="832"/>
      <c r="H474" s="832"/>
      <c r="I474" s="832"/>
      <c r="J474" s="832"/>
      <c r="K474" s="832"/>
      <c r="L474" s="832"/>
      <c r="M474" s="832"/>
      <c r="N474" s="832"/>
      <c r="O474" s="832"/>
      <c r="P474" s="832"/>
      <c r="Q474" s="832"/>
      <c r="R474" s="832"/>
      <c r="S474" s="832"/>
      <c r="T474" s="832"/>
      <c r="U474" s="832"/>
      <c r="V474" s="832"/>
      <c r="W474" s="832"/>
      <c r="X474" s="832"/>
      <c r="Y474" s="832"/>
      <c r="Z474" s="832"/>
      <c r="AA474" s="48"/>
      <c r="AB474" s="48"/>
      <c r="AC474" s="48"/>
    </row>
    <row r="475" spans="1:68" ht="16.5" customHeight="1" x14ac:dyDescent="0.25">
      <c r="A475" s="796" t="s">
        <v>743</v>
      </c>
      <c r="B475" s="797"/>
      <c r="C475" s="797"/>
      <c r="D475" s="797"/>
      <c r="E475" s="797"/>
      <c r="F475" s="797"/>
      <c r="G475" s="797"/>
      <c r="H475" s="797"/>
      <c r="I475" s="797"/>
      <c r="J475" s="797"/>
      <c r="K475" s="797"/>
      <c r="L475" s="797"/>
      <c r="M475" s="797"/>
      <c r="N475" s="797"/>
      <c r="O475" s="797"/>
      <c r="P475" s="797"/>
      <c r="Q475" s="797"/>
      <c r="R475" s="797"/>
      <c r="S475" s="797"/>
      <c r="T475" s="797"/>
      <c r="U475" s="797"/>
      <c r="V475" s="797"/>
      <c r="W475" s="797"/>
      <c r="X475" s="797"/>
      <c r="Y475" s="797"/>
      <c r="Z475" s="797"/>
      <c r="AA475" s="774"/>
      <c r="AB475" s="774"/>
      <c r="AC475" s="774"/>
    </row>
    <row r="476" spans="1:68" ht="14.25" customHeight="1" x14ac:dyDescent="0.25">
      <c r="A476" s="799" t="s">
        <v>110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75"/>
      <c r="AB476" s="775"/>
      <c r="AC476" s="775"/>
    </row>
    <row r="477" spans="1:68" ht="27" customHeight="1" x14ac:dyDescent="0.25">
      <c r="A477" s="54" t="s">
        <v>744</v>
      </c>
      <c r="B477" s="54" t="s">
        <v>745</v>
      </c>
      <c r="C477" s="31">
        <v>4301011428</v>
      </c>
      <c r="D477" s="786">
        <v>4607091389708</v>
      </c>
      <c r="E477" s="787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811"/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812"/>
      <c r="P478" s="800" t="s">
        <v>71</v>
      </c>
      <c r="Q478" s="801"/>
      <c r="R478" s="801"/>
      <c r="S478" s="801"/>
      <c r="T478" s="801"/>
      <c r="U478" s="801"/>
      <c r="V478" s="802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x14ac:dyDescent="0.2">
      <c r="A479" s="797"/>
      <c r="B479" s="797"/>
      <c r="C479" s="797"/>
      <c r="D479" s="797"/>
      <c r="E479" s="797"/>
      <c r="F479" s="797"/>
      <c r="G479" s="797"/>
      <c r="H479" s="797"/>
      <c r="I479" s="797"/>
      <c r="J479" s="797"/>
      <c r="K479" s="797"/>
      <c r="L479" s="797"/>
      <c r="M479" s="797"/>
      <c r="N479" s="797"/>
      <c r="O479" s="812"/>
      <c r="P479" s="800" t="s">
        <v>71</v>
      </c>
      <c r="Q479" s="801"/>
      <c r="R479" s="801"/>
      <c r="S479" s="801"/>
      <c r="T479" s="801"/>
      <c r="U479" s="801"/>
      <c r="V479" s="802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customHeight="1" x14ac:dyDescent="0.25">
      <c r="A480" s="799" t="s">
        <v>64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775"/>
      <c r="AB480" s="775"/>
      <c r="AC480" s="775"/>
    </row>
    <row r="481" spans="1:68" ht="27" customHeight="1" x14ac:dyDescent="0.25">
      <c r="A481" s="54" t="s">
        <v>747</v>
      </c>
      <c r="B481" s="54" t="s">
        <v>748</v>
      </c>
      <c r="C481" s="31">
        <v>4301031405</v>
      </c>
      <c r="D481" s="786">
        <v>4680115886100</v>
      </c>
      <c r="E481" s="787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6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customHeight="1" x14ac:dyDescent="0.25">
      <c r="A482" s="54" t="s">
        <v>751</v>
      </c>
      <c r="B482" s="54" t="s">
        <v>752</v>
      </c>
      <c r="C482" s="31">
        <v>4301031406</v>
      </c>
      <c r="D482" s="786">
        <v>4680115886117</v>
      </c>
      <c r="E482" s="787"/>
      <c r="F482" s="778">
        <v>0.9</v>
      </c>
      <c r="G482" s="32">
        <v>6</v>
      </c>
      <c r="H482" s="778">
        <v>5.4</v>
      </c>
      <c r="I482" s="778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87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IFERROR(IF(Y482=0,"",ROUNDUP(Y482/H482,0)*0.00902),"")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751</v>
      </c>
      <c r="B483" s="54" t="s">
        <v>755</v>
      </c>
      <c r="C483" s="31">
        <v>4301031382</v>
      </c>
      <c r="D483" s="786">
        <v>4680115886117</v>
      </c>
      <c r="E483" s="787"/>
      <c r="F483" s="778">
        <v>0.9</v>
      </c>
      <c r="G483" s="32">
        <v>6</v>
      </c>
      <c r="H483" s="778">
        <v>5.4</v>
      </c>
      <c r="I483" s="778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1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customHeight="1" x14ac:dyDescent="0.25">
      <c r="A484" s="54" t="s">
        <v>756</v>
      </c>
      <c r="B484" s="54" t="s">
        <v>757</v>
      </c>
      <c r="C484" s="31">
        <v>4301031325</v>
      </c>
      <c r="D484" s="786">
        <v>4607091389746</v>
      </c>
      <c r="E484" s="787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customHeight="1" x14ac:dyDescent="0.25">
      <c r="A485" s="54" t="s">
        <v>756</v>
      </c>
      <c r="B485" s="54" t="s">
        <v>759</v>
      </c>
      <c r="C485" s="31">
        <v>4301031356</v>
      </c>
      <c r="D485" s="786">
        <v>4607091389746</v>
      </c>
      <c r="E485" s="787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760</v>
      </c>
      <c r="B486" s="54" t="s">
        <v>761</v>
      </c>
      <c r="C486" s="31">
        <v>4301031335</v>
      </c>
      <c r="D486" s="786">
        <v>4680115883147</v>
      </c>
      <c r="E486" s="787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7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customHeight="1" x14ac:dyDescent="0.25">
      <c r="A487" s="54" t="s">
        <v>760</v>
      </c>
      <c r="B487" s="54" t="s">
        <v>762</v>
      </c>
      <c r="C487" s="31">
        <v>4301031366</v>
      </c>
      <c r="D487" s="786">
        <v>4680115883147</v>
      </c>
      <c r="E487" s="787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764</v>
      </c>
      <c r="B488" s="54" t="s">
        <v>765</v>
      </c>
      <c r="C488" s="31">
        <v>4301031362</v>
      </c>
      <c r="D488" s="786">
        <v>4607091384338</v>
      </c>
      <c r="E488" s="787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customHeight="1" x14ac:dyDescent="0.25">
      <c r="A489" s="54" t="s">
        <v>766</v>
      </c>
      <c r="B489" s="54" t="s">
        <v>767</v>
      </c>
      <c r="C489" s="31">
        <v>4301031336</v>
      </c>
      <c r="D489" s="786">
        <v>4680115883154</v>
      </c>
      <c r="E489" s="787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customHeight="1" x14ac:dyDescent="0.25">
      <c r="A490" s="54" t="s">
        <v>766</v>
      </c>
      <c r="B490" s="54" t="s">
        <v>769</v>
      </c>
      <c r="C490" s="31">
        <v>4301031374</v>
      </c>
      <c r="D490" s="786">
        <v>4680115883154</v>
      </c>
      <c r="E490" s="787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9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customHeight="1" x14ac:dyDescent="0.25">
      <c r="A491" s="54" t="s">
        <v>771</v>
      </c>
      <c r="B491" s="54" t="s">
        <v>772</v>
      </c>
      <c r="C491" s="31">
        <v>4301031331</v>
      </c>
      <c r="D491" s="786">
        <v>4607091389524</v>
      </c>
      <c r="E491" s="787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771</v>
      </c>
      <c r="B492" s="54" t="s">
        <v>773</v>
      </c>
      <c r="C492" s="31">
        <v>4301031361</v>
      </c>
      <c r="D492" s="786">
        <v>4607091389524</v>
      </c>
      <c r="E492" s="787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774</v>
      </c>
      <c r="B493" s="54" t="s">
        <v>775</v>
      </c>
      <c r="C493" s="31">
        <v>4301031337</v>
      </c>
      <c r="D493" s="786">
        <v>4680115883161</v>
      </c>
      <c r="E493" s="787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774</v>
      </c>
      <c r="B494" s="54" t="s">
        <v>777</v>
      </c>
      <c r="C494" s="31">
        <v>4301031364</v>
      </c>
      <c r="D494" s="786">
        <v>4680115883161</v>
      </c>
      <c r="E494" s="787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4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customHeight="1" x14ac:dyDescent="0.25">
      <c r="A495" s="54" t="s">
        <v>779</v>
      </c>
      <c r="B495" s="54" t="s">
        <v>780</v>
      </c>
      <c r="C495" s="31">
        <v>4301031333</v>
      </c>
      <c r="D495" s="786">
        <v>4607091389531</v>
      </c>
      <c r="E495" s="787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customHeight="1" x14ac:dyDescent="0.25">
      <c r="A496" s="54" t="s">
        <v>779</v>
      </c>
      <c r="B496" s="54" t="s">
        <v>782</v>
      </c>
      <c r="C496" s="31">
        <v>4301031358</v>
      </c>
      <c r="D496" s="786">
        <v>4607091389531</v>
      </c>
      <c r="E496" s="787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customHeight="1" x14ac:dyDescent="0.25">
      <c r="A497" s="54" t="s">
        <v>783</v>
      </c>
      <c r="B497" s="54" t="s">
        <v>784</v>
      </c>
      <c r="C497" s="31">
        <v>4301031360</v>
      </c>
      <c r="D497" s="786">
        <v>4607091384345</v>
      </c>
      <c r="E497" s="787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customHeight="1" x14ac:dyDescent="0.25">
      <c r="A498" s="54" t="s">
        <v>785</v>
      </c>
      <c r="B498" s="54" t="s">
        <v>786</v>
      </c>
      <c r="C498" s="31">
        <v>4301031255</v>
      </c>
      <c r="D498" s="786">
        <v>4680115883185</v>
      </c>
      <c r="E498" s="787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2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4301031368</v>
      </c>
      <c r="D499" s="786">
        <v>4680115883185</v>
      </c>
      <c r="E499" s="787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">
        <v>789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754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x14ac:dyDescent="0.2">
      <c r="A500" s="811"/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812"/>
      <c r="P500" s="800" t="s">
        <v>71</v>
      </c>
      <c r="Q500" s="801"/>
      <c r="R500" s="801"/>
      <c r="S500" s="801"/>
      <c r="T500" s="801"/>
      <c r="U500" s="801"/>
      <c r="V500" s="802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x14ac:dyDescent="0.2">
      <c r="A501" s="797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2"/>
      <c r="P501" s="800" t="s">
        <v>71</v>
      </c>
      <c r="Q501" s="801"/>
      <c r="R501" s="801"/>
      <c r="S501" s="801"/>
      <c r="T501" s="801"/>
      <c r="U501" s="801"/>
      <c r="V501" s="802"/>
      <c r="W501" s="37" t="s">
        <v>69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customHeight="1" x14ac:dyDescent="0.25">
      <c r="A502" s="799" t="s">
        <v>73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775"/>
      <c r="AB502" s="775"/>
      <c r="AC502" s="775"/>
    </row>
    <row r="503" spans="1:68" ht="27" customHeight="1" x14ac:dyDescent="0.25">
      <c r="A503" s="54" t="s">
        <v>790</v>
      </c>
      <c r="B503" s="54" t="s">
        <v>791</v>
      </c>
      <c r="C503" s="31">
        <v>4301051284</v>
      </c>
      <c r="D503" s="786">
        <v>4607091384352</v>
      </c>
      <c r="E503" s="787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793</v>
      </c>
      <c r="B504" s="54" t="s">
        <v>794</v>
      </c>
      <c r="C504" s="31">
        <v>4301051431</v>
      </c>
      <c r="D504" s="786">
        <v>4607091389654</v>
      </c>
      <c r="E504" s="787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3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1"/>
      <c r="B505" s="797"/>
      <c r="C505" s="797"/>
      <c r="D505" s="797"/>
      <c r="E505" s="797"/>
      <c r="F505" s="797"/>
      <c r="G505" s="797"/>
      <c r="H505" s="797"/>
      <c r="I505" s="797"/>
      <c r="J505" s="797"/>
      <c r="K505" s="797"/>
      <c r="L505" s="797"/>
      <c r="M505" s="797"/>
      <c r="N505" s="797"/>
      <c r="O505" s="812"/>
      <c r="P505" s="800" t="s">
        <v>71</v>
      </c>
      <c r="Q505" s="801"/>
      <c r="R505" s="801"/>
      <c r="S505" s="801"/>
      <c r="T505" s="801"/>
      <c r="U505" s="801"/>
      <c r="V505" s="802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x14ac:dyDescent="0.2">
      <c r="A506" s="797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2"/>
      <c r="P506" s="800" t="s">
        <v>71</v>
      </c>
      <c r="Q506" s="801"/>
      <c r="R506" s="801"/>
      <c r="S506" s="801"/>
      <c r="T506" s="801"/>
      <c r="U506" s="801"/>
      <c r="V506" s="802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customHeight="1" x14ac:dyDescent="0.25">
      <c r="A507" s="799" t="s">
        <v>99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775"/>
      <c r="AB507" s="775"/>
      <c r="AC507" s="775"/>
    </row>
    <row r="508" spans="1:68" ht="27" customHeight="1" x14ac:dyDescent="0.25">
      <c r="A508" s="54" t="s">
        <v>796</v>
      </c>
      <c r="B508" s="54" t="s">
        <v>797</v>
      </c>
      <c r="C508" s="31">
        <v>4301032045</v>
      </c>
      <c r="D508" s="786">
        <v>4680115884335</v>
      </c>
      <c r="E508" s="787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89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801</v>
      </c>
      <c r="B509" s="54" t="s">
        <v>802</v>
      </c>
      <c r="C509" s="31">
        <v>4301170011</v>
      </c>
      <c r="D509" s="786">
        <v>4680115884113</v>
      </c>
      <c r="E509" s="787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1"/>
      <c r="B510" s="797"/>
      <c r="C510" s="797"/>
      <c r="D510" s="797"/>
      <c r="E510" s="797"/>
      <c r="F510" s="797"/>
      <c r="G510" s="797"/>
      <c r="H510" s="797"/>
      <c r="I510" s="797"/>
      <c r="J510" s="797"/>
      <c r="K510" s="797"/>
      <c r="L510" s="797"/>
      <c r="M510" s="797"/>
      <c r="N510" s="797"/>
      <c r="O510" s="812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x14ac:dyDescent="0.2">
      <c r="A511" s="797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2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customHeight="1" x14ac:dyDescent="0.25">
      <c r="A512" s="796" t="s">
        <v>804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74"/>
      <c r="AB512" s="774"/>
      <c r="AC512" s="774"/>
    </row>
    <row r="513" spans="1:68" ht="14.25" customHeight="1" x14ac:dyDescent="0.25">
      <c r="A513" s="799" t="s">
        <v>160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5"/>
      <c r="AB513" s="775"/>
      <c r="AC513" s="775"/>
    </row>
    <row r="514" spans="1:68" ht="27" customHeight="1" x14ac:dyDescent="0.25">
      <c r="A514" s="54" t="s">
        <v>805</v>
      </c>
      <c r="B514" s="54" t="s">
        <v>806</v>
      </c>
      <c r="C514" s="31">
        <v>4301020315</v>
      </c>
      <c r="D514" s="786">
        <v>4607091389364</v>
      </c>
      <c r="E514" s="787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1"/>
      <c r="B515" s="797"/>
      <c r="C515" s="797"/>
      <c r="D515" s="797"/>
      <c r="E515" s="797"/>
      <c r="F515" s="797"/>
      <c r="G515" s="797"/>
      <c r="H515" s="797"/>
      <c r="I515" s="797"/>
      <c r="J515" s="797"/>
      <c r="K515" s="797"/>
      <c r="L515" s="797"/>
      <c r="M515" s="797"/>
      <c r="N515" s="797"/>
      <c r="O515" s="812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x14ac:dyDescent="0.2">
      <c r="A516" s="797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2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customHeight="1" x14ac:dyDescent="0.25">
      <c r="A517" s="799" t="s">
        <v>64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775"/>
      <c r="AB517" s="775"/>
      <c r="AC517" s="775"/>
    </row>
    <row r="518" spans="1:68" ht="27" customHeight="1" x14ac:dyDescent="0.25">
      <c r="A518" s="54" t="s">
        <v>808</v>
      </c>
      <c r="B518" s="54" t="s">
        <v>809</v>
      </c>
      <c r="C518" s="31">
        <v>4301031403</v>
      </c>
      <c r="D518" s="786">
        <v>4680115886094</v>
      </c>
      <c r="E518" s="787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13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812</v>
      </c>
      <c r="B519" s="54" t="s">
        <v>813</v>
      </c>
      <c r="C519" s="31">
        <v>4301031363</v>
      </c>
      <c r="D519" s="786">
        <v>4607091389425</v>
      </c>
      <c r="E519" s="787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815</v>
      </c>
      <c r="B520" s="54" t="s">
        <v>816</v>
      </c>
      <c r="C520" s="31">
        <v>4301031373</v>
      </c>
      <c r="D520" s="786">
        <v>4680115880771</v>
      </c>
      <c r="E520" s="787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7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819</v>
      </c>
      <c r="B521" s="54" t="s">
        <v>820</v>
      </c>
      <c r="C521" s="31">
        <v>4301031359</v>
      </c>
      <c r="D521" s="786">
        <v>4607091389500</v>
      </c>
      <c r="E521" s="787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821</v>
      </c>
      <c r="C522" s="31">
        <v>4301031327</v>
      </c>
      <c r="D522" s="786">
        <v>4607091389500</v>
      </c>
      <c r="E522" s="787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1"/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812"/>
      <c r="P523" s="800" t="s">
        <v>71</v>
      </c>
      <c r="Q523" s="801"/>
      <c r="R523" s="801"/>
      <c r="S523" s="801"/>
      <c r="T523" s="801"/>
      <c r="U523" s="801"/>
      <c r="V523" s="802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x14ac:dyDescent="0.2">
      <c r="A524" s="797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2"/>
      <c r="P524" s="800" t="s">
        <v>71</v>
      </c>
      <c r="Q524" s="801"/>
      <c r="R524" s="801"/>
      <c r="S524" s="801"/>
      <c r="T524" s="801"/>
      <c r="U524" s="801"/>
      <c r="V524" s="802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customHeight="1" x14ac:dyDescent="0.25">
      <c r="A525" s="799" t="s">
        <v>99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775"/>
      <c r="AB525" s="775"/>
      <c r="AC525" s="775"/>
    </row>
    <row r="526" spans="1:68" ht="27" customHeight="1" x14ac:dyDescent="0.25">
      <c r="A526" s="54" t="s">
        <v>822</v>
      </c>
      <c r="B526" s="54" t="s">
        <v>823</v>
      </c>
      <c r="C526" s="31">
        <v>4301032046</v>
      </c>
      <c r="D526" s="786">
        <v>4680115884359</v>
      </c>
      <c r="E526" s="787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10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1"/>
      <c r="B527" s="797"/>
      <c r="C527" s="797"/>
      <c r="D527" s="797"/>
      <c r="E527" s="797"/>
      <c r="F527" s="797"/>
      <c r="G527" s="797"/>
      <c r="H527" s="797"/>
      <c r="I527" s="797"/>
      <c r="J527" s="797"/>
      <c r="K527" s="797"/>
      <c r="L527" s="797"/>
      <c r="M527" s="797"/>
      <c r="N527" s="797"/>
      <c r="O527" s="812"/>
      <c r="P527" s="800" t="s">
        <v>71</v>
      </c>
      <c r="Q527" s="801"/>
      <c r="R527" s="801"/>
      <c r="S527" s="801"/>
      <c r="T527" s="801"/>
      <c r="U527" s="801"/>
      <c r="V527" s="802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x14ac:dyDescent="0.2">
      <c r="A528" s="797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2"/>
      <c r="P528" s="800" t="s">
        <v>71</v>
      </c>
      <c r="Q528" s="801"/>
      <c r="R528" s="801"/>
      <c r="S528" s="801"/>
      <c r="T528" s="801"/>
      <c r="U528" s="801"/>
      <c r="V528" s="802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customHeight="1" x14ac:dyDescent="0.25">
      <c r="A529" s="799" t="s">
        <v>824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775"/>
      <c r="AB529" s="775"/>
      <c r="AC529" s="775"/>
    </row>
    <row r="530" spans="1:68" ht="27" customHeight="1" x14ac:dyDescent="0.25">
      <c r="A530" s="54" t="s">
        <v>825</v>
      </c>
      <c r="B530" s="54" t="s">
        <v>826</v>
      </c>
      <c r="C530" s="31">
        <v>4301040357</v>
      </c>
      <c r="D530" s="786">
        <v>4680115884564</v>
      </c>
      <c r="E530" s="787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7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1</v>
      </c>
      <c r="Y530" s="780">
        <f>IFERROR(IF(X530="",0,CEILING((X530/$H530),1)*$H530),"")</f>
        <v>3</v>
      </c>
      <c r="Z530" s="36">
        <f>IFERROR(IF(Y530=0,"",ROUNDUP(Y530/H530,0)*0.00627),"")</f>
        <v>6.2700000000000004E-3</v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1.2</v>
      </c>
      <c r="BN530" s="64">
        <f>IFERROR(Y530*I530/H530,"0")</f>
        <v>3.6</v>
      </c>
      <c r="BO530" s="64">
        <f>IFERROR(1/J530*(X530/H530),"0")</f>
        <v>1.6666666666666666E-3</v>
      </c>
      <c r="BP530" s="64">
        <f>IFERROR(1/J530*(Y530/H530),"0")</f>
        <v>5.0000000000000001E-3</v>
      </c>
    </row>
    <row r="531" spans="1:68" x14ac:dyDescent="0.2">
      <c r="A531" s="811"/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812"/>
      <c r="P531" s="800" t="s">
        <v>71</v>
      </c>
      <c r="Q531" s="801"/>
      <c r="R531" s="801"/>
      <c r="S531" s="801"/>
      <c r="T531" s="801"/>
      <c r="U531" s="801"/>
      <c r="V531" s="802"/>
      <c r="W531" s="37" t="s">
        <v>72</v>
      </c>
      <c r="X531" s="781">
        <f>IFERROR(X530/H530,"0")</f>
        <v>0.33333333333333331</v>
      </c>
      <c r="Y531" s="781">
        <f>IFERROR(Y530/H530,"0")</f>
        <v>1</v>
      </c>
      <c r="Z531" s="781">
        <f>IFERROR(IF(Z530="",0,Z530),"0")</f>
        <v>6.2700000000000004E-3</v>
      </c>
      <c r="AA531" s="782"/>
      <c r="AB531" s="782"/>
      <c r="AC531" s="782"/>
    </row>
    <row r="532" spans="1:68" x14ac:dyDescent="0.2">
      <c r="A532" s="797"/>
      <c r="B532" s="797"/>
      <c r="C532" s="797"/>
      <c r="D532" s="797"/>
      <c r="E532" s="797"/>
      <c r="F532" s="797"/>
      <c r="G532" s="797"/>
      <c r="H532" s="797"/>
      <c r="I532" s="797"/>
      <c r="J532" s="797"/>
      <c r="K532" s="797"/>
      <c r="L532" s="797"/>
      <c r="M532" s="797"/>
      <c r="N532" s="797"/>
      <c r="O532" s="812"/>
      <c r="P532" s="800" t="s">
        <v>71</v>
      </c>
      <c r="Q532" s="801"/>
      <c r="R532" s="801"/>
      <c r="S532" s="801"/>
      <c r="T532" s="801"/>
      <c r="U532" s="801"/>
      <c r="V532" s="802"/>
      <c r="W532" s="37" t="s">
        <v>69</v>
      </c>
      <c r="X532" s="781">
        <f>IFERROR(SUM(X530:X530),"0")</f>
        <v>1</v>
      </c>
      <c r="Y532" s="781">
        <f>IFERROR(SUM(Y530:Y530),"0")</f>
        <v>3</v>
      </c>
      <c r="Z532" s="37"/>
      <c r="AA532" s="782"/>
      <c r="AB532" s="782"/>
      <c r="AC532" s="782"/>
    </row>
    <row r="533" spans="1:68" ht="16.5" customHeight="1" x14ac:dyDescent="0.25">
      <c r="A533" s="796" t="s">
        <v>828</v>
      </c>
      <c r="B533" s="797"/>
      <c r="C533" s="797"/>
      <c r="D533" s="797"/>
      <c r="E533" s="797"/>
      <c r="F533" s="797"/>
      <c r="G533" s="797"/>
      <c r="H533" s="797"/>
      <c r="I533" s="797"/>
      <c r="J533" s="797"/>
      <c r="K533" s="797"/>
      <c r="L533" s="797"/>
      <c r="M533" s="797"/>
      <c r="N533" s="797"/>
      <c r="O533" s="797"/>
      <c r="P533" s="797"/>
      <c r="Q533" s="797"/>
      <c r="R533" s="797"/>
      <c r="S533" s="797"/>
      <c r="T533" s="797"/>
      <c r="U533" s="797"/>
      <c r="V533" s="797"/>
      <c r="W533" s="797"/>
      <c r="X533" s="797"/>
      <c r="Y533" s="797"/>
      <c r="Z533" s="797"/>
      <c r="AA533" s="774"/>
      <c r="AB533" s="774"/>
      <c r="AC533" s="774"/>
    </row>
    <row r="534" spans="1:68" ht="14.25" customHeight="1" x14ac:dyDescent="0.25">
      <c r="A534" s="799" t="s">
        <v>64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775"/>
      <c r="AB534" s="775"/>
      <c r="AC534" s="775"/>
    </row>
    <row r="535" spans="1:68" ht="27" customHeight="1" x14ac:dyDescent="0.25">
      <c r="A535" s="54" t="s">
        <v>829</v>
      </c>
      <c r="B535" s="54" t="s">
        <v>830</v>
      </c>
      <c r="C535" s="31">
        <v>4301031294</v>
      </c>
      <c r="D535" s="786">
        <v>4680115885189</v>
      </c>
      <c r="E535" s="787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832</v>
      </c>
      <c r="B536" s="54" t="s">
        <v>833</v>
      </c>
      <c r="C536" s="31">
        <v>4301031293</v>
      </c>
      <c r="D536" s="786">
        <v>4680115885172</v>
      </c>
      <c r="E536" s="787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8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834</v>
      </c>
      <c r="B537" s="54" t="s">
        <v>835</v>
      </c>
      <c r="C537" s="31">
        <v>4301031347</v>
      </c>
      <c r="D537" s="786">
        <v>4680115885110</v>
      </c>
      <c r="E537" s="787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0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838</v>
      </c>
      <c r="B538" s="54" t="s">
        <v>839</v>
      </c>
      <c r="C538" s="31">
        <v>4301031416</v>
      </c>
      <c r="D538" s="786">
        <v>4680115885219</v>
      </c>
      <c r="E538" s="787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3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811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2"/>
      <c r="P539" s="800" t="s">
        <v>71</v>
      </c>
      <c r="Q539" s="801"/>
      <c r="R539" s="801"/>
      <c r="S539" s="801"/>
      <c r="T539" s="801"/>
      <c r="U539" s="801"/>
      <c r="V539" s="802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x14ac:dyDescent="0.2">
      <c r="A540" s="797"/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812"/>
      <c r="P540" s="800" t="s">
        <v>71</v>
      </c>
      <c r="Q540" s="801"/>
      <c r="R540" s="801"/>
      <c r="S540" s="801"/>
      <c r="T540" s="801"/>
      <c r="U540" s="801"/>
      <c r="V540" s="802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customHeight="1" x14ac:dyDescent="0.25">
      <c r="A541" s="796" t="s">
        <v>842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4"/>
      <c r="AB541" s="774"/>
      <c r="AC541" s="774"/>
    </row>
    <row r="542" spans="1:68" ht="14.25" customHeight="1" x14ac:dyDescent="0.25">
      <c r="A542" s="799" t="s">
        <v>64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775"/>
      <c r="AB542" s="775"/>
      <c r="AC542" s="775"/>
    </row>
    <row r="543" spans="1:68" ht="27" customHeight="1" x14ac:dyDescent="0.25">
      <c r="A543" s="54" t="s">
        <v>843</v>
      </c>
      <c r="B543" s="54" t="s">
        <v>844</v>
      </c>
      <c r="C543" s="31">
        <v>4301031261</v>
      </c>
      <c r="D543" s="786">
        <v>4680115885103</v>
      </c>
      <c r="E543" s="787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811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2"/>
      <c r="P544" s="800" t="s">
        <v>71</v>
      </c>
      <c r="Q544" s="801"/>
      <c r="R544" s="801"/>
      <c r="S544" s="801"/>
      <c r="T544" s="801"/>
      <c r="U544" s="801"/>
      <c r="V544" s="802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x14ac:dyDescent="0.2">
      <c r="A545" s="797"/>
      <c r="B545" s="797"/>
      <c r="C545" s="797"/>
      <c r="D545" s="797"/>
      <c r="E545" s="797"/>
      <c r="F545" s="797"/>
      <c r="G545" s="797"/>
      <c r="H545" s="797"/>
      <c r="I545" s="797"/>
      <c r="J545" s="797"/>
      <c r="K545" s="797"/>
      <c r="L545" s="797"/>
      <c r="M545" s="797"/>
      <c r="N545" s="797"/>
      <c r="O545" s="812"/>
      <c r="P545" s="800" t="s">
        <v>71</v>
      </c>
      <c r="Q545" s="801"/>
      <c r="R545" s="801"/>
      <c r="S545" s="801"/>
      <c r="T545" s="801"/>
      <c r="U545" s="801"/>
      <c r="V545" s="802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customHeight="1" x14ac:dyDescent="0.25">
      <c r="A546" s="799" t="s">
        <v>201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5"/>
      <c r="AB546" s="775"/>
      <c r="AC546" s="775"/>
    </row>
    <row r="547" spans="1:68" ht="27" customHeight="1" x14ac:dyDescent="0.25">
      <c r="A547" s="54" t="s">
        <v>846</v>
      </c>
      <c r="B547" s="54" t="s">
        <v>847</v>
      </c>
      <c r="C547" s="31">
        <v>4301060412</v>
      </c>
      <c r="D547" s="786">
        <v>4680115885509</v>
      </c>
      <c r="E547" s="787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13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11"/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812"/>
      <c r="P548" s="800" t="s">
        <v>71</v>
      </c>
      <c r="Q548" s="801"/>
      <c r="R548" s="801"/>
      <c r="S548" s="801"/>
      <c r="T548" s="801"/>
      <c r="U548" s="801"/>
      <c r="V548" s="802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x14ac:dyDescent="0.2">
      <c r="A549" s="797"/>
      <c r="B549" s="797"/>
      <c r="C549" s="797"/>
      <c r="D549" s="797"/>
      <c r="E549" s="797"/>
      <c r="F549" s="797"/>
      <c r="G549" s="797"/>
      <c r="H549" s="797"/>
      <c r="I549" s="797"/>
      <c r="J549" s="797"/>
      <c r="K549" s="797"/>
      <c r="L549" s="797"/>
      <c r="M549" s="797"/>
      <c r="N549" s="797"/>
      <c r="O549" s="812"/>
      <c r="P549" s="800" t="s">
        <v>71</v>
      </c>
      <c r="Q549" s="801"/>
      <c r="R549" s="801"/>
      <c r="S549" s="801"/>
      <c r="T549" s="801"/>
      <c r="U549" s="801"/>
      <c r="V549" s="802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customHeight="1" x14ac:dyDescent="0.2">
      <c r="A550" s="831" t="s">
        <v>849</v>
      </c>
      <c r="B550" s="832"/>
      <c r="C550" s="832"/>
      <c r="D550" s="832"/>
      <c r="E550" s="832"/>
      <c r="F550" s="832"/>
      <c r="G550" s="832"/>
      <c r="H550" s="832"/>
      <c r="I550" s="832"/>
      <c r="J550" s="832"/>
      <c r="K550" s="832"/>
      <c r="L550" s="832"/>
      <c r="M550" s="832"/>
      <c r="N550" s="832"/>
      <c r="O550" s="832"/>
      <c r="P550" s="832"/>
      <c r="Q550" s="832"/>
      <c r="R550" s="832"/>
      <c r="S550" s="832"/>
      <c r="T550" s="832"/>
      <c r="U550" s="832"/>
      <c r="V550" s="832"/>
      <c r="W550" s="832"/>
      <c r="X550" s="832"/>
      <c r="Y550" s="832"/>
      <c r="Z550" s="832"/>
      <c r="AA550" s="48"/>
      <c r="AB550" s="48"/>
      <c r="AC550" s="48"/>
    </row>
    <row r="551" spans="1:68" ht="16.5" customHeight="1" x14ac:dyDescent="0.25">
      <c r="A551" s="796" t="s">
        <v>849</v>
      </c>
      <c r="B551" s="797"/>
      <c r="C551" s="797"/>
      <c r="D551" s="797"/>
      <c r="E551" s="797"/>
      <c r="F551" s="797"/>
      <c r="G551" s="797"/>
      <c r="H551" s="797"/>
      <c r="I551" s="797"/>
      <c r="J551" s="797"/>
      <c r="K551" s="797"/>
      <c r="L551" s="797"/>
      <c r="M551" s="797"/>
      <c r="N551" s="797"/>
      <c r="O551" s="797"/>
      <c r="P551" s="797"/>
      <c r="Q551" s="797"/>
      <c r="R551" s="797"/>
      <c r="S551" s="797"/>
      <c r="T551" s="797"/>
      <c r="U551" s="797"/>
      <c r="V551" s="797"/>
      <c r="W551" s="797"/>
      <c r="X551" s="797"/>
      <c r="Y551" s="797"/>
      <c r="Z551" s="797"/>
      <c r="AA551" s="774"/>
      <c r="AB551" s="774"/>
      <c r="AC551" s="774"/>
    </row>
    <row r="552" spans="1:68" ht="14.25" customHeight="1" x14ac:dyDescent="0.25">
      <c r="A552" s="799" t="s">
        <v>110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775"/>
      <c r="AB552" s="775"/>
      <c r="AC552" s="775"/>
    </row>
    <row r="553" spans="1:68" ht="27" customHeight="1" x14ac:dyDescent="0.25">
      <c r="A553" s="54" t="s">
        <v>850</v>
      </c>
      <c r="B553" s="54" t="s">
        <v>851</v>
      </c>
      <c r="C553" s="31">
        <v>4301011795</v>
      </c>
      <c r="D553" s="786">
        <v>4607091389067</v>
      </c>
      <c r="E553" s="787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8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70</v>
      </c>
      <c r="Y553" s="780">
        <f t="shared" ref="Y553:Y567" si="103">IFERROR(IF(X553="",0,CEILING((X553/$H553),1)*$H553),"")</f>
        <v>73.92</v>
      </c>
      <c r="Z553" s="36">
        <f t="shared" ref="Z553:Z558" si="104">IFERROR(IF(Y553=0,"",ROUNDUP(Y553/H553,0)*0.01196),"")</f>
        <v>0.16744000000000001</v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74.772727272727266</v>
      </c>
      <c r="BN553" s="64">
        <f t="shared" ref="BN553:BN567" si="106">IFERROR(Y553*I553/H553,"0")</f>
        <v>78.959999999999994</v>
      </c>
      <c r="BO553" s="64">
        <f t="shared" ref="BO553:BO567" si="107">IFERROR(1/J553*(X553/H553),"0")</f>
        <v>0.12747668997668998</v>
      </c>
      <c r="BP553" s="64">
        <f t="shared" ref="BP553:BP567" si="108">IFERROR(1/J553*(Y553/H553),"0")</f>
        <v>0.13461538461538464</v>
      </c>
    </row>
    <row r="554" spans="1:68" ht="27" customHeight="1" x14ac:dyDescent="0.25">
      <c r="A554" s="54" t="s">
        <v>852</v>
      </c>
      <c r="B554" s="54" t="s">
        <v>853</v>
      </c>
      <c r="C554" s="31">
        <v>4301011961</v>
      </c>
      <c r="D554" s="786">
        <v>4680115885271</v>
      </c>
      <c r="E554" s="787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8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35</v>
      </c>
      <c r="Y554" s="780">
        <f t="shared" si="103"/>
        <v>36.96</v>
      </c>
      <c r="Z554" s="36">
        <f t="shared" si="104"/>
        <v>8.3720000000000003E-2</v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37.386363636363633</v>
      </c>
      <c r="BN554" s="64">
        <f t="shared" si="106"/>
        <v>39.479999999999997</v>
      </c>
      <c r="BO554" s="64">
        <f t="shared" si="107"/>
        <v>6.3738344988344992E-2</v>
      </c>
      <c r="BP554" s="64">
        <f t="shared" si="108"/>
        <v>6.7307692307692318E-2</v>
      </c>
    </row>
    <row r="555" spans="1:68" ht="16.5" customHeight="1" x14ac:dyDescent="0.25">
      <c r="A555" s="54" t="s">
        <v>855</v>
      </c>
      <c r="B555" s="54" t="s">
        <v>856</v>
      </c>
      <c r="C555" s="31">
        <v>4301011774</v>
      </c>
      <c r="D555" s="786">
        <v>4680115884502</v>
      </c>
      <c r="E555" s="787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86">
        <v>4607091389104</v>
      </c>
      <c r="E556" s="787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1300</v>
      </c>
      <c r="Y556" s="780">
        <f t="shared" si="103"/>
        <v>1304.1600000000001</v>
      </c>
      <c r="Z556" s="36">
        <f t="shared" si="104"/>
        <v>2.9541200000000001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1388.6363636363635</v>
      </c>
      <c r="BN556" s="64">
        <f t="shared" si="106"/>
        <v>1393.08</v>
      </c>
      <c r="BO556" s="64">
        <f t="shared" si="107"/>
        <v>2.3674242424242422</v>
      </c>
      <c r="BP556" s="64">
        <f t="shared" si="108"/>
        <v>2.375</v>
      </c>
    </row>
    <row r="557" spans="1:68" ht="16.5" customHeight="1" x14ac:dyDescent="0.25">
      <c r="A557" s="54" t="s">
        <v>861</v>
      </c>
      <c r="B557" s="54" t="s">
        <v>862</v>
      </c>
      <c r="C557" s="31">
        <v>4301011799</v>
      </c>
      <c r="D557" s="786">
        <v>4680115884519</v>
      </c>
      <c r="E557" s="787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864</v>
      </c>
      <c r="B558" s="54" t="s">
        <v>865</v>
      </c>
      <c r="C558" s="31">
        <v>4301011376</v>
      </c>
      <c r="D558" s="786">
        <v>4680115885226</v>
      </c>
      <c r="E558" s="787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600</v>
      </c>
      <c r="Y558" s="780">
        <f t="shared" si="103"/>
        <v>601.92000000000007</v>
      </c>
      <c r="Z558" s="36">
        <f t="shared" si="104"/>
        <v>1.36344</v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640.90909090909088</v>
      </c>
      <c r="BN558" s="64">
        <f t="shared" si="106"/>
        <v>642.96</v>
      </c>
      <c r="BO558" s="64">
        <f t="shared" si="107"/>
        <v>1.0926573426573427</v>
      </c>
      <c r="BP558" s="64">
        <f t="shared" si="108"/>
        <v>1.0961538461538463</v>
      </c>
    </row>
    <row r="559" spans="1:68" ht="27" customHeight="1" x14ac:dyDescent="0.25">
      <c r="A559" s="54" t="s">
        <v>867</v>
      </c>
      <c r="B559" s="54" t="s">
        <v>868</v>
      </c>
      <c r="C559" s="31">
        <v>4301011778</v>
      </c>
      <c r="D559" s="786">
        <v>4680115880603</v>
      </c>
      <c r="E559" s="787"/>
      <c r="F559" s="778">
        <v>0.6</v>
      </c>
      <c r="G559" s="32">
        <v>6</v>
      </c>
      <c r="H559" s="778">
        <v>3.6</v>
      </c>
      <c r="I559" s="778">
        <v>3.81</v>
      </c>
      <c r="J559" s="32">
        <v>132</v>
      </c>
      <c r="K559" s="32" t="s">
        <v>124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132</v>
      </c>
      <c r="Y559" s="780">
        <f t="shared" si="103"/>
        <v>133.20000000000002</v>
      </c>
      <c r="Z559" s="36">
        <f>IFERROR(IF(Y559=0,"",ROUNDUP(Y559/H559,0)*0.00902),"")</f>
        <v>0.33374000000000004</v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139.69999999999999</v>
      </c>
      <c r="BN559" s="64">
        <f t="shared" si="106"/>
        <v>140.97000000000003</v>
      </c>
      <c r="BO559" s="64">
        <f t="shared" si="107"/>
        <v>0.27777777777777779</v>
      </c>
      <c r="BP559" s="64">
        <f t="shared" si="108"/>
        <v>0.28030303030303039</v>
      </c>
    </row>
    <row r="560" spans="1:68" ht="27" customHeight="1" x14ac:dyDescent="0.25">
      <c r="A560" s="54" t="s">
        <v>867</v>
      </c>
      <c r="B560" s="54" t="s">
        <v>869</v>
      </c>
      <c r="C560" s="31">
        <v>4301012035</v>
      </c>
      <c r="D560" s="786">
        <v>4680115880603</v>
      </c>
      <c r="E560" s="787"/>
      <c r="F560" s="778">
        <v>0.6</v>
      </c>
      <c r="G560" s="32">
        <v>8</v>
      </c>
      <c r="H560" s="778">
        <v>4.8</v>
      </c>
      <c r="I560" s="778">
        <v>6.96</v>
      </c>
      <c r="J560" s="32">
        <v>120</v>
      </c>
      <c r="K560" s="32" t="s">
        <v>124</v>
      </c>
      <c r="L560" s="32"/>
      <c r="M560" s="33" t="s">
        <v>117</v>
      </c>
      <c r="N560" s="33"/>
      <c r="O560" s="32">
        <v>60</v>
      </c>
      <c r="P560" s="11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IFERROR(IF(Y560=0,"",ROUNDUP(Y560/H560,0)*0.00937),"")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customHeight="1" x14ac:dyDescent="0.25">
      <c r="A561" s="54" t="s">
        <v>870</v>
      </c>
      <c r="B561" s="54" t="s">
        <v>871</v>
      </c>
      <c r="C561" s="31">
        <v>4301012036</v>
      </c>
      <c r="D561" s="786">
        <v>4680115882782</v>
      </c>
      <c r="E561" s="787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6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customHeight="1" x14ac:dyDescent="0.25">
      <c r="A562" s="54" t="s">
        <v>872</v>
      </c>
      <c r="B562" s="54" t="s">
        <v>873</v>
      </c>
      <c r="C562" s="31">
        <v>4301012050</v>
      </c>
      <c r="D562" s="786">
        <v>4680115885479</v>
      </c>
      <c r="E562" s="787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10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customHeight="1" x14ac:dyDescent="0.25">
      <c r="A563" s="54" t="s">
        <v>876</v>
      </c>
      <c r="B563" s="54" t="s">
        <v>877</v>
      </c>
      <c r="C563" s="31">
        <v>4301011784</v>
      </c>
      <c r="D563" s="786">
        <v>4607091389982</v>
      </c>
      <c r="E563" s="787"/>
      <c r="F563" s="778">
        <v>0.6</v>
      </c>
      <c r="G563" s="32">
        <v>6</v>
      </c>
      <c r="H563" s="778">
        <v>3.6</v>
      </c>
      <c r="I563" s="778">
        <v>3.81</v>
      </c>
      <c r="J563" s="32">
        <v>132</v>
      </c>
      <c r="K563" s="32" t="s">
        <v>124</v>
      </c>
      <c r="L563" s="32"/>
      <c r="M563" s="33" t="s">
        <v>117</v>
      </c>
      <c r="N563" s="33"/>
      <c r="O563" s="32">
        <v>60</v>
      </c>
      <c r="P563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IFERROR(IF(Y563=0,"",ROUNDUP(Y563/H563,0)*0.00902),"")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customHeight="1" x14ac:dyDescent="0.25">
      <c r="A564" s="54" t="s">
        <v>876</v>
      </c>
      <c r="B564" s="54" t="s">
        <v>878</v>
      </c>
      <c r="C564" s="31">
        <v>4301012034</v>
      </c>
      <c r="D564" s="786">
        <v>4607091389982</v>
      </c>
      <c r="E564" s="787"/>
      <c r="F564" s="778">
        <v>0.6</v>
      </c>
      <c r="G564" s="32">
        <v>8</v>
      </c>
      <c r="H564" s="778">
        <v>4.8</v>
      </c>
      <c r="I564" s="778">
        <v>6.96</v>
      </c>
      <c r="J564" s="32">
        <v>120</v>
      </c>
      <c r="K564" s="32" t="s">
        <v>124</v>
      </c>
      <c r="L564" s="32"/>
      <c r="M564" s="33" t="s">
        <v>117</v>
      </c>
      <c r="N564" s="33"/>
      <c r="O564" s="32">
        <v>60</v>
      </c>
      <c r="P564" s="10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IFERROR(IF(Y564=0,"",ROUNDUP(Y564/H564,0)*0.00937),"")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customHeight="1" x14ac:dyDescent="0.25">
      <c r="A565" s="54" t="s">
        <v>879</v>
      </c>
      <c r="B565" s="54" t="s">
        <v>880</v>
      </c>
      <c r="C565" s="31">
        <v>4301012057</v>
      </c>
      <c r="D565" s="786">
        <v>4680115886483</v>
      </c>
      <c r="E565" s="787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70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customHeight="1" x14ac:dyDescent="0.25">
      <c r="A566" s="54" t="s">
        <v>882</v>
      </c>
      <c r="B566" s="54" t="s">
        <v>883</v>
      </c>
      <c r="C566" s="31">
        <v>4301012058</v>
      </c>
      <c r="D566" s="786">
        <v>4680115886490</v>
      </c>
      <c r="E566" s="787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49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customHeight="1" x14ac:dyDescent="0.25">
      <c r="A567" s="54" t="s">
        <v>885</v>
      </c>
      <c r="B567" s="54" t="s">
        <v>886</v>
      </c>
      <c r="C567" s="31">
        <v>4301012055</v>
      </c>
      <c r="D567" s="786">
        <v>4680115886469</v>
      </c>
      <c r="E567" s="787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097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811"/>
      <c r="B568" s="797"/>
      <c r="C568" s="797"/>
      <c r="D568" s="797"/>
      <c r="E568" s="797"/>
      <c r="F568" s="797"/>
      <c r="G568" s="797"/>
      <c r="H568" s="797"/>
      <c r="I568" s="797"/>
      <c r="J568" s="797"/>
      <c r="K568" s="797"/>
      <c r="L568" s="797"/>
      <c r="M568" s="797"/>
      <c r="N568" s="797"/>
      <c r="O568" s="812"/>
      <c r="P568" s="800" t="s">
        <v>71</v>
      </c>
      <c r="Q568" s="801"/>
      <c r="R568" s="801"/>
      <c r="S568" s="801"/>
      <c r="T568" s="801"/>
      <c r="U568" s="801"/>
      <c r="V568" s="802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416.40151515151513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419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4.9024599999999996</v>
      </c>
      <c r="AA568" s="782"/>
      <c r="AB568" s="782"/>
      <c r="AC568" s="782"/>
    </row>
    <row r="569" spans="1:68" x14ac:dyDescent="0.2">
      <c r="A569" s="797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2"/>
      <c r="P569" s="800" t="s">
        <v>71</v>
      </c>
      <c r="Q569" s="801"/>
      <c r="R569" s="801"/>
      <c r="S569" s="801"/>
      <c r="T569" s="801"/>
      <c r="U569" s="801"/>
      <c r="V569" s="802"/>
      <c r="W569" s="37" t="s">
        <v>69</v>
      </c>
      <c r="X569" s="781">
        <f>IFERROR(SUM(X553:X567),"0")</f>
        <v>2137</v>
      </c>
      <c r="Y569" s="781">
        <f>IFERROR(SUM(Y553:Y567),"0")</f>
        <v>2150.16</v>
      </c>
      <c r="Z569" s="37"/>
      <c r="AA569" s="782"/>
      <c r="AB569" s="782"/>
      <c r="AC569" s="782"/>
    </row>
    <row r="570" spans="1:68" ht="14.25" customHeight="1" x14ac:dyDescent="0.25">
      <c r="A570" s="799" t="s">
        <v>160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775"/>
      <c r="AB570" s="775"/>
      <c r="AC570" s="775"/>
    </row>
    <row r="571" spans="1:68" ht="16.5" customHeight="1" x14ac:dyDescent="0.25">
      <c r="A571" s="54" t="s">
        <v>888</v>
      </c>
      <c r="B571" s="54" t="s">
        <v>889</v>
      </c>
      <c r="C571" s="31">
        <v>4301020222</v>
      </c>
      <c r="D571" s="786">
        <v>4607091388930</v>
      </c>
      <c r="E571" s="787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117</v>
      </c>
      <c r="N571" s="33"/>
      <c r="O571" s="32">
        <v>55</v>
      </c>
      <c r="P571" s="8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890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888</v>
      </c>
      <c r="B572" s="54" t="s">
        <v>891</v>
      </c>
      <c r="C572" s="31">
        <v>4301020334</v>
      </c>
      <c r="D572" s="786">
        <v>4607091388930</v>
      </c>
      <c r="E572" s="787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114</v>
      </c>
      <c r="N572" s="33"/>
      <c r="O572" s="32">
        <v>70</v>
      </c>
      <c r="P572" s="898" t="s">
        <v>892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894</v>
      </c>
      <c r="B573" s="54" t="s">
        <v>895</v>
      </c>
      <c r="C573" s="31">
        <v>4301020385</v>
      </c>
      <c r="D573" s="786">
        <v>4680115880054</v>
      </c>
      <c r="E573" s="787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94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60</v>
      </c>
      <c r="Y573" s="780">
        <f>IFERROR(IF(X573="",0,CEILING((X573/$H573),1)*$H573),"")</f>
        <v>62.4</v>
      </c>
      <c r="Z573" s="36">
        <f>IFERROR(IF(Y573=0,"",ROUNDUP(Y573/H573,0)*0.00902),"")</f>
        <v>0.11726</v>
      </c>
      <c r="AA573" s="56"/>
      <c r="AB573" s="57"/>
      <c r="AC573" s="657" t="s">
        <v>893</v>
      </c>
      <c r="AG573" s="64"/>
      <c r="AJ573" s="68"/>
      <c r="AK573" s="68">
        <v>0</v>
      </c>
      <c r="BB573" s="658" t="s">
        <v>1</v>
      </c>
      <c r="BM573" s="64">
        <f>IFERROR(X573*I573/H573,"0")</f>
        <v>86.625</v>
      </c>
      <c r="BN573" s="64">
        <f>IFERROR(Y573*I573/H573,"0")</f>
        <v>90.089999999999989</v>
      </c>
      <c r="BO573" s="64">
        <f>IFERROR(1/J573*(X573/H573),"0")</f>
        <v>9.4696969696969696E-2</v>
      </c>
      <c r="BP573" s="64">
        <f>IFERROR(1/J573*(Y573/H573),"0")</f>
        <v>9.8484848484848481E-2</v>
      </c>
    </row>
    <row r="574" spans="1:68" x14ac:dyDescent="0.2">
      <c r="A574" s="811"/>
      <c r="B574" s="797"/>
      <c r="C574" s="797"/>
      <c r="D574" s="797"/>
      <c r="E574" s="797"/>
      <c r="F574" s="797"/>
      <c r="G574" s="797"/>
      <c r="H574" s="797"/>
      <c r="I574" s="797"/>
      <c r="J574" s="797"/>
      <c r="K574" s="797"/>
      <c r="L574" s="797"/>
      <c r="M574" s="797"/>
      <c r="N574" s="797"/>
      <c r="O574" s="812"/>
      <c r="P574" s="800" t="s">
        <v>71</v>
      </c>
      <c r="Q574" s="801"/>
      <c r="R574" s="801"/>
      <c r="S574" s="801"/>
      <c r="T574" s="801"/>
      <c r="U574" s="801"/>
      <c r="V574" s="802"/>
      <c r="W574" s="37" t="s">
        <v>72</v>
      </c>
      <c r="X574" s="781">
        <f>IFERROR(X571/H571,"0")+IFERROR(X572/H572,"0")+IFERROR(X573/H573,"0")</f>
        <v>12.5</v>
      </c>
      <c r="Y574" s="781">
        <f>IFERROR(Y571/H571,"0")+IFERROR(Y572/H572,"0")+IFERROR(Y573/H573,"0")</f>
        <v>13</v>
      </c>
      <c r="Z574" s="781">
        <f>IFERROR(IF(Z571="",0,Z571),"0")+IFERROR(IF(Z572="",0,Z572),"0")+IFERROR(IF(Z573="",0,Z573),"0")</f>
        <v>0.11726</v>
      </c>
      <c r="AA574" s="782"/>
      <c r="AB574" s="782"/>
      <c r="AC574" s="782"/>
    </row>
    <row r="575" spans="1:68" x14ac:dyDescent="0.2">
      <c r="A575" s="797"/>
      <c r="B575" s="797"/>
      <c r="C575" s="797"/>
      <c r="D575" s="797"/>
      <c r="E575" s="797"/>
      <c r="F575" s="797"/>
      <c r="G575" s="797"/>
      <c r="H575" s="797"/>
      <c r="I575" s="797"/>
      <c r="J575" s="797"/>
      <c r="K575" s="797"/>
      <c r="L575" s="797"/>
      <c r="M575" s="797"/>
      <c r="N575" s="797"/>
      <c r="O575" s="812"/>
      <c r="P575" s="800" t="s">
        <v>71</v>
      </c>
      <c r="Q575" s="801"/>
      <c r="R575" s="801"/>
      <c r="S575" s="801"/>
      <c r="T575" s="801"/>
      <c r="U575" s="801"/>
      <c r="V575" s="802"/>
      <c r="W575" s="37" t="s">
        <v>69</v>
      </c>
      <c r="X575" s="781">
        <f>IFERROR(SUM(X571:X573),"0")</f>
        <v>60</v>
      </c>
      <c r="Y575" s="781">
        <f>IFERROR(SUM(Y571:Y573),"0")</f>
        <v>62.4</v>
      </c>
      <c r="Z575" s="37"/>
      <c r="AA575" s="782"/>
      <c r="AB575" s="782"/>
      <c r="AC575" s="782"/>
    </row>
    <row r="576" spans="1:68" ht="14.25" customHeight="1" x14ac:dyDescent="0.25">
      <c r="A576" s="799" t="s">
        <v>64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775"/>
      <c r="AB576" s="775"/>
      <c r="AC576" s="775"/>
    </row>
    <row r="577" spans="1:68" ht="27" customHeight="1" x14ac:dyDescent="0.25">
      <c r="A577" s="54" t="s">
        <v>897</v>
      </c>
      <c r="B577" s="54" t="s">
        <v>898</v>
      </c>
      <c r="C577" s="31">
        <v>4301031349</v>
      </c>
      <c r="D577" s="786">
        <v>4680115883116</v>
      </c>
      <c r="E577" s="787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40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customHeight="1" x14ac:dyDescent="0.25">
      <c r="A578" s="54" t="s">
        <v>901</v>
      </c>
      <c r="B578" s="54" t="s">
        <v>902</v>
      </c>
      <c r="C578" s="31">
        <v>4301031248</v>
      </c>
      <c r="D578" s="786">
        <v>4680115883093</v>
      </c>
      <c r="E578" s="787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60</v>
      </c>
      <c r="P578" s="11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903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customHeight="1" x14ac:dyDescent="0.25">
      <c r="A579" s="54" t="s">
        <v>901</v>
      </c>
      <c r="B579" s="54" t="s">
        <v>904</v>
      </c>
      <c r="C579" s="31">
        <v>4301031350</v>
      </c>
      <c r="D579" s="786">
        <v>4680115883093</v>
      </c>
      <c r="E579" s="787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70</v>
      </c>
      <c r="P579" s="1185" t="s">
        <v>905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customHeight="1" x14ac:dyDescent="0.25">
      <c r="A580" s="54" t="s">
        <v>907</v>
      </c>
      <c r="B580" s="54" t="s">
        <v>908</v>
      </c>
      <c r="C580" s="31">
        <v>4301031250</v>
      </c>
      <c r="D580" s="786">
        <v>4680115883109</v>
      </c>
      <c r="E580" s="787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60</v>
      </c>
      <c r="P580" s="111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909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910</v>
      </c>
      <c r="C581" s="31">
        <v>4301031353</v>
      </c>
      <c r="D581" s="786">
        <v>4680115883109</v>
      </c>
      <c r="E581" s="787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70</v>
      </c>
      <c r="P581" s="978" t="s">
        <v>911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0</v>
      </c>
      <c r="Y581" s="780">
        <f t="shared" si="109"/>
        <v>0</v>
      </c>
      <c r="Z581" s="36" t="str">
        <f>IFERROR(IF(Y581=0,"",ROUNDUP(Y581/H581,0)*0.01196),"")</f>
        <v/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0</v>
      </c>
      <c r="BN581" s="64">
        <f t="shared" si="111"/>
        <v>0</v>
      </c>
      <c r="BO581" s="64">
        <f t="shared" si="112"/>
        <v>0</v>
      </c>
      <c r="BP581" s="64">
        <f t="shared" si="113"/>
        <v>0</v>
      </c>
    </row>
    <row r="582" spans="1:68" ht="27" customHeight="1" x14ac:dyDescent="0.25">
      <c r="A582" s="54" t="s">
        <v>913</v>
      </c>
      <c r="B582" s="54" t="s">
        <v>914</v>
      </c>
      <c r="C582" s="31">
        <v>4301031351</v>
      </c>
      <c r="D582" s="786">
        <v>4680115882072</v>
      </c>
      <c r="E582" s="787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0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913</v>
      </c>
      <c r="B583" s="54" t="s">
        <v>916</v>
      </c>
      <c r="C583" s="31">
        <v>4301031383</v>
      </c>
      <c r="D583" s="786">
        <v>4680115882072</v>
      </c>
      <c r="E583" s="787"/>
      <c r="F583" s="778">
        <v>0.6</v>
      </c>
      <c r="G583" s="32">
        <v>8</v>
      </c>
      <c r="H583" s="778">
        <v>4.8</v>
      </c>
      <c r="I583" s="778">
        <v>6.96</v>
      </c>
      <c r="J583" s="32">
        <v>120</v>
      </c>
      <c r="K583" s="32" t="s">
        <v>124</v>
      </c>
      <c r="L583" s="32"/>
      <c r="M583" s="33" t="s">
        <v>117</v>
      </c>
      <c r="N583" s="33"/>
      <c r="O583" s="32">
        <v>60</v>
      </c>
      <c r="P583" s="115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IFERROR(IF(Y583=0,"",ROUNDUP(Y583/H583,0)*0.00937),"")</f>
        <v/>
      </c>
      <c r="AA583" s="56"/>
      <c r="AB583" s="57"/>
      <c r="AC583" s="671" t="s">
        <v>917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customHeight="1" x14ac:dyDescent="0.25">
      <c r="A584" s="54" t="s">
        <v>913</v>
      </c>
      <c r="B584" s="54" t="s">
        <v>918</v>
      </c>
      <c r="C584" s="31">
        <v>4301031419</v>
      </c>
      <c r="D584" s="786">
        <v>4680115882072</v>
      </c>
      <c r="E584" s="787"/>
      <c r="F584" s="778">
        <v>0.6</v>
      </c>
      <c r="G584" s="32">
        <v>8</v>
      </c>
      <c r="H584" s="778">
        <v>4.8</v>
      </c>
      <c r="I584" s="778">
        <v>6.93</v>
      </c>
      <c r="J584" s="32">
        <v>132</v>
      </c>
      <c r="K584" s="32" t="s">
        <v>124</v>
      </c>
      <c r="L584" s="32"/>
      <c r="M584" s="33" t="s">
        <v>117</v>
      </c>
      <c r="N584" s="33"/>
      <c r="O584" s="32">
        <v>70</v>
      </c>
      <c r="P584" s="921" t="s">
        <v>919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900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customHeight="1" x14ac:dyDescent="0.25">
      <c r="A585" s="54" t="s">
        <v>920</v>
      </c>
      <c r="B585" s="54" t="s">
        <v>921</v>
      </c>
      <c r="C585" s="31">
        <v>4301031251</v>
      </c>
      <c r="D585" s="786">
        <v>4680115882102</v>
      </c>
      <c r="E585" s="787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903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customHeight="1" x14ac:dyDescent="0.25">
      <c r="A586" s="54" t="s">
        <v>920</v>
      </c>
      <c r="B586" s="54" t="s">
        <v>922</v>
      </c>
      <c r="C586" s="31">
        <v>4301031385</v>
      </c>
      <c r="D586" s="786">
        <v>4680115882102</v>
      </c>
      <c r="E586" s="787"/>
      <c r="F586" s="778">
        <v>0.6</v>
      </c>
      <c r="G586" s="32">
        <v>8</v>
      </c>
      <c r="H586" s="778">
        <v>4.8</v>
      </c>
      <c r="I586" s="778">
        <v>6.69</v>
      </c>
      <c r="J586" s="32">
        <v>120</v>
      </c>
      <c r="K586" s="32" t="s">
        <v>124</v>
      </c>
      <c r="L586" s="32"/>
      <c r="M586" s="33" t="s">
        <v>68</v>
      </c>
      <c r="N586" s="33"/>
      <c r="O586" s="32">
        <v>60</v>
      </c>
      <c r="P586" s="102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906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customHeight="1" x14ac:dyDescent="0.25">
      <c r="A587" s="54" t="s">
        <v>920</v>
      </c>
      <c r="B587" s="54" t="s">
        <v>923</v>
      </c>
      <c r="C587" s="31">
        <v>4301031418</v>
      </c>
      <c r="D587" s="786">
        <v>4680115882102</v>
      </c>
      <c r="E587" s="787"/>
      <c r="F587" s="778">
        <v>0.6</v>
      </c>
      <c r="G587" s="32">
        <v>8</v>
      </c>
      <c r="H587" s="778">
        <v>4.8</v>
      </c>
      <c r="I587" s="778">
        <v>6.69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70</v>
      </c>
      <c r="P587" s="964" t="s">
        <v>924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906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customHeight="1" x14ac:dyDescent="0.25">
      <c r="A588" s="54" t="s">
        <v>925</v>
      </c>
      <c r="B588" s="54" t="s">
        <v>926</v>
      </c>
      <c r="C588" s="31">
        <v>4301031253</v>
      </c>
      <c r="D588" s="786">
        <v>4680115882096</v>
      </c>
      <c r="E588" s="787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909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customHeight="1" x14ac:dyDescent="0.25">
      <c r="A589" s="54" t="s">
        <v>925</v>
      </c>
      <c r="B589" s="54" t="s">
        <v>927</v>
      </c>
      <c r="C589" s="31">
        <v>4301031384</v>
      </c>
      <c r="D589" s="786">
        <v>4680115882096</v>
      </c>
      <c r="E589" s="787"/>
      <c r="F589" s="778">
        <v>0.6</v>
      </c>
      <c r="G589" s="32">
        <v>8</v>
      </c>
      <c r="H589" s="778">
        <v>4.8</v>
      </c>
      <c r="I589" s="778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912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customHeight="1" x14ac:dyDescent="0.25">
      <c r="A590" s="54" t="s">
        <v>925</v>
      </c>
      <c r="B590" s="54" t="s">
        <v>928</v>
      </c>
      <c r="C590" s="31">
        <v>4301031417</v>
      </c>
      <c r="D590" s="786">
        <v>4680115882096</v>
      </c>
      <c r="E590" s="787"/>
      <c r="F590" s="778">
        <v>0.6</v>
      </c>
      <c r="G590" s="32">
        <v>8</v>
      </c>
      <c r="H590" s="778">
        <v>4.8</v>
      </c>
      <c r="I590" s="778">
        <v>6.69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70</v>
      </c>
      <c r="P590" s="999" t="s">
        <v>929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912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811"/>
      <c r="B591" s="797"/>
      <c r="C591" s="797"/>
      <c r="D591" s="797"/>
      <c r="E591" s="797"/>
      <c r="F591" s="797"/>
      <c r="G591" s="797"/>
      <c r="H591" s="797"/>
      <c r="I591" s="797"/>
      <c r="J591" s="797"/>
      <c r="K591" s="797"/>
      <c r="L591" s="797"/>
      <c r="M591" s="797"/>
      <c r="N591" s="797"/>
      <c r="O591" s="812"/>
      <c r="P591" s="800" t="s">
        <v>71</v>
      </c>
      <c r="Q591" s="801"/>
      <c r="R591" s="801"/>
      <c r="S591" s="801"/>
      <c r="T591" s="801"/>
      <c r="U591" s="801"/>
      <c r="V591" s="802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782"/>
      <c r="AB591" s="782"/>
      <c r="AC591" s="782"/>
    </row>
    <row r="592" spans="1:68" x14ac:dyDescent="0.2">
      <c r="A592" s="797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2"/>
      <c r="P592" s="800" t="s">
        <v>71</v>
      </c>
      <c r="Q592" s="801"/>
      <c r="R592" s="801"/>
      <c r="S592" s="801"/>
      <c r="T592" s="801"/>
      <c r="U592" s="801"/>
      <c r="V592" s="802"/>
      <c r="W592" s="37" t="s">
        <v>69</v>
      </c>
      <c r="X592" s="781">
        <f>IFERROR(SUM(X577:X590),"0")</f>
        <v>0</v>
      </c>
      <c r="Y592" s="781">
        <f>IFERROR(SUM(Y577:Y590),"0")</f>
        <v>0</v>
      </c>
      <c r="Z592" s="37"/>
      <c r="AA592" s="782"/>
      <c r="AB592" s="782"/>
      <c r="AC592" s="782"/>
    </row>
    <row r="593" spans="1:68" ht="14.25" customHeight="1" x14ac:dyDescent="0.25">
      <c r="A593" s="799" t="s">
        <v>73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775"/>
      <c r="AB593" s="775"/>
      <c r="AC593" s="775"/>
    </row>
    <row r="594" spans="1:68" ht="27" customHeight="1" x14ac:dyDescent="0.25">
      <c r="A594" s="54" t="s">
        <v>930</v>
      </c>
      <c r="B594" s="54" t="s">
        <v>931</v>
      </c>
      <c r="C594" s="31">
        <v>4301051230</v>
      </c>
      <c r="D594" s="786">
        <v>4607091383409</v>
      </c>
      <c r="E594" s="787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7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933</v>
      </c>
      <c r="B595" s="54" t="s">
        <v>934</v>
      </c>
      <c r="C595" s="31">
        <v>4301051231</v>
      </c>
      <c r="D595" s="786">
        <v>4607091383416</v>
      </c>
      <c r="E595" s="787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customHeight="1" x14ac:dyDescent="0.25">
      <c r="A596" s="54" t="s">
        <v>936</v>
      </c>
      <c r="B596" s="54" t="s">
        <v>937</v>
      </c>
      <c r="C596" s="31">
        <v>4301051058</v>
      </c>
      <c r="D596" s="786">
        <v>4680115883536</v>
      </c>
      <c r="E596" s="787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811"/>
      <c r="B597" s="797"/>
      <c r="C597" s="797"/>
      <c r="D597" s="797"/>
      <c r="E597" s="797"/>
      <c r="F597" s="797"/>
      <c r="G597" s="797"/>
      <c r="H597" s="797"/>
      <c r="I597" s="797"/>
      <c r="J597" s="797"/>
      <c r="K597" s="797"/>
      <c r="L597" s="797"/>
      <c r="M597" s="797"/>
      <c r="N597" s="797"/>
      <c r="O597" s="812"/>
      <c r="P597" s="800" t="s">
        <v>71</v>
      </c>
      <c r="Q597" s="801"/>
      <c r="R597" s="801"/>
      <c r="S597" s="801"/>
      <c r="T597" s="801"/>
      <c r="U597" s="801"/>
      <c r="V597" s="802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x14ac:dyDescent="0.2">
      <c r="A598" s="797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2"/>
      <c r="P598" s="800" t="s">
        <v>71</v>
      </c>
      <c r="Q598" s="801"/>
      <c r="R598" s="801"/>
      <c r="S598" s="801"/>
      <c r="T598" s="801"/>
      <c r="U598" s="801"/>
      <c r="V598" s="802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customHeight="1" x14ac:dyDescent="0.25">
      <c r="A599" s="799" t="s">
        <v>201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775"/>
      <c r="AB599" s="775"/>
      <c r="AC599" s="775"/>
    </row>
    <row r="600" spans="1:68" ht="37.5" customHeight="1" x14ac:dyDescent="0.25">
      <c r="A600" s="54" t="s">
        <v>939</v>
      </c>
      <c r="B600" s="54" t="s">
        <v>940</v>
      </c>
      <c r="C600" s="31">
        <v>4301060363</v>
      </c>
      <c r="D600" s="786">
        <v>4680115885035</v>
      </c>
      <c r="E600" s="787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79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customHeight="1" x14ac:dyDescent="0.25">
      <c r="A601" s="54" t="s">
        <v>942</v>
      </c>
      <c r="B601" s="54" t="s">
        <v>943</v>
      </c>
      <c r="C601" s="31">
        <v>4301060436</v>
      </c>
      <c r="D601" s="786">
        <v>4680115885936</v>
      </c>
      <c r="E601" s="787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4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811"/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812"/>
      <c r="P602" s="800" t="s">
        <v>71</v>
      </c>
      <c r="Q602" s="801"/>
      <c r="R602" s="801"/>
      <c r="S602" s="801"/>
      <c r="T602" s="801"/>
      <c r="U602" s="801"/>
      <c r="V602" s="802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x14ac:dyDescent="0.2">
      <c r="A603" s="797"/>
      <c r="B603" s="797"/>
      <c r="C603" s="797"/>
      <c r="D603" s="797"/>
      <c r="E603" s="797"/>
      <c r="F603" s="797"/>
      <c r="G603" s="797"/>
      <c r="H603" s="797"/>
      <c r="I603" s="797"/>
      <c r="J603" s="797"/>
      <c r="K603" s="797"/>
      <c r="L603" s="797"/>
      <c r="M603" s="797"/>
      <c r="N603" s="797"/>
      <c r="O603" s="812"/>
      <c r="P603" s="800" t="s">
        <v>71</v>
      </c>
      <c r="Q603" s="801"/>
      <c r="R603" s="801"/>
      <c r="S603" s="801"/>
      <c r="T603" s="801"/>
      <c r="U603" s="801"/>
      <c r="V603" s="802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customHeight="1" x14ac:dyDescent="0.2">
      <c r="A604" s="831" t="s">
        <v>945</v>
      </c>
      <c r="B604" s="832"/>
      <c r="C604" s="832"/>
      <c r="D604" s="832"/>
      <c r="E604" s="832"/>
      <c r="F604" s="832"/>
      <c r="G604" s="832"/>
      <c r="H604" s="832"/>
      <c r="I604" s="832"/>
      <c r="J604" s="832"/>
      <c r="K604" s="832"/>
      <c r="L604" s="832"/>
      <c r="M604" s="832"/>
      <c r="N604" s="832"/>
      <c r="O604" s="832"/>
      <c r="P604" s="832"/>
      <c r="Q604" s="832"/>
      <c r="R604" s="832"/>
      <c r="S604" s="832"/>
      <c r="T604" s="832"/>
      <c r="U604" s="832"/>
      <c r="V604" s="832"/>
      <c r="W604" s="832"/>
      <c r="X604" s="832"/>
      <c r="Y604" s="832"/>
      <c r="Z604" s="832"/>
      <c r="AA604" s="48"/>
      <c r="AB604" s="48"/>
      <c r="AC604" s="48"/>
    </row>
    <row r="605" spans="1:68" ht="16.5" customHeight="1" x14ac:dyDescent="0.25">
      <c r="A605" s="796" t="s">
        <v>945</v>
      </c>
      <c r="B605" s="797"/>
      <c r="C605" s="797"/>
      <c r="D605" s="797"/>
      <c r="E605" s="797"/>
      <c r="F605" s="797"/>
      <c r="G605" s="797"/>
      <c r="H605" s="797"/>
      <c r="I605" s="797"/>
      <c r="J605" s="797"/>
      <c r="K605" s="797"/>
      <c r="L605" s="797"/>
      <c r="M605" s="797"/>
      <c r="N605" s="797"/>
      <c r="O605" s="797"/>
      <c r="P605" s="797"/>
      <c r="Q605" s="797"/>
      <c r="R605" s="797"/>
      <c r="S605" s="797"/>
      <c r="T605" s="797"/>
      <c r="U605" s="797"/>
      <c r="V605" s="797"/>
      <c r="W605" s="797"/>
      <c r="X605" s="797"/>
      <c r="Y605" s="797"/>
      <c r="Z605" s="797"/>
      <c r="AA605" s="774"/>
      <c r="AB605" s="774"/>
      <c r="AC605" s="774"/>
    </row>
    <row r="606" spans="1:68" ht="14.25" customHeight="1" x14ac:dyDescent="0.25">
      <c r="A606" s="799" t="s">
        <v>110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775"/>
      <c r="AB606" s="775"/>
      <c r="AC606" s="775"/>
    </row>
    <row r="607" spans="1:68" ht="27" customHeight="1" x14ac:dyDescent="0.25">
      <c r="A607" s="54" t="s">
        <v>946</v>
      </c>
      <c r="B607" s="54" t="s">
        <v>947</v>
      </c>
      <c r="C607" s="31">
        <v>4301011862</v>
      </c>
      <c r="D607" s="786">
        <v>4680115885523</v>
      </c>
      <c r="E607" s="787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94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x14ac:dyDescent="0.2">
      <c r="A608" s="811"/>
      <c r="B608" s="797"/>
      <c r="C608" s="797"/>
      <c r="D608" s="797"/>
      <c r="E608" s="797"/>
      <c r="F608" s="797"/>
      <c r="G608" s="797"/>
      <c r="H608" s="797"/>
      <c r="I608" s="797"/>
      <c r="J608" s="797"/>
      <c r="K608" s="797"/>
      <c r="L608" s="797"/>
      <c r="M608" s="797"/>
      <c r="N608" s="797"/>
      <c r="O608" s="812"/>
      <c r="P608" s="800" t="s">
        <v>71</v>
      </c>
      <c r="Q608" s="801"/>
      <c r="R608" s="801"/>
      <c r="S608" s="801"/>
      <c r="T608" s="801"/>
      <c r="U608" s="801"/>
      <c r="V608" s="802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x14ac:dyDescent="0.2">
      <c r="A609" s="797"/>
      <c r="B609" s="797"/>
      <c r="C609" s="797"/>
      <c r="D609" s="797"/>
      <c r="E609" s="797"/>
      <c r="F609" s="797"/>
      <c r="G609" s="797"/>
      <c r="H609" s="797"/>
      <c r="I609" s="797"/>
      <c r="J609" s="797"/>
      <c r="K609" s="797"/>
      <c r="L609" s="797"/>
      <c r="M609" s="797"/>
      <c r="N609" s="797"/>
      <c r="O609" s="812"/>
      <c r="P609" s="800" t="s">
        <v>71</v>
      </c>
      <c r="Q609" s="801"/>
      <c r="R609" s="801"/>
      <c r="S609" s="801"/>
      <c r="T609" s="801"/>
      <c r="U609" s="801"/>
      <c r="V609" s="802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customHeight="1" x14ac:dyDescent="0.25">
      <c r="A610" s="799" t="s">
        <v>64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775"/>
      <c r="AB610" s="775"/>
      <c r="AC610" s="775"/>
    </row>
    <row r="611" spans="1:68" ht="27" customHeight="1" x14ac:dyDescent="0.25">
      <c r="A611" s="54" t="s">
        <v>949</v>
      </c>
      <c r="B611" s="54" t="s">
        <v>950</v>
      </c>
      <c r="C611" s="31">
        <v>4301031309</v>
      </c>
      <c r="D611" s="786">
        <v>4680115885530</v>
      </c>
      <c r="E611" s="787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3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11"/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812"/>
      <c r="P612" s="800" t="s">
        <v>71</v>
      </c>
      <c r="Q612" s="801"/>
      <c r="R612" s="801"/>
      <c r="S612" s="801"/>
      <c r="T612" s="801"/>
      <c r="U612" s="801"/>
      <c r="V612" s="802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x14ac:dyDescent="0.2">
      <c r="A613" s="797"/>
      <c r="B613" s="797"/>
      <c r="C613" s="797"/>
      <c r="D613" s="797"/>
      <c r="E613" s="797"/>
      <c r="F613" s="797"/>
      <c r="G613" s="797"/>
      <c r="H613" s="797"/>
      <c r="I613" s="797"/>
      <c r="J613" s="797"/>
      <c r="K613" s="797"/>
      <c r="L613" s="797"/>
      <c r="M613" s="797"/>
      <c r="N613" s="797"/>
      <c r="O613" s="812"/>
      <c r="P613" s="800" t="s">
        <v>71</v>
      </c>
      <c r="Q613" s="801"/>
      <c r="R613" s="801"/>
      <c r="S613" s="801"/>
      <c r="T613" s="801"/>
      <c r="U613" s="801"/>
      <c r="V613" s="802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customHeight="1" x14ac:dyDescent="0.2">
      <c r="A614" s="831" t="s">
        <v>952</v>
      </c>
      <c r="B614" s="832"/>
      <c r="C614" s="832"/>
      <c r="D614" s="832"/>
      <c r="E614" s="832"/>
      <c r="F614" s="832"/>
      <c r="G614" s="832"/>
      <c r="H614" s="832"/>
      <c r="I614" s="832"/>
      <c r="J614" s="832"/>
      <c r="K614" s="832"/>
      <c r="L614" s="832"/>
      <c r="M614" s="832"/>
      <c r="N614" s="832"/>
      <c r="O614" s="832"/>
      <c r="P614" s="832"/>
      <c r="Q614" s="832"/>
      <c r="R614" s="832"/>
      <c r="S614" s="832"/>
      <c r="T614" s="832"/>
      <c r="U614" s="832"/>
      <c r="V614" s="832"/>
      <c r="W614" s="832"/>
      <c r="X614" s="832"/>
      <c r="Y614" s="832"/>
      <c r="Z614" s="832"/>
      <c r="AA614" s="48"/>
      <c r="AB614" s="48"/>
      <c r="AC614" s="48"/>
    </row>
    <row r="615" spans="1:68" ht="16.5" customHeight="1" x14ac:dyDescent="0.25">
      <c r="A615" s="796" t="s">
        <v>952</v>
      </c>
      <c r="B615" s="797"/>
      <c r="C615" s="797"/>
      <c r="D615" s="797"/>
      <c r="E615" s="797"/>
      <c r="F615" s="797"/>
      <c r="G615" s="797"/>
      <c r="H615" s="797"/>
      <c r="I615" s="797"/>
      <c r="J615" s="797"/>
      <c r="K615" s="797"/>
      <c r="L615" s="797"/>
      <c r="M615" s="797"/>
      <c r="N615" s="797"/>
      <c r="O615" s="797"/>
      <c r="P615" s="797"/>
      <c r="Q615" s="797"/>
      <c r="R615" s="797"/>
      <c r="S615" s="797"/>
      <c r="T615" s="797"/>
      <c r="U615" s="797"/>
      <c r="V615" s="797"/>
      <c r="W615" s="797"/>
      <c r="X615" s="797"/>
      <c r="Y615" s="797"/>
      <c r="Z615" s="797"/>
      <c r="AA615" s="774"/>
      <c r="AB615" s="774"/>
      <c r="AC615" s="774"/>
    </row>
    <row r="616" spans="1:68" ht="14.25" customHeight="1" x14ac:dyDescent="0.25">
      <c r="A616" s="799" t="s">
        <v>110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775"/>
      <c r="AB616" s="775"/>
      <c r="AC616" s="775"/>
    </row>
    <row r="617" spans="1:68" ht="27" customHeight="1" x14ac:dyDescent="0.25">
      <c r="A617" s="54" t="s">
        <v>953</v>
      </c>
      <c r="B617" s="54" t="s">
        <v>954</v>
      </c>
      <c r="C617" s="31">
        <v>4301011763</v>
      </c>
      <c r="D617" s="786">
        <v>4640242181011</v>
      </c>
      <c r="E617" s="787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60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customHeight="1" x14ac:dyDescent="0.25">
      <c r="A618" s="54" t="s">
        <v>957</v>
      </c>
      <c r="B618" s="54" t="s">
        <v>958</v>
      </c>
      <c r="C618" s="31">
        <v>4301011585</v>
      </c>
      <c r="D618" s="786">
        <v>4640242180441</v>
      </c>
      <c r="E618" s="787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87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customHeight="1" x14ac:dyDescent="0.25">
      <c r="A619" s="54" t="s">
        <v>961</v>
      </c>
      <c r="B619" s="54" t="s">
        <v>962</v>
      </c>
      <c r="C619" s="31">
        <v>4301011584</v>
      </c>
      <c r="D619" s="786">
        <v>4640242180564</v>
      </c>
      <c r="E619" s="787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3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customHeight="1" x14ac:dyDescent="0.25">
      <c r="A620" s="54" t="s">
        <v>965</v>
      </c>
      <c r="B620" s="54" t="s">
        <v>966</v>
      </c>
      <c r="C620" s="31">
        <v>4301011762</v>
      </c>
      <c r="D620" s="786">
        <v>4640242180922</v>
      </c>
      <c r="E620" s="787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093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customHeight="1" x14ac:dyDescent="0.25">
      <c r="A621" s="54" t="s">
        <v>969</v>
      </c>
      <c r="B621" s="54" t="s">
        <v>970</v>
      </c>
      <c r="C621" s="31">
        <v>4301011764</v>
      </c>
      <c r="D621" s="786">
        <v>4640242181189</v>
      </c>
      <c r="E621" s="787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customHeight="1" x14ac:dyDescent="0.25">
      <c r="A622" s="54" t="s">
        <v>972</v>
      </c>
      <c r="B622" s="54" t="s">
        <v>973</v>
      </c>
      <c r="C622" s="31">
        <v>4301011551</v>
      </c>
      <c r="D622" s="786">
        <v>4640242180038</v>
      </c>
      <c r="E622" s="787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23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customHeight="1" x14ac:dyDescent="0.25">
      <c r="A623" s="54" t="s">
        <v>975</v>
      </c>
      <c r="B623" s="54" t="s">
        <v>976</v>
      </c>
      <c r="C623" s="31">
        <v>4301011765</v>
      </c>
      <c r="D623" s="786">
        <v>4640242181172</v>
      </c>
      <c r="E623" s="787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08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x14ac:dyDescent="0.2">
      <c r="A624" s="811"/>
      <c r="B624" s="797"/>
      <c r="C624" s="797"/>
      <c r="D624" s="797"/>
      <c r="E624" s="797"/>
      <c r="F624" s="797"/>
      <c r="G624" s="797"/>
      <c r="H624" s="797"/>
      <c r="I624" s="797"/>
      <c r="J624" s="797"/>
      <c r="K624" s="797"/>
      <c r="L624" s="797"/>
      <c r="M624" s="797"/>
      <c r="N624" s="797"/>
      <c r="O624" s="812"/>
      <c r="P624" s="800" t="s">
        <v>71</v>
      </c>
      <c r="Q624" s="801"/>
      <c r="R624" s="801"/>
      <c r="S624" s="801"/>
      <c r="T624" s="801"/>
      <c r="U624" s="801"/>
      <c r="V624" s="802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x14ac:dyDescent="0.2">
      <c r="A625" s="797"/>
      <c r="B625" s="797"/>
      <c r="C625" s="797"/>
      <c r="D625" s="797"/>
      <c r="E625" s="797"/>
      <c r="F625" s="797"/>
      <c r="G625" s="797"/>
      <c r="H625" s="797"/>
      <c r="I625" s="797"/>
      <c r="J625" s="797"/>
      <c r="K625" s="797"/>
      <c r="L625" s="797"/>
      <c r="M625" s="797"/>
      <c r="N625" s="797"/>
      <c r="O625" s="812"/>
      <c r="P625" s="800" t="s">
        <v>71</v>
      </c>
      <c r="Q625" s="801"/>
      <c r="R625" s="801"/>
      <c r="S625" s="801"/>
      <c r="T625" s="801"/>
      <c r="U625" s="801"/>
      <c r="V625" s="802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customHeight="1" x14ac:dyDescent="0.25">
      <c r="A626" s="799" t="s">
        <v>160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775"/>
      <c r="AB626" s="775"/>
      <c r="AC626" s="775"/>
    </row>
    <row r="627" spans="1:68" ht="16.5" customHeight="1" x14ac:dyDescent="0.25">
      <c r="A627" s="54" t="s">
        <v>978</v>
      </c>
      <c r="B627" s="54" t="s">
        <v>979</v>
      </c>
      <c r="C627" s="31">
        <v>4301020269</v>
      </c>
      <c r="D627" s="786">
        <v>4640242180519</v>
      </c>
      <c r="E627" s="787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12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customHeight="1" x14ac:dyDescent="0.25">
      <c r="A628" s="54" t="s">
        <v>982</v>
      </c>
      <c r="B628" s="54" t="s">
        <v>983</v>
      </c>
      <c r="C628" s="31">
        <v>4301020260</v>
      </c>
      <c r="D628" s="786">
        <v>4640242180526</v>
      </c>
      <c r="E628" s="787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24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customHeight="1" x14ac:dyDescent="0.25">
      <c r="A629" s="54" t="s">
        <v>985</v>
      </c>
      <c r="B629" s="54" t="s">
        <v>986</v>
      </c>
      <c r="C629" s="31">
        <v>4301020309</v>
      </c>
      <c r="D629" s="786">
        <v>4640242180090</v>
      </c>
      <c r="E629" s="787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47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customHeight="1" x14ac:dyDescent="0.25">
      <c r="A630" s="54" t="s">
        <v>989</v>
      </c>
      <c r="B630" s="54" t="s">
        <v>990</v>
      </c>
      <c r="C630" s="31">
        <v>4301020295</v>
      </c>
      <c r="D630" s="786">
        <v>4640242181363</v>
      </c>
      <c r="E630" s="787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58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x14ac:dyDescent="0.2">
      <c r="A631" s="811"/>
      <c r="B631" s="797"/>
      <c r="C631" s="797"/>
      <c r="D631" s="797"/>
      <c r="E631" s="797"/>
      <c r="F631" s="797"/>
      <c r="G631" s="797"/>
      <c r="H631" s="797"/>
      <c r="I631" s="797"/>
      <c r="J631" s="797"/>
      <c r="K631" s="797"/>
      <c r="L631" s="797"/>
      <c r="M631" s="797"/>
      <c r="N631" s="797"/>
      <c r="O631" s="812"/>
      <c r="P631" s="800" t="s">
        <v>71</v>
      </c>
      <c r="Q631" s="801"/>
      <c r="R631" s="801"/>
      <c r="S631" s="801"/>
      <c r="T631" s="801"/>
      <c r="U631" s="801"/>
      <c r="V631" s="802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x14ac:dyDescent="0.2">
      <c r="A632" s="797"/>
      <c r="B632" s="797"/>
      <c r="C632" s="797"/>
      <c r="D632" s="797"/>
      <c r="E632" s="797"/>
      <c r="F632" s="797"/>
      <c r="G632" s="797"/>
      <c r="H632" s="797"/>
      <c r="I632" s="797"/>
      <c r="J632" s="797"/>
      <c r="K632" s="797"/>
      <c r="L632" s="797"/>
      <c r="M632" s="797"/>
      <c r="N632" s="797"/>
      <c r="O632" s="812"/>
      <c r="P632" s="800" t="s">
        <v>71</v>
      </c>
      <c r="Q632" s="801"/>
      <c r="R632" s="801"/>
      <c r="S632" s="801"/>
      <c r="T632" s="801"/>
      <c r="U632" s="801"/>
      <c r="V632" s="802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customHeight="1" x14ac:dyDescent="0.25">
      <c r="A633" s="799" t="s">
        <v>64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775"/>
      <c r="AB633" s="775"/>
      <c r="AC633" s="775"/>
    </row>
    <row r="634" spans="1:68" ht="27" customHeight="1" x14ac:dyDescent="0.25">
      <c r="A634" s="54" t="s">
        <v>992</v>
      </c>
      <c r="B634" s="54" t="s">
        <v>993</v>
      </c>
      <c r="C634" s="31">
        <v>4301031280</v>
      </c>
      <c r="D634" s="786">
        <v>4640242180816</v>
      </c>
      <c r="E634" s="787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62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86">
        <v>4640242180595</v>
      </c>
      <c r="E635" s="787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92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0</v>
      </c>
      <c r="Y635" s="780">
        <f t="shared" si="119"/>
        <v>0</v>
      </c>
      <c r="Z635" s="36" t="str">
        <f>IFERROR(IF(Y635=0,"",ROUNDUP(Y635/H635,0)*0.00902),"")</f>
        <v/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0</v>
      </c>
      <c r="BN635" s="64">
        <f t="shared" si="121"/>
        <v>0</v>
      </c>
      <c r="BO635" s="64">
        <f t="shared" si="122"/>
        <v>0</v>
      </c>
      <c r="BP635" s="64">
        <f t="shared" si="123"/>
        <v>0</v>
      </c>
    </row>
    <row r="636" spans="1:68" ht="27" customHeight="1" x14ac:dyDescent="0.25">
      <c r="A636" s="54" t="s">
        <v>1000</v>
      </c>
      <c r="B636" s="54" t="s">
        <v>1001</v>
      </c>
      <c r="C636" s="31">
        <v>4301031289</v>
      </c>
      <c r="D636" s="786">
        <v>4640242181615</v>
      </c>
      <c r="E636" s="787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4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customHeight="1" x14ac:dyDescent="0.25">
      <c r="A637" s="54" t="s">
        <v>1004</v>
      </c>
      <c r="B637" s="54" t="s">
        <v>1005</v>
      </c>
      <c r="C637" s="31">
        <v>4301031285</v>
      </c>
      <c r="D637" s="786">
        <v>4640242181639</v>
      </c>
      <c r="E637" s="787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902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customHeight="1" x14ac:dyDescent="0.25">
      <c r="A638" s="54" t="s">
        <v>1008</v>
      </c>
      <c r="B638" s="54" t="s">
        <v>1009</v>
      </c>
      <c r="C638" s="31">
        <v>4301031287</v>
      </c>
      <c r="D638" s="786">
        <v>4640242181622</v>
      </c>
      <c r="E638" s="787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5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customHeight="1" x14ac:dyDescent="0.25">
      <c r="A639" s="54" t="s">
        <v>1012</v>
      </c>
      <c r="B639" s="54" t="s">
        <v>1013</v>
      </c>
      <c r="C639" s="31">
        <v>4301031203</v>
      </c>
      <c r="D639" s="786">
        <v>4640242180908</v>
      </c>
      <c r="E639" s="787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39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customHeight="1" x14ac:dyDescent="0.25">
      <c r="A640" s="54" t="s">
        <v>1015</v>
      </c>
      <c r="B640" s="54" t="s">
        <v>1016</v>
      </c>
      <c r="C640" s="31">
        <v>4301031200</v>
      </c>
      <c r="D640" s="786">
        <v>4640242180489</v>
      </c>
      <c r="E640" s="787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9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811"/>
      <c r="B641" s="797"/>
      <c r="C641" s="797"/>
      <c r="D641" s="797"/>
      <c r="E641" s="797"/>
      <c r="F641" s="797"/>
      <c r="G641" s="797"/>
      <c r="H641" s="797"/>
      <c r="I641" s="797"/>
      <c r="J641" s="797"/>
      <c r="K641" s="797"/>
      <c r="L641" s="797"/>
      <c r="M641" s="797"/>
      <c r="N641" s="797"/>
      <c r="O641" s="812"/>
      <c r="P641" s="800" t="s">
        <v>71</v>
      </c>
      <c r="Q641" s="801"/>
      <c r="R641" s="801"/>
      <c r="S641" s="801"/>
      <c r="T641" s="801"/>
      <c r="U641" s="801"/>
      <c r="V641" s="802"/>
      <c r="W641" s="37" t="s">
        <v>72</v>
      </c>
      <c r="X641" s="781">
        <f>IFERROR(X634/H634,"0")+IFERROR(X635/H635,"0")+IFERROR(X636/H636,"0")+IFERROR(X637/H637,"0")+IFERROR(X638/H638,"0")+IFERROR(X639/H639,"0")+IFERROR(X640/H640,"0")</f>
        <v>0</v>
      </c>
      <c r="Y641" s="781">
        <f>IFERROR(Y634/H634,"0")+IFERROR(Y635/H635,"0")+IFERROR(Y636/H636,"0")+IFERROR(Y637/H637,"0")+IFERROR(Y638/H638,"0")+IFERROR(Y639/H639,"0")+IFERROR(Y640/H640,"0")</f>
        <v>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782"/>
      <c r="AB641" s="782"/>
      <c r="AC641" s="782"/>
    </row>
    <row r="642" spans="1:68" x14ac:dyDescent="0.2">
      <c r="A642" s="797"/>
      <c r="B642" s="797"/>
      <c r="C642" s="797"/>
      <c r="D642" s="797"/>
      <c r="E642" s="797"/>
      <c r="F642" s="797"/>
      <c r="G642" s="797"/>
      <c r="H642" s="797"/>
      <c r="I642" s="797"/>
      <c r="J642" s="797"/>
      <c r="K642" s="797"/>
      <c r="L642" s="797"/>
      <c r="M642" s="797"/>
      <c r="N642" s="797"/>
      <c r="O642" s="812"/>
      <c r="P642" s="800" t="s">
        <v>71</v>
      </c>
      <c r="Q642" s="801"/>
      <c r="R642" s="801"/>
      <c r="S642" s="801"/>
      <c r="T642" s="801"/>
      <c r="U642" s="801"/>
      <c r="V642" s="802"/>
      <c r="W642" s="37" t="s">
        <v>69</v>
      </c>
      <c r="X642" s="781">
        <f>IFERROR(SUM(X634:X640),"0")</f>
        <v>0</v>
      </c>
      <c r="Y642" s="781">
        <f>IFERROR(SUM(Y634:Y640),"0")</f>
        <v>0</v>
      </c>
      <c r="Z642" s="37"/>
      <c r="AA642" s="782"/>
      <c r="AB642" s="782"/>
      <c r="AC642" s="782"/>
    </row>
    <row r="643" spans="1:68" ht="14.25" customHeight="1" x14ac:dyDescent="0.25">
      <c r="A643" s="799" t="s">
        <v>73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775"/>
      <c r="AB643" s="775"/>
      <c r="AC643" s="775"/>
    </row>
    <row r="644" spans="1:68" ht="27" customHeight="1" x14ac:dyDescent="0.25">
      <c r="A644" s="54" t="s">
        <v>1018</v>
      </c>
      <c r="B644" s="54" t="s">
        <v>1019</v>
      </c>
      <c r="C644" s="31">
        <v>4301051746</v>
      </c>
      <c r="D644" s="786">
        <v>4640242180533</v>
      </c>
      <c r="E644" s="787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40</v>
      </c>
      <c r="P644" s="1186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customHeight="1" x14ac:dyDescent="0.25">
      <c r="A645" s="54" t="s">
        <v>1018</v>
      </c>
      <c r="B645" s="54" t="s">
        <v>1022</v>
      </c>
      <c r="C645" s="31">
        <v>4301051887</v>
      </c>
      <c r="D645" s="786">
        <v>4640242180533</v>
      </c>
      <c r="E645" s="787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45</v>
      </c>
      <c r="P645" s="940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customHeight="1" x14ac:dyDescent="0.25">
      <c r="A646" s="54" t="s">
        <v>1024</v>
      </c>
      <c r="B646" s="54" t="s">
        <v>1025</v>
      </c>
      <c r="C646" s="31">
        <v>4301051510</v>
      </c>
      <c r="D646" s="786">
        <v>4640242180540</v>
      </c>
      <c r="E646" s="787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3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customHeight="1" x14ac:dyDescent="0.25">
      <c r="A647" s="54" t="s">
        <v>1024</v>
      </c>
      <c r="B647" s="54" t="s">
        <v>1028</v>
      </c>
      <c r="C647" s="31">
        <v>4301051933</v>
      </c>
      <c r="D647" s="786">
        <v>4640242180540</v>
      </c>
      <c r="E647" s="787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4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customHeight="1" x14ac:dyDescent="0.25">
      <c r="A648" s="54" t="s">
        <v>1030</v>
      </c>
      <c r="B648" s="54" t="s">
        <v>1031</v>
      </c>
      <c r="C648" s="31">
        <v>4301051390</v>
      </c>
      <c r="D648" s="786">
        <v>4640242181233</v>
      </c>
      <c r="E648" s="787"/>
      <c r="F648" s="778">
        <v>0.3</v>
      </c>
      <c r="G648" s="32">
        <v>6</v>
      </c>
      <c r="H648" s="778">
        <v>1.8</v>
      </c>
      <c r="I648" s="778">
        <v>1.984</v>
      </c>
      <c r="J648" s="32">
        <v>234</v>
      </c>
      <c r="K648" s="32" t="s">
        <v>67</v>
      </c>
      <c r="L648" s="32"/>
      <c r="M648" s="33" t="s">
        <v>68</v>
      </c>
      <c r="N648" s="33"/>
      <c r="O648" s="32">
        <v>40</v>
      </c>
      <c r="P648" s="1124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IFERROR(IF(Y648=0,"",ROUNDUP(Y648/H648,0)*0.00502),"")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customHeight="1" x14ac:dyDescent="0.25">
      <c r="A649" s="54" t="s">
        <v>1030</v>
      </c>
      <c r="B649" s="54" t="s">
        <v>1033</v>
      </c>
      <c r="C649" s="31">
        <v>4301051920</v>
      </c>
      <c r="D649" s="786">
        <v>4640242181233</v>
      </c>
      <c r="E649" s="787"/>
      <c r="F649" s="778">
        <v>0.3</v>
      </c>
      <c r="G649" s="32">
        <v>6</v>
      </c>
      <c r="H649" s="778">
        <v>1.8</v>
      </c>
      <c r="I649" s="778">
        <v>2.0640000000000001</v>
      </c>
      <c r="J649" s="32">
        <v>182</v>
      </c>
      <c r="K649" s="32" t="s">
        <v>76</v>
      </c>
      <c r="L649" s="32"/>
      <c r="M649" s="33" t="s">
        <v>156</v>
      </c>
      <c r="N649" s="33"/>
      <c r="O649" s="32">
        <v>45</v>
      </c>
      <c r="P649" s="1024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IFERROR(IF(Y649=0,"",ROUNDUP(Y649/H649,0)*0.00651),"")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customHeight="1" x14ac:dyDescent="0.25">
      <c r="A650" s="54" t="s">
        <v>1035</v>
      </c>
      <c r="B650" s="54" t="s">
        <v>1036</v>
      </c>
      <c r="C650" s="31">
        <v>4301051448</v>
      </c>
      <c r="D650" s="786">
        <v>4640242181226</v>
      </c>
      <c r="E650" s="787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8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customHeight="1" x14ac:dyDescent="0.25">
      <c r="A651" s="54" t="s">
        <v>1035</v>
      </c>
      <c r="B651" s="54" t="s">
        <v>1038</v>
      </c>
      <c r="C651" s="31">
        <v>4301051921</v>
      </c>
      <c r="D651" s="786">
        <v>4640242181226</v>
      </c>
      <c r="E651" s="787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4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x14ac:dyDescent="0.2">
      <c r="A652" s="811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2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x14ac:dyDescent="0.2">
      <c r="A653" s="797"/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812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customHeight="1" x14ac:dyDescent="0.25">
      <c r="A654" s="799" t="s">
        <v>201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775"/>
      <c r="AB654" s="775"/>
      <c r="AC654" s="775"/>
    </row>
    <row r="655" spans="1:68" ht="27" customHeight="1" x14ac:dyDescent="0.25">
      <c r="A655" s="54" t="s">
        <v>1040</v>
      </c>
      <c r="B655" s="54" t="s">
        <v>1041</v>
      </c>
      <c r="C655" s="31">
        <v>4301060354</v>
      </c>
      <c r="D655" s="786">
        <v>4640242180120</v>
      </c>
      <c r="E655" s="787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4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customHeight="1" x14ac:dyDescent="0.25">
      <c r="A656" s="54" t="s">
        <v>1040</v>
      </c>
      <c r="B656" s="54" t="s">
        <v>1044</v>
      </c>
      <c r="C656" s="31">
        <v>4301060408</v>
      </c>
      <c r="D656" s="786">
        <v>4640242180120</v>
      </c>
      <c r="E656" s="787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955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customHeight="1" x14ac:dyDescent="0.25">
      <c r="A657" s="54" t="s">
        <v>1046</v>
      </c>
      <c r="B657" s="54" t="s">
        <v>1047</v>
      </c>
      <c r="C657" s="31">
        <v>4301060355</v>
      </c>
      <c r="D657" s="786">
        <v>4640242180137</v>
      </c>
      <c r="E657" s="787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202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customHeight="1" x14ac:dyDescent="0.25">
      <c r="A658" s="54" t="s">
        <v>1046</v>
      </c>
      <c r="B658" s="54" t="s">
        <v>1050</v>
      </c>
      <c r="C658" s="31">
        <v>4301060407</v>
      </c>
      <c r="D658" s="786">
        <v>4640242180137</v>
      </c>
      <c r="E658" s="787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65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811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2"/>
      <c r="P659" s="800" t="s">
        <v>71</v>
      </c>
      <c r="Q659" s="801"/>
      <c r="R659" s="801"/>
      <c r="S659" s="801"/>
      <c r="T659" s="801"/>
      <c r="U659" s="801"/>
      <c r="V659" s="802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2"/>
      <c r="P660" s="800" t="s">
        <v>71</v>
      </c>
      <c r="Q660" s="801"/>
      <c r="R660" s="801"/>
      <c r="S660" s="801"/>
      <c r="T660" s="801"/>
      <c r="U660" s="801"/>
      <c r="V660" s="802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customHeight="1" x14ac:dyDescent="0.25">
      <c r="A661" s="796" t="s">
        <v>1052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4"/>
      <c r="AB661" s="774"/>
      <c r="AC661" s="774"/>
    </row>
    <row r="662" spans="1:68" ht="14.25" customHeight="1" x14ac:dyDescent="0.25">
      <c r="A662" s="799" t="s">
        <v>110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775"/>
      <c r="AB662" s="775"/>
      <c r="AC662" s="775"/>
    </row>
    <row r="663" spans="1:68" ht="27" customHeight="1" x14ac:dyDescent="0.25">
      <c r="A663" s="54" t="s">
        <v>1053</v>
      </c>
      <c r="B663" s="54" t="s">
        <v>1054</v>
      </c>
      <c r="C663" s="31">
        <v>4301011951</v>
      </c>
      <c r="D663" s="786">
        <v>4640242180045</v>
      </c>
      <c r="E663" s="787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783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customHeight="1" x14ac:dyDescent="0.25">
      <c r="A664" s="54" t="s">
        <v>1057</v>
      </c>
      <c r="B664" s="54" t="s">
        <v>1058</v>
      </c>
      <c r="C664" s="31">
        <v>4301011950</v>
      </c>
      <c r="D664" s="786">
        <v>4640242180601</v>
      </c>
      <c r="E664" s="787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x14ac:dyDescent="0.2">
      <c r="A665" s="811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812"/>
      <c r="P665" s="800" t="s">
        <v>71</v>
      </c>
      <c r="Q665" s="801"/>
      <c r="R665" s="801"/>
      <c r="S665" s="801"/>
      <c r="T665" s="801"/>
      <c r="U665" s="801"/>
      <c r="V665" s="802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812"/>
      <c r="P666" s="800" t="s">
        <v>71</v>
      </c>
      <c r="Q666" s="801"/>
      <c r="R666" s="801"/>
      <c r="S666" s="801"/>
      <c r="T666" s="801"/>
      <c r="U666" s="801"/>
      <c r="V666" s="802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customHeight="1" x14ac:dyDescent="0.25">
      <c r="A667" s="799" t="s">
        <v>160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775"/>
      <c r="AB667" s="775"/>
      <c r="AC667" s="775"/>
    </row>
    <row r="668" spans="1:68" ht="27" customHeight="1" x14ac:dyDescent="0.25">
      <c r="A668" s="54" t="s">
        <v>1061</v>
      </c>
      <c r="B668" s="54" t="s">
        <v>1062</v>
      </c>
      <c r="C668" s="31">
        <v>4301020314</v>
      </c>
      <c r="D668" s="786">
        <v>4640242180090</v>
      </c>
      <c r="E668" s="787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09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x14ac:dyDescent="0.2">
      <c r="A669" s="811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812"/>
      <c r="P669" s="800" t="s">
        <v>71</v>
      </c>
      <c r="Q669" s="801"/>
      <c r="R669" s="801"/>
      <c r="S669" s="801"/>
      <c r="T669" s="801"/>
      <c r="U669" s="801"/>
      <c r="V669" s="802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812"/>
      <c r="P670" s="800" t="s">
        <v>71</v>
      </c>
      <c r="Q670" s="801"/>
      <c r="R670" s="801"/>
      <c r="S670" s="801"/>
      <c r="T670" s="801"/>
      <c r="U670" s="801"/>
      <c r="V670" s="802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customHeight="1" x14ac:dyDescent="0.25">
      <c r="A671" s="799" t="s">
        <v>64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775"/>
      <c r="AB671" s="775"/>
      <c r="AC671" s="775"/>
    </row>
    <row r="672" spans="1:68" ht="27" customHeight="1" x14ac:dyDescent="0.25">
      <c r="A672" s="54" t="s">
        <v>1065</v>
      </c>
      <c r="B672" s="54" t="s">
        <v>1066</v>
      </c>
      <c r="C672" s="31">
        <v>4301031321</v>
      </c>
      <c r="D672" s="786">
        <v>4640242180076</v>
      </c>
      <c r="E672" s="787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1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x14ac:dyDescent="0.2">
      <c r="A673" s="811"/>
      <c r="B673" s="797"/>
      <c r="C673" s="797"/>
      <c r="D673" s="797"/>
      <c r="E673" s="797"/>
      <c r="F673" s="797"/>
      <c r="G673" s="797"/>
      <c r="H673" s="797"/>
      <c r="I673" s="797"/>
      <c r="J673" s="797"/>
      <c r="K673" s="797"/>
      <c r="L673" s="797"/>
      <c r="M673" s="797"/>
      <c r="N673" s="797"/>
      <c r="O673" s="812"/>
      <c r="P673" s="800" t="s">
        <v>71</v>
      </c>
      <c r="Q673" s="801"/>
      <c r="R673" s="801"/>
      <c r="S673" s="801"/>
      <c r="T673" s="801"/>
      <c r="U673" s="801"/>
      <c r="V673" s="802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x14ac:dyDescent="0.2">
      <c r="A674" s="797"/>
      <c r="B674" s="797"/>
      <c r="C674" s="797"/>
      <c r="D674" s="797"/>
      <c r="E674" s="797"/>
      <c r="F674" s="797"/>
      <c r="G674" s="797"/>
      <c r="H674" s="797"/>
      <c r="I674" s="797"/>
      <c r="J674" s="797"/>
      <c r="K674" s="797"/>
      <c r="L674" s="797"/>
      <c r="M674" s="797"/>
      <c r="N674" s="797"/>
      <c r="O674" s="812"/>
      <c r="P674" s="800" t="s">
        <v>71</v>
      </c>
      <c r="Q674" s="801"/>
      <c r="R674" s="801"/>
      <c r="S674" s="801"/>
      <c r="T674" s="801"/>
      <c r="U674" s="801"/>
      <c r="V674" s="802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customHeight="1" x14ac:dyDescent="0.25">
      <c r="A675" s="799" t="s">
        <v>73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775"/>
      <c r="AB675" s="775"/>
      <c r="AC675" s="775"/>
    </row>
    <row r="676" spans="1:68" ht="27" customHeight="1" x14ac:dyDescent="0.25">
      <c r="A676" s="54" t="s">
        <v>1069</v>
      </c>
      <c r="B676" s="54" t="s">
        <v>1070</v>
      </c>
      <c r="C676" s="31">
        <v>4301051780</v>
      </c>
      <c r="D676" s="786">
        <v>4640242180106</v>
      </c>
      <c r="E676" s="787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14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x14ac:dyDescent="0.2">
      <c r="A677" s="811"/>
      <c r="B677" s="797"/>
      <c r="C677" s="797"/>
      <c r="D677" s="797"/>
      <c r="E677" s="797"/>
      <c r="F677" s="797"/>
      <c r="G677" s="797"/>
      <c r="H677" s="797"/>
      <c r="I677" s="797"/>
      <c r="J677" s="797"/>
      <c r="K677" s="797"/>
      <c r="L677" s="797"/>
      <c r="M677" s="797"/>
      <c r="N677" s="797"/>
      <c r="O677" s="812"/>
      <c r="P677" s="800" t="s">
        <v>71</v>
      </c>
      <c r="Q677" s="801"/>
      <c r="R677" s="801"/>
      <c r="S677" s="801"/>
      <c r="T677" s="801"/>
      <c r="U677" s="801"/>
      <c r="V677" s="802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x14ac:dyDescent="0.2">
      <c r="A678" s="797"/>
      <c r="B678" s="797"/>
      <c r="C678" s="797"/>
      <c r="D678" s="797"/>
      <c r="E678" s="797"/>
      <c r="F678" s="797"/>
      <c r="G678" s="797"/>
      <c r="H678" s="797"/>
      <c r="I678" s="797"/>
      <c r="J678" s="797"/>
      <c r="K678" s="797"/>
      <c r="L678" s="797"/>
      <c r="M678" s="797"/>
      <c r="N678" s="797"/>
      <c r="O678" s="812"/>
      <c r="P678" s="800" t="s">
        <v>71</v>
      </c>
      <c r="Q678" s="801"/>
      <c r="R678" s="801"/>
      <c r="S678" s="801"/>
      <c r="T678" s="801"/>
      <c r="U678" s="801"/>
      <c r="V678" s="802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19"/>
      <c r="B679" s="797"/>
      <c r="C679" s="797"/>
      <c r="D679" s="797"/>
      <c r="E679" s="797"/>
      <c r="F679" s="797"/>
      <c r="G679" s="797"/>
      <c r="H679" s="797"/>
      <c r="I679" s="797"/>
      <c r="J679" s="797"/>
      <c r="K679" s="797"/>
      <c r="L679" s="797"/>
      <c r="M679" s="797"/>
      <c r="N679" s="797"/>
      <c r="O679" s="995"/>
      <c r="P679" s="826" t="s">
        <v>1073</v>
      </c>
      <c r="Q679" s="827"/>
      <c r="R679" s="827"/>
      <c r="S679" s="827"/>
      <c r="T679" s="827"/>
      <c r="U679" s="827"/>
      <c r="V679" s="828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13308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13452.81</v>
      </c>
      <c r="Z679" s="37"/>
      <c r="AA679" s="782"/>
      <c r="AB679" s="782"/>
      <c r="AC679" s="782"/>
    </row>
    <row r="680" spans="1:68" x14ac:dyDescent="0.2">
      <c r="A680" s="797"/>
      <c r="B680" s="797"/>
      <c r="C680" s="797"/>
      <c r="D680" s="797"/>
      <c r="E680" s="797"/>
      <c r="F680" s="797"/>
      <c r="G680" s="797"/>
      <c r="H680" s="797"/>
      <c r="I680" s="797"/>
      <c r="J680" s="797"/>
      <c r="K680" s="797"/>
      <c r="L680" s="797"/>
      <c r="M680" s="797"/>
      <c r="N680" s="797"/>
      <c r="O680" s="995"/>
      <c r="P680" s="826" t="s">
        <v>1074</v>
      </c>
      <c r="Q680" s="827"/>
      <c r="R680" s="827"/>
      <c r="S680" s="827"/>
      <c r="T680" s="827"/>
      <c r="U680" s="827"/>
      <c r="V680" s="828"/>
      <c r="W680" s="37" t="s">
        <v>69</v>
      </c>
      <c r="X680" s="781">
        <f>IFERROR(SUM(BM22:BM676),"0")</f>
        <v>14104.020850152438</v>
      </c>
      <c r="Y680" s="781">
        <f>IFERROR(SUM(BN22:BN676),"0")</f>
        <v>14257.724999999997</v>
      </c>
      <c r="Z680" s="37"/>
      <c r="AA680" s="782"/>
      <c r="AB680" s="782"/>
      <c r="AC680" s="782"/>
    </row>
    <row r="681" spans="1:68" x14ac:dyDescent="0.2">
      <c r="A681" s="797"/>
      <c r="B681" s="797"/>
      <c r="C681" s="797"/>
      <c r="D681" s="797"/>
      <c r="E681" s="797"/>
      <c r="F681" s="797"/>
      <c r="G681" s="797"/>
      <c r="H681" s="797"/>
      <c r="I681" s="797"/>
      <c r="J681" s="797"/>
      <c r="K681" s="797"/>
      <c r="L681" s="797"/>
      <c r="M681" s="797"/>
      <c r="N681" s="797"/>
      <c r="O681" s="995"/>
      <c r="P681" s="826" t="s">
        <v>1075</v>
      </c>
      <c r="Q681" s="827"/>
      <c r="R681" s="827"/>
      <c r="S681" s="827"/>
      <c r="T681" s="827"/>
      <c r="U681" s="827"/>
      <c r="V681" s="828"/>
      <c r="W681" s="37" t="s">
        <v>1076</v>
      </c>
      <c r="X681" s="38">
        <f>ROUNDUP(SUM(BO22:BO676),0)</f>
        <v>24</v>
      </c>
      <c r="Y681" s="38">
        <f>ROUNDUP(SUM(BP22:BP676),0)</f>
        <v>24</v>
      </c>
      <c r="Z681" s="37"/>
      <c r="AA681" s="782"/>
      <c r="AB681" s="782"/>
      <c r="AC681" s="782"/>
    </row>
    <row r="682" spans="1:68" x14ac:dyDescent="0.2">
      <c r="A682" s="797"/>
      <c r="B682" s="797"/>
      <c r="C682" s="797"/>
      <c r="D682" s="797"/>
      <c r="E682" s="797"/>
      <c r="F682" s="797"/>
      <c r="G682" s="797"/>
      <c r="H682" s="797"/>
      <c r="I682" s="797"/>
      <c r="J682" s="797"/>
      <c r="K682" s="797"/>
      <c r="L682" s="797"/>
      <c r="M682" s="797"/>
      <c r="N682" s="797"/>
      <c r="O682" s="995"/>
      <c r="P682" s="826" t="s">
        <v>1077</v>
      </c>
      <c r="Q682" s="827"/>
      <c r="R682" s="827"/>
      <c r="S682" s="827"/>
      <c r="T682" s="827"/>
      <c r="U682" s="827"/>
      <c r="V682" s="828"/>
      <c r="W682" s="37" t="s">
        <v>69</v>
      </c>
      <c r="X682" s="781">
        <f>GrossWeightTotal+PalletQtyTotal*25</f>
        <v>14704.020850152438</v>
      </c>
      <c r="Y682" s="781">
        <f>GrossWeightTotalR+PalletQtyTotalR*25</f>
        <v>14857.724999999997</v>
      </c>
      <c r="Z682" s="37"/>
      <c r="AA682" s="782"/>
      <c r="AB682" s="782"/>
      <c r="AC682" s="782"/>
    </row>
    <row r="683" spans="1:68" x14ac:dyDescent="0.2">
      <c r="A683" s="797"/>
      <c r="B683" s="797"/>
      <c r="C683" s="797"/>
      <c r="D683" s="797"/>
      <c r="E683" s="797"/>
      <c r="F683" s="797"/>
      <c r="G683" s="797"/>
      <c r="H683" s="797"/>
      <c r="I683" s="797"/>
      <c r="J683" s="797"/>
      <c r="K683" s="797"/>
      <c r="L683" s="797"/>
      <c r="M683" s="797"/>
      <c r="N683" s="797"/>
      <c r="O683" s="995"/>
      <c r="P683" s="826" t="s">
        <v>1078</v>
      </c>
      <c r="Q683" s="827"/>
      <c r="R683" s="827"/>
      <c r="S683" s="827"/>
      <c r="T683" s="827"/>
      <c r="U683" s="827"/>
      <c r="V683" s="828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2408.8257219129428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2430</v>
      </c>
      <c r="Z683" s="37"/>
      <c r="AA683" s="782"/>
      <c r="AB683" s="782"/>
      <c r="AC683" s="782"/>
    </row>
    <row r="684" spans="1:68" ht="14.25" customHeight="1" x14ac:dyDescent="0.2">
      <c r="A684" s="797"/>
      <c r="B684" s="797"/>
      <c r="C684" s="797"/>
      <c r="D684" s="797"/>
      <c r="E684" s="797"/>
      <c r="F684" s="797"/>
      <c r="G684" s="797"/>
      <c r="H684" s="797"/>
      <c r="I684" s="797"/>
      <c r="J684" s="797"/>
      <c r="K684" s="797"/>
      <c r="L684" s="797"/>
      <c r="M684" s="797"/>
      <c r="N684" s="797"/>
      <c r="O684" s="995"/>
      <c r="P684" s="826" t="s">
        <v>1079</v>
      </c>
      <c r="Q684" s="827"/>
      <c r="R684" s="827"/>
      <c r="S684" s="827"/>
      <c r="T684" s="827"/>
      <c r="U684" s="827"/>
      <c r="V684" s="828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27.821270000000005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808" t="s">
        <v>108</v>
      </c>
      <c r="D686" s="930"/>
      <c r="E686" s="930"/>
      <c r="F686" s="930"/>
      <c r="G686" s="930"/>
      <c r="H686" s="857"/>
      <c r="I686" s="808" t="s">
        <v>313</v>
      </c>
      <c r="J686" s="930"/>
      <c r="K686" s="930"/>
      <c r="L686" s="930"/>
      <c r="M686" s="930"/>
      <c r="N686" s="930"/>
      <c r="O686" s="930"/>
      <c r="P686" s="930"/>
      <c r="Q686" s="930"/>
      <c r="R686" s="930"/>
      <c r="S686" s="930"/>
      <c r="T686" s="930"/>
      <c r="U686" s="930"/>
      <c r="V686" s="930"/>
      <c r="W686" s="857"/>
      <c r="X686" s="808" t="s">
        <v>656</v>
      </c>
      <c r="Y686" s="857"/>
      <c r="Z686" s="808" t="s">
        <v>742</v>
      </c>
      <c r="AA686" s="930"/>
      <c r="AB686" s="930"/>
      <c r="AC686" s="857"/>
      <c r="AD686" s="776" t="s">
        <v>849</v>
      </c>
      <c r="AE686" s="776" t="s">
        <v>945</v>
      </c>
      <c r="AF686" s="808" t="s">
        <v>952</v>
      </c>
      <c r="AG686" s="857"/>
    </row>
    <row r="687" spans="1:68" ht="14.25" customHeight="1" thickTop="1" x14ac:dyDescent="0.2">
      <c r="A687" s="1159" t="s">
        <v>1082</v>
      </c>
      <c r="B687" s="808" t="s">
        <v>63</v>
      </c>
      <c r="C687" s="808" t="s">
        <v>109</v>
      </c>
      <c r="D687" s="808" t="s">
        <v>137</v>
      </c>
      <c r="E687" s="808" t="s">
        <v>209</v>
      </c>
      <c r="F687" s="808" t="s">
        <v>231</v>
      </c>
      <c r="G687" s="808" t="s">
        <v>272</v>
      </c>
      <c r="H687" s="808" t="s">
        <v>108</v>
      </c>
      <c r="I687" s="808" t="s">
        <v>314</v>
      </c>
      <c r="J687" s="808" t="s">
        <v>338</v>
      </c>
      <c r="K687" s="808" t="s">
        <v>415</v>
      </c>
      <c r="L687" s="808" t="s">
        <v>435</v>
      </c>
      <c r="M687" s="808" t="s">
        <v>460</v>
      </c>
      <c r="N687" s="777"/>
      <c r="O687" s="808" t="s">
        <v>487</v>
      </c>
      <c r="P687" s="808" t="s">
        <v>490</v>
      </c>
      <c r="Q687" s="808" t="s">
        <v>499</v>
      </c>
      <c r="R687" s="808" t="s">
        <v>515</v>
      </c>
      <c r="S687" s="808" t="s">
        <v>528</v>
      </c>
      <c r="T687" s="808" t="s">
        <v>541</v>
      </c>
      <c r="U687" s="808" t="s">
        <v>554</v>
      </c>
      <c r="V687" s="808" t="s">
        <v>558</v>
      </c>
      <c r="W687" s="808" t="s">
        <v>643</v>
      </c>
      <c r="X687" s="808" t="s">
        <v>657</v>
      </c>
      <c r="Y687" s="808" t="s">
        <v>698</v>
      </c>
      <c r="Z687" s="808" t="s">
        <v>743</v>
      </c>
      <c r="AA687" s="808" t="s">
        <v>804</v>
      </c>
      <c r="AB687" s="808" t="s">
        <v>828</v>
      </c>
      <c r="AC687" s="808" t="s">
        <v>842</v>
      </c>
      <c r="AD687" s="808" t="s">
        <v>849</v>
      </c>
      <c r="AE687" s="808" t="s">
        <v>945</v>
      </c>
      <c r="AF687" s="808" t="s">
        <v>952</v>
      </c>
      <c r="AG687" s="808" t="s">
        <v>1052</v>
      </c>
    </row>
    <row r="688" spans="1:68" ht="13.5" customHeight="1" thickBot="1" x14ac:dyDescent="0.25">
      <c r="A688" s="1160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777"/>
      <c r="O688" s="809"/>
      <c r="P688" s="809"/>
      <c r="Q688" s="809"/>
      <c r="R688" s="809"/>
      <c r="S688" s="809"/>
      <c r="T688" s="809"/>
      <c r="U688" s="809"/>
      <c r="V688" s="809"/>
      <c r="W688" s="809"/>
      <c r="X688" s="809"/>
      <c r="Y688" s="809"/>
      <c r="Z688" s="809"/>
      <c r="AA688" s="809"/>
      <c r="AB688" s="809"/>
      <c r="AC688" s="809"/>
      <c r="AD688" s="809"/>
      <c r="AE688" s="809"/>
      <c r="AF688" s="809"/>
      <c r="AG688" s="80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973.2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527.20000000000005</v>
      </c>
      <c r="E689" s="46">
        <f>IFERROR(Y103*1,"0")+IFERROR(Y104*1,"0")+IFERROR(Y105*1,"0")+IFERROR(Y109*1,"0")+IFERROR(Y110*1,"0")+IFERROR(Y111*1,"0")+IFERROR(Y112*1,"0")+IFERROR(Y113*1,"0")+IFERROR(Y114*1,"0")</f>
        <v>979.2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615.6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281.39999999999998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2987.1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150.79999999999998</v>
      </c>
      <c r="M689" s="46">
        <f>IFERROR(Y276*1,"0")+IFERROR(Y277*1,"0")+IFERROR(Y278*1,"0")+IFERROR(Y279*1,"0")+IFERROR(Y280*1,"0")+IFERROR(Y281*1,"0")+IFERROR(Y282*1,"0")+IFERROR(Y283*1,"0")+IFERROR(Y284*1,"0")</f>
        <v>0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168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306.75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2118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2130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3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2212.56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46">
        <f>IFERROR(Y663*1,"0")+IFERROR(Y664*1,"0")+IFERROR(Y668*1,"0")+IFERROR(Y672*1,"0")+IFERROR(Y676*1,"0")</f>
        <v>0</v>
      </c>
    </row>
  </sheetData>
  <sheetProtection algorithmName="SHA-512" hashValue="B3YkkhbcDb1qWq3yrfodUW0cn6NdX5PWqge4SI25fUtHVMB1kNXkGXaFZh6zU6Govp9msM4t1OxmCDi0UvIDiw==" saltValue="zRsePqJi6XxE2W4imh43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11"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X17:X18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D192:E192"/>
    <mergeCell ref="A99:O100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149:T149"/>
    <mergeCell ref="P447:T447"/>
    <mergeCell ref="Y17:Y18"/>
    <mergeCell ref="U17:V17"/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P23:V23"/>
    <mergeCell ref="P443:V443"/>
    <mergeCell ref="P272:V272"/>
    <mergeCell ref="P210:V210"/>
    <mergeCell ref="A206:Z206"/>
    <mergeCell ref="D133:E133"/>
    <mergeCell ref="P679:V679"/>
    <mergeCell ref="A529:Z529"/>
    <mergeCell ref="P308:V308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P650:T650"/>
    <mergeCell ref="D571:E571"/>
    <mergeCell ref="D553:E553"/>
    <mergeCell ref="P659:V659"/>
    <mergeCell ref="P161:T161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541:Z541"/>
    <mergeCell ref="P579:T579"/>
    <mergeCell ref="D218:E218"/>
    <mergeCell ref="P644:T644"/>
    <mergeCell ref="D247:E247"/>
    <mergeCell ref="P53:V53"/>
    <mergeCell ref="P351:V351"/>
    <mergeCell ref="A314:Z314"/>
    <mergeCell ref="L687:L688"/>
    <mergeCell ref="A534:Z534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639:T639"/>
    <mergeCell ref="I686:W686"/>
    <mergeCell ref="D620:E620"/>
    <mergeCell ref="P577:T577"/>
    <mergeCell ref="D449:E449"/>
    <mergeCell ref="D151:E151"/>
    <mergeCell ref="P49:T49"/>
    <mergeCell ref="D607:E607"/>
    <mergeCell ref="A551:Z551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B687:B688"/>
    <mergeCell ref="A507:Z507"/>
    <mergeCell ref="P488:T488"/>
    <mergeCell ref="D687:D688"/>
    <mergeCell ref="P282:T282"/>
    <mergeCell ref="P111:T111"/>
    <mergeCell ref="A539:O540"/>
    <mergeCell ref="P580:T580"/>
    <mergeCell ref="D225:E225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P57:V57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P625:V625"/>
    <mergeCell ref="P50:T50"/>
    <mergeCell ref="D371:E371"/>
    <mergeCell ref="D564:E564"/>
    <mergeCell ref="P84:V84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P243:V243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401:E401"/>
    <mergeCell ref="A548:O549"/>
    <mergeCell ref="A474:Z474"/>
    <mergeCell ref="P656:T656"/>
    <mergeCell ref="D339:E339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D451:E451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P250:T250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T687:T688"/>
    <mergeCell ref="P106:V106"/>
    <mergeCell ref="A93:O94"/>
    <mergeCell ref="P177:V177"/>
    <mergeCell ref="P33:V33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A661:Z66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103:T103"/>
    <mergeCell ref="A531:O532"/>
    <mergeCell ref="P572:T572"/>
    <mergeCell ref="P401:T401"/>
    <mergeCell ref="D382:E382"/>
    <mergeCell ref="P339:T339"/>
    <mergeCell ref="D8:M8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P182:V182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R687:R688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D600:E600"/>
    <mergeCell ref="P173:T173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S687:S688"/>
    <mergeCell ref="P664:T664"/>
    <mergeCell ref="D585:E585"/>
    <mergeCell ref="U687:U688"/>
    <mergeCell ref="D66:E66"/>
    <mergeCell ref="D197:E197"/>
    <mergeCell ref="P381:T381"/>
    <mergeCell ref="D253:E253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A671:Z671"/>
    <mergeCell ref="D536:E536"/>
    <mergeCell ref="D365:E365"/>
    <mergeCell ref="D663:E663"/>
    <mergeCell ref="D79:E79"/>
    <mergeCell ref="P682:V682"/>
    <mergeCell ref="A550:Z550"/>
    <mergeCell ref="A525:Z525"/>
    <mergeCell ref="A140:O141"/>
    <mergeCell ref="P141:V141"/>
    <mergeCell ref="P452:T452"/>
    <mergeCell ref="P681:V681"/>
    <mergeCell ref="A258:Z258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A677:O678"/>
    <mergeCell ref="P520:T520"/>
    <mergeCell ref="D363:E363"/>
    <mergeCell ref="P172:T172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P389:T389"/>
    <mergeCell ref="A576:Z576"/>
    <mergeCell ref="P454:T454"/>
    <mergeCell ref="A570:Z570"/>
    <mergeCell ref="P545:V545"/>
    <mergeCell ref="P155:T155"/>
    <mergeCell ref="P153:V153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73:T73"/>
    <mergeCell ref="P437:T437"/>
    <mergeCell ref="P315:T315"/>
    <mergeCell ref="P144:T144"/>
    <mergeCell ref="D619:E619"/>
    <mergeCell ref="D423:E423"/>
    <mergeCell ref="P302:T302"/>
    <mergeCell ref="P231:T231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7 X74 X105 X121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1 X137 X305 X420 X422 X425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t32tQHmhtYM5ocqW3d/EfrytnvvuFG+GXDfe68699M0f1CWF3URkEYJQxau8lazeKuobgtXvOyoTOBJRoljOjQ==" saltValue="y+xpZS9mLfsZ+W6Ggoezk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2025-01-31T08:19:24Z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