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E87C503-2422-4678-A994-74D4B770B1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Y675" i="1" s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P666" i="1" s="1"/>
  <c r="BO665" i="1"/>
  <c r="BM665" i="1"/>
  <c r="Y665" i="1"/>
  <c r="AG691" i="1" s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Y659" i="1"/>
  <c r="BP658" i="1"/>
  <c r="BO658" i="1"/>
  <c r="BN658" i="1"/>
  <c r="BM658" i="1"/>
  <c r="Z658" i="1"/>
  <c r="Y658" i="1"/>
  <c r="BP657" i="1"/>
  <c r="BO657" i="1"/>
  <c r="BN657" i="1"/>
  <c r="BM657" i="1"/>
  <c r="Z657" i="1"/>
  <c r="Z661" i="1" s="1"/>
  <c r="Y657" i="1"/>
  <c r="Y662" i="1" s="1"/>
  <c r="X655" i="1"/>
  <c r="X654" i="1"/>
  <c r="BO653" i="1"/>
  <c r="BM653" i="1"/>
  <c r="Y653" i="1"/>
  <c r="BP653" i="1" s="1"/>
  <c r="BO652" i="1"/>
  <c r="BM652" i="1"/>
  <c r="Y652" i="1"/>
  <c r="BP652" i="1" s="1"/>
  <c r="BO651" i="1"/>
  <c r="BM651" i="1"/>
  <c r="Y651" i="1"/>
  <c r="BP651" i="1" s="1"/>
  <c r="BO650" i="1"/>
  <c r="BM650" i="1"/>
  <c r="Y650" i="1"/>
  <c r="BP650" i="1" s="1"/>
  <c r="BO649" i="1"/>
  <c r="BM649" i="1"/>
  <c r="Y649" i="1"/>
  <c r="BP649" i="1" s="1"/>
  <c r="BO648" i="1"/>
  <c r="BM648" i="1"/>
  <c r="Y648" i="1"/>
  <c r="BP648" i="1" s="1"/>
  <c r="BO647" i="1"/>
  <c r="BM647" i="1"/>
  <c r="Y647" i="1"/>
  <c r="BP647" i="1" s="1"/>
  <c r="BO646" i="1"/>
  <c r="BM646" i="1"/>
  <c r="Y646" i="1"/>
  <c r="Y654" i="1" s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3" i="1" s="1"/>
  <c r="Y636" i="1"/>
  <c r="Y644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6" i="1" s="1"/>
  <c r="Y619" i="1"/>
  <c r="Y627" i="1" s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Y604" i="1"/>
  <c r="X604" i="1"/>
  <c r="BP603" i="1"/>
  <c r="BO603" i="1"/>
  <c r="BN603" i="1"/>
  <c r="BM603" i="1"/>
  <c r="Z603" i="1"/>
  <c r="Y603" i="1"/>
  <c r="BP602" i="1"/>
  <c r="BO602" i="1"/>
  <c r="BN602" i="1"/>
  <c r="BM602" i="1"/>
  <c r="Z602" i="1"/>
  <c r="Z604" i="1" s="1"/>
  <c r="Y602" i="1"/>
  <c r="Y605" i="1" s="1"/>
  <c r="P602" i="1"/>
  <c r="X600" i="1"/>
  <c r="X599" i="1"/>
  <c r="BP598" i="1"/>
  <c r="BO598" i="1"/>
  <c r="BN598" i="1"/>
  <c r="BM598" i="1"/>
  <c r="Z598" i="1"/>
  <c r="Y598" i="1"/>
  <c r="P598" i="1"/>
  <c r="BO597" i="1"/>
  <c r="BM597" i="1"/>
  <c r="Y597" i="1"/>
  <c r="BP597" i="1" s="1"/>
  <c r="P597" i="1"/>
  <c r="BP596" i="1"/>
  <c r="BO596" i="1"/>
  <c r="BN596" i="1"/>
  <c r="BM596" i="1"/>
  <c r="Z596" i="1"/>
  <c r="Y596" i="1"/>
  <c r="Y600" i="1" s="1"/>
  <c r="P596" i="1"/>
  <c r="X594" i="1"/>
  <c r="X593" i="1"/>
  <c r="BP592" i="1"/>
  <c r="BO592" i="1"/>
  <c r="BN592" i="1"/>
  <c r="BM592" i="1"/>
  <c r="Z592" i="1"/>
  <c r="Y592" i="1"/>
  <c r="P592" i="1"/>
  <c r="BO591" i="1"/>
  <c r="BM591" i="1"/>
  <c r="Y591" i="1"/>
  <c r="BP591" i="1" s="1"/>
  <c r="BO590" i="1"/>
  <c r="BM590" i="1"/>
  <c r="Y590" i="1"/>
  <c r="BP590" i="1" s="1"/>
  <c r="P590" i="1"/>
  <c r="BP589" i="1"/>
  <c r="BO589" i="1"/>
  <c r="BN589" i="1"/>
  <c r="BM589" i="1"/>
  <c r="Z589" i="1"/>
  <c r="Y589" i="1"/>
  <c r="P589" i="1"/>
  <c r="BO588" i="1"/>
  <c r="BM588" i="1"/>
  <c r="Y588" i="1"/>
  <c r="BP588" i="1" s="1"/>
  <c r="BO587" i="1"/>
  <c r="BM587" i="1"/>
  <c r="Y587" i="1"/>
  <c r="BP587" i="1" s="1"/>
  <c r="P587" i="1"/>
  <c r="BP586" i="1"/>
  <c r="BO586" i="1"/>
  <c r="BN586" i="1"/>
  <c r="BM586" i="1"/>
  <c r="Z586" i="1"/>
  <c r="Y586" i="1"/>
  <c r="P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P580" i="1" s="1"/>
  <c r="BO579" i="1"/>
  <c r="BM579" i="1"/>
  <c r="Y579" i="1"/>
  <c r="Y594" i="1" s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6" i="1" s="1"/>
  <c r="Y573" i="1"/>
  <c r="Y577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7" i="1"/>
  <c r="Y546" i="1"/>
  <c r="X546" i="1"/>
  <c r="BP545" i="1"/>
  <c r="BO545" i="1"/>
  <c r="BN545" i="1"/>
  <c r="BM545" i="1"/>
  <c r="Z545" i="1"/>
  <c r="Z546" i="1" s="1"/>
  <c r="Y545" i="1"/>
  <c r="AC691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AB691" i="1" s="1"/>
  <c r="P537" i="1"/>
  <c r="X534" i="1"/>
  <c r="X533" i="1"/>
  <c r="BO532" i="1"/>
  <c r="BM532" i="1"/>
  <c r="Y532" i="1"/>
  <c r="Y533" i="1" s="1"/>
  <c r="P532" i="1"/>
  <c r="X530" i="1"/>
  <c r="X529" i="1"/>
  <c r="BO528" i="1"/>
  <c r="BM528" i="1"/>
  <c r="Y528" i="1"/>
  <c r="Y529" i="1" s="1"/>
  <c r="P528" i="1"/>
  <c r="X526" i="1"/>
  <c r="X525" i="1"/>
  <c r="BO524" i="1"/>
  <c r="BM524" i="1"/>
  <c r="Y524" i="1"/>
  <c r="BP524" i="1" s="1"/>
  <c r="P524" i="1"/>
  <c r="BP523" i="1"/>
  <c r="BO523" i="1"/>
  <c r="BN523" i="1"/>
  <c r="BM523" i="1"/>
  <c r="Z523" i="1"/>
  <c r="Y523" i="1"/>
  <c r="P523" i="1"/>
  <c r="BO522" i="1"/>
  <c r="BM522" i="1"/>
  <c r="Y522" i="1"/>
  <c r="BP522" i="1" s="1"/>
  <c r="BO521" i="1"/>
  <c r="BM521" i="1"/>
  <c r="Y521" i="1"/>
  <c r="BP521" i="1" s="1"/>
  <c r="P521" i="1"/>
  <c r="BP520" i="1"/>
  <c r="BO520" i="1"/>
  <c r="BN520" i="1"/>
  <c r="BM520" i="1"/>
  <c r="Z520" i="1"/>
  <c r="Y520" i="1"/>
  <c r="Y525" i="1" s="1"/>
  <c r="X518" i="1"/>
  <c r="X517" i="1"/>
  <c r="BO516" i="1"/>
  <c r="BM516" i="1"/>
  <c r="Y516" i="1"/>
  <c r="AA691" i="1" s="1"/>
  <c r="P516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Y508" i="1" s="1"/>
  <c r="P505" i="1"/>
  <c r="X503" i="1"/>
  <c r="X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Y502" i="1" s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X444" i="1"/>
  <c r="BO443" i="1"/>
  <c r="BM443" i="1"/>
  <c r="Y443" i="1"/>
  <c r="Y445" i="1" s="1"/>
  <c r="X441" i="1"/>
  <c r="X440" i="1"/>
  <c r="BO439" i="1"/>
  <c r="BM439" i="1"/>
  <c r="Y439" i="1"/>
  <c r="BP439" i="1" s="1"/>
  <c r="BO438" i="1"/>
  <c r="BM438" i="1"/>
  <c r="Y438" i="1"/>
  <c r="Y440" i="1" s="1"/>
  <c r="X436" i="1"/>
  <c r="X435" i="1"/>
  <c r="BO434" i="1"/>
  <c r="BM434" i="1"/>
  <c r="Y434" i="1"/>
  <c r="BP434" i="1" s="1"/>
  <c r="P434" i="1"/>
  <c r="BO433" i="1"/>
  <c r="BM433" i="1"/>
  <c r="Y433" i="1"/>
  <c r="Y436" i="1" s="1"/>
  <c r="P433" i="1"/>
  <c r="X431" i="1"/>
  <c r="X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Y431" i="1" s="1"/>
  <c r="P420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W691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Y405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BP394" i="1"/>
  <c r="BO394" i="1"/>
  <c r="BN394" i="1"/>
  <c r="BM394" i="1"/>
  <c r="Z394" i="1"/>
  <c r="Y394" i="1"/>
  <c r="Y399" i="1" s="1"/>
  <c r="X392" i="1"/>
  <c r="X391" i="1"/>
  <c r="BO390" i="1"/>
  <c r="BM390" i="1"/>
  <c r="Y390" i="1"/>
  <c r="BP390" i="1" s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Y369" i="1" s="1"/>
  <c r="P360" i="1"/>
  <c r="X357" i="1"/>
  <c r="Y356" i="1"/>
  <c r="X356" i="1"/>
  <c r="BP355" i="1"/>
  <c r="BO355" i="1"/>
  <c r="BN355" i="1"/>
  <c r="BM355" i="1"/>
  <c r="Z355" i="1"/>
  <c r="Z356" i="1" s="1"/>
  <c r="Y355" i="1"/>
  <c r="U691" i="1" s="1"/>
  <c r="P355" i="1"/>
  <c r="X352" i="1"/>
  <c r="Y351" i="1"/>
  <c r="X351" i="1"/>
  <c r="BP350" i="1"/>
  <c r="BO350" i="1"/>
  <c r="BN350" i="1"/>
  <c r="BM350" i="1"/>
  <c r="Z350" i="1"/>
  <c r="Z351" i="1" s="1"/>
  <c r="Y350" i="1"/>
  <c r="Y352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Y331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P312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Q691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691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M691" i="1" s="1"/>
  <c r="P277" i="1"/>
  <c r="X274" i="1"/>
  <c r="X273" i="1"/>
  <c r="BO272" i="1"/>
  <c r="BM272" i="1"/>
  <c r="Y272" i="1"/>
  <c r="Y273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691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P238" i="1"/>
  <c r="BO238" i="1"/>
  <c r="BN238" i="1"/>
  <c r="BM238" i="1"/>
  <c r="Z238" i="1"/>
  <c r="Y238" i="1"/>
  <c r="Y245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J691" i="1" s="1"/>
  <c r="P203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Y188" i="1"/>
  <c r="X188" i="1"/>
  <c r="BP187" i="1"/>
  <c r="BO187" i="1"/>
  <c r="BN187" i="1"/>
  <c r="BM187" i="1"/>
  <c r="Z187" i="1"/>
  <c r="Z188" i="1" s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H691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4" i="1" s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Y159" i="1" s="1"/>
  <c r="P156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G691" i="1" s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Y141" i="1" s="1"/>
  <c r="P135" i="1"/>
  <c r="BP134" i="1"/>
  <c r="BO134" i="1"/>
  <c r="BN134" i="1"/>
  <c r="BM134" i="1"/>
  <c r="Z134" i="1"/>
  <c r="Y134" i="1"/>
  <c r="Y142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P129" i="1"/>
  <c r="BP128" i="1"/>
  <c r="BO128" i="1"/>
  <c r="BN128" i="1"/>
  <c r="BM128" i="1"/>
  <c r="Z128" i="1"/>
  <c r="Y128" i="1"/>
  <c r="Y132" i="1" s="1"/>
  <c r="P128" i="1"/>
  <c r="X126" i="1"/>
  <c r="X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Y125" i="1" s="1"/>
  <c r="P120" i="1"/>
  <c r="X117" i="1"/>
  <c r="X116" i="1"/>
  <c r="BO115" i="1"/>
  <c r="BM115" i="1"/>
  <c r="Z115" i="1"/>
  <c r="Y115" i="1"/>
  <c r="BP115" i="1" s="1"/>
  <c r="BO114" i="1"/>
  <c r="BN114" i="1"/>
  <c r="BM114" i="1"/>
  <c r="Z114" i="1"/>
  <c r="Y114" i="1"/>
  <c r="BP114" i="1" s="1"/>
  <c r="P114" i="1"/>
  <c r="BO113" i="1"/>
  <c r="BM113" i="1"/>
  <c r="Y113" i="1"/>
  <c r="BP113" i="1" s="1"/>
  <c r="P113" i="1"/>
  <c r="BO112" i="1"/>
  <c r="BN112" i="1"/>
  <c r="BM112" i="1"/>
  <c r="Z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7" i="1" s="1"/>
  <c r="P110" i="1"/>
  <c r="X108" i="1"/>
  <c r="X107" i="1"/>
  <c r="BO106" i="1"/>
  <c r="BN106" i="1"/>
  <c r="BM106" i="1"/>
  <c r="Z106" i="1"/>
  <c r="Y106" i="1"/>
  <c r="BP106" i="1" s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E691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Y95" i="1" s="1"/>
  <c r="P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7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91" i="1" s="1"/>
  <c r="P61" i="1"/>
  <c r="X58" i="1"/>
  <c r="X57" i="1"/>
  <c r="BO56" i="1"/>
  <c r="BM56" i="1"/>
  <c r="Y56" i="1"/>
  <c r="Y58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Y52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81" i="1" s="1"/>
  <c r="X23" i="1"/>
  <c r="X685" i="1" s="1"/>
  <c r="BO22" i="1"/>
  <c r="X683" i="1" s="1"/>
  <c r="BM22" i="1"/>
  <c r="X682" i="1" s="1"/>
  <c r="X684" i="1" s="1"/>
  <c r="Y22" i="1"/>
  <c r="B691" i="1" s="1"/>
  <c r="P22" i="1"/>
  <c r="H10" i="1"/>
  <c r="A9" i="1"/>
  <c r="F10" i="1" s="1"/>
  <c r="D7" i="1"/>
  <c r="Q6" i="1"/>
  <c r="P2" i="1"/>
  <c r="H9" i="1" l="1"/>
  <c r="A10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Y33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F9" i="1"/>
  <c r="J9" i="1"/>
  <c r="Z22" i="1"/>
  <c r="Z23" i="1" s="1"/>
  <c r="BN22" i="1"/>
  <c r="BP22" i="1"/>
  <c r="Y23" i="1"/>
  <c r="C691" i="1"/>
  <c r="Y53" i="1"/>
  <c r="Z47" i="1"/>
  <c r="BN47" i="1"/>
  <c r="Z49" i="1"/>
  <c r="BN49" i="1"/>
  <c r="BP50" i="1"/>
  <c r="BN50" i="1"/>
  <c r="Z50" i="1"/>
  <c r="Z56" i="1"/>
  <c r="Z57" i="1" s="1"/>
  <c r="BN56" i="1"/>
  <c r="BP56" i="1"/>
  <c r="Z61" i="1"/>
  <c r="Z69" i="1" s="1"/>
  <c r="BN61" i="1"/>
  <c r="BP61" i="1"/>
  <c r="Z63" i="1"/>
  <c r="BN63" i="1"/>
  <c r="Z65" i="1"/>
  <c r="BN65" i="1"/>
  <c r="Z67" i="1"/>
  <c r="BN67" i="1"/>
  <c r="Y70" i="1"/>
  <c r="Z73" i="1"/>
  <c r="Z76" i="1" s="1"/>
  <c r="BN73" i="1"/>
  <c r="Z75" i="1"/>
  <c r="BN75" i="1"/>
  <c r="Y76" i="1"/>
  <c r="Z79" i="1"/>
  <c r="BN79" i="1"/>
  <c r="BP79" i="1"/>
  <c r="Z81" i="1"/>
  <c r="BN81" i="1"/>
  <c r="Z83" i="1"/>
  <c r="BN83" i="1"/>
  <c r="Y86" i="1"/>
  <c r="Z89" i="1"/>
  <c r="Z94" i="1" s="1"/>
  <c r="BN89" i="1"/>
  <c r="Z91" i="1"/>
  <c r="BN91" i="1"/>
  <c r="Z93" i="1"/>
  <c r="BN93" i="1"/>
  <c r="Y94" i="1"/>
  <c r="Z97" i="1"/>
  <c r="BN97" i="1"/>
  <c r="BP97" i="1"/>
  <c r="Z99" i="1"/>
  <c r="BN99" i="1"/>
  <c r="Y100" i="1"/>
  <c r="Y107" i="1"/>
  <c r="BN115" i="1"/>
  <c r="Y116" i="1"/>
  <c r="BP123" i="1"/>
  <c r="BN123" i="1"/>
  <c r="Z131" i="1"/>
  <c r="BP129" i="1"/>
  <c r="BN129" i="1"/>
  <c r="Z129" i="1"/>
  <c r="BP137" i="1"/>
  <c r="BN137" i="1"/>
  <c r="Z137" i="1"/>
  <c r="BP145" i="1"/>
  <c r="BN145" i="1"/>
  <c r="Z145" i="1"/>
  <c r="Z146" i="1" s="1"/>
  <c r="Y147" i="1"/>
  <c r="Y69" i="1"/>
  <c r="Z98" i="1"/>
  <c r="BN98" i="1"/>
  <c r="Z105" i="1"/>
  <c r="Z107" i="1" s="1"/>
  <c r="BN105" i="1"/>
  <c r="Y108" i="1"/>
  <c r="Z111" i="1"/>
  <c r="Z116" i="1" s="1"/>
  <c r="BN111" i="1"/>
  <c r="Z113" i="1"/>
  <c r="BN113" i="1"/>
  <c r="F691" i="1"/>
  <c r="Y126" i="1"/>
  <c r="Z121" i="1"/>
  <c r="Z125" i="1" s="1"/>
  <c r="BN121" i="1"/>
  <c r="Z123" i="1"/>
  <c r="Y131" i="1"/>
  <c r="BP135" i="1"/>
  <c r="BN135" i="1"/>
  <c r="Z135" i="1"/>
  <c r="BP139" i="1"/>
  <c r="BN139" i="1"/>
  <c r="Z139" i="1"/>
  <c r="Z141" i="1" s="1"/>
  <c r="Y146" i="1"/>
  <c r="Y154" i="1"/>
  <c r="Y158" i="1"/>
  <c r="Y165" i="1"/>
  <c r="Y170" i="1"/>
  <c r="Y178" i="1"/>
  <c r="Y182" i="1"/>
  <c r="Y200" i="1"/>
  <c r="Y205" i="1"/>
  <c r="Y211" i="1"/>
  <c r="Y221" i="1"/>
  <c r="Y235" i="1"/>
  <c r="Y244" i="1"/>
  <c r="Y257" i="1"/>
  <c r="Y270" i="1"/>
  <c r="Y274" i="1"/>
  <c r="Y287" i="1"/>
  <c r="Y292" i="1"/>
  <c r="Y299" i="1"/>
  <c r="Y308" i="1"/>
  <c r="Y323" i="1"/>
  <c r="Y328" i="1"/>
  <c r="Y332" i="1"/>
  <c r="Y336" i="1"/>
  <c r="Y343" i="1"/>
  <c r="Y347" i="1"/>
  <c r="Y375" i="1"/>
  <c r="Y385" i="1"/>
  <c r="Y392" i="1"/>
  <c r="Y398" i="1"/>
  <c r="Y404" i="1"/>
  <c r="Y415" i="1"/>
  <c r="Z434" i="1"/>
  <c r="BN434" i="1"/>
  <c r="Y435" i="1"/>
  <c r="Y441" i="1"/>
  <c r="Z443" i="1"/>
  <c r="Z444" i="1" s="1"/>
  <c r="BN443" i="1"/>
  <c r="BP443" i="1"/>
  <c r="Y444" i="1"/>
  <c r="BP449" i="1"/>
  <c r="BN449" i="1"/>
  <c r="Z449" i="1"/>
  <c r="Z456" i="1" s="1"/>
  <c r="BP453" i="1"/>
  <c r="BN453" i="1"/>
  <c r="Z453" i="1"/>
  <c r="Y470" i="1"/>
  <c r="BP464" i="1"/>
  <c r="BN464" i="1"/>
  <c r="Z464" i="1"/>
  <c r="BP467" i="1"/>
  <c r="BN467" i="1"/>
  <c r="Z467" i="1"/>
  <c r="Z150" i="1"/>
  <c r="BN150" i="1"/>
  <c r="BP150" i="1"/>
  <c r="Z152" i="1"/>
  <c r="BN152" i="1"/>
  <c r="Y153" i="1"/>
  <c r="Z156" i="1"/>
  <c r="Z158" i="1" s="1"/>
  <c r="BN156" i="1"/>
  <c r="BP156" i="1"/>
  <c r="Z161" i="1"/>
  <c r="Z164" i="1" s="1"/>
  <c r="BN161" i="1"/>
  <c r="BP161" i="1"/>
  <c r="Z163" i="1"/>
  <c r="BN163" i="1"/>
  <c r="Z168" i="1"/>
  <c r="Z169" i="1" s="1"/>
  <c r="BN168" i="1"/>
  <c r="BP168" i="1"/>
  <c r="Y169" i="1"/>
  <c r="Z172" i="1"/>
  <c r="BN172" i="1"/>
  <c r="BP172" i="1"/>
  <c r="Z174" i="1"/>
  <c r="BN174" i="1"/>
  <c r="Z176" i="1"/>
  <c r="BN176" i="1"/>
  <c r="Z180" i="1"/>
  <c r="Z182" i="1" s="1"/>
  <c r="BN180" i="1"/>
  <c r="BP180" i="1"/>
  <c r="I691" i="1"/>
  <c r="Y189" i="1"/>
  <c r="Z192" i="1"/>
  <c r="Z199" i="1" s="1"/>
  <c r="BN192" i="1"/>
  <c r="Z194" i="1"/>
  <c r="BN194" i="1"/>
  <c r="Z196" i="1"/>
  <c r="BN196" i="1"/>
  <c r="Z198" i="1"/>
  <c r="BN198" i="1"/>
  <c r="Z203" i="1"/>
  <c r="Z205" i="1" s="1"/>
  <c r="BN203" i="1"/>
  <c r="BP203" i="1"/>
  <c r="Y206" i="1"/>
  <c r="Z209" i="1"/>
  <c r="Z210" i="1" s="1"/>
  <c r="BN209" i="1"/>
  <c r="Z213" i="1"/>
  <c r="BN213" i="1"/>
  <c r="BP213" i="1"/>
  <c r="Z215" i="1"/>
  <c r="BN215" i="1"/>
  <c r="Z217" i="1"/>
  <c r="BN217" i="1"/>
  <c r="Z219" i="1"/>
  <c r="BN219" i="1"/>
  <c r="Z225" i="1"/>
  <c r="Z235" i="1" s="1"/>
  <c r="BN225" i="1"/>
  <c r="Z227" i="1"/>
  <c r="BN227" i="1"/>
  <c r="Z229" i="1"/>
  <c r="BN229" i="1"/>
  <c r="Z231" i="1"/>
  <c r="BN231" i="1"/>
  <c r="Z233" i="1"/>
  <c r="BN233" i="1"/>
  <c r="Z239" i="1"/>
  <c r="Z244" i="1" s="1"/>
  <c r="BN239" i="1"/>
  <c r="Z240" i="1"/>
  <c r="BN240" i="1"/>
  <c r="Z242" i="1"/>
  <c r="BN242" i="1"/>
  <c r="K691" i="1"/>
  <c r="Z249" i="1"/>
  <c r="Z256" i="1" s="1"/>
  <c r="BN249" i="1"/>
  <c r="Z251" i="1"/>
  <c r="BN251" i="1"/>
  <c r="Z253" i="1"/>
  <c r="BN253" i="1"/>
  <c r="Z255" i="1"/>
  <c r="BN255" i="1"/>
  <c r="Y256" i="1"/>
  <c r="Z260" i="1"/>
  <c r="Z269" i="1" s="1"/>
  <c r="BN260" i="1"/>
  <c r="BP260" i="1"/>
  <c r="Z262" i="1"/>
  <c r="BN262" i="1"/>
  <c r="Z264" i="1"/>
  <c r="BN264" i="1"/>
  <c r="Z266" i="1"/>
  <c r="BN266" i="1"/>
  <c r="Z268" i="1"/>
  <c r="BN268" i="1"/>
  <c r="Y269" i="1"/>
  <c r="Z272" i="1"/>
  <c r="Z273" i="1" s="1"/>
  <c r="BN272" i="1"/>
  <c r="BP272" i="1"/>
  <c r="Z277" i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BN295" i="1"/>
  <c r="BP295" i="1"/>
  <c r="Z297" i="1"/>
  <c r="BN297" i="1"/>
  <c r="Y298" i="1"/>
  <c r="Z302" i="1"/>
  <c r="BN302" i="1"/>
  <c r="BP302" i="1"/>
  <c r="Z304" i="1"/>
  <c r="BN304" i="1"/>
  <c r="Z306" i="1"/>
  <c r="BN306" i="1"/>
  <c r="Y309" i="1"/>
  <c r="R691" i="1"/>
  <c r="Y314" i="1"/>
  <c r="Z321" i="1"/>
  <c r="Z322" i="1" s="1"/>
  <c r="BN321" i="1"/>
  <c r="Z326" i="1"/>
  <c r="Z327" i="1" s="1"/>
  <c r="BN326" i="1"/>
  <c r="BP326" i="1"/>
  <c r="Y327" i="1"/>
  <c r="Z330" i="1"/>
  <c r="Z331" i="1" s="1"/>
  <c r="BN330" i="1"/>
  <c r="BP330" i="1"/>
  <c r="Z334" i="1"/>
  <c r="Z336" i="1" s="1"/>
  <c r="BN334" i="1"/>
  <c r="BP334" i="1"/>
  <c r="T691" i="1"/>
  <c r="Z341" i="1"/>
  <c r="Z342" i="1" s="1"/>
  <c r="BN341" i="1"/>
  <c r="Y342" i="1"/>
  <c r="Z345" i="1"/>
  <c r="Z347" i="1" s="1"/>
  <c r="BN345" i="1"/>
  <c r="BP345" i="1"/>
  <c r="Y357" i="1"/>
  <c r="V691" i="1"/>
  <c r="Z361" i="1"/>
  <c r="Z368" i="1" s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Z379" i="1"/>
  <c r="Z384" i="1" s="1"/>
  <c r="BN379" i="1"/>
  <c r="Z381" i="1"/>
  <c r="BN381" i="1"/>
  <c r="Z383" i="1"/>
  <c r="BN383" i="1"/>
  <c r="Z387" i="1"/>
  <c r="Z391" i="1" s="1"/>
  <c r="BN387" i="1"/>
  <c r="BP387" i="1"/>
  <c r="Z389" i="1"/>
  <c r="BN389" i="1"/>
  <c r="Z390" i="1"/>
  <c r="BN390" i="1"/>
  <c r="Z396" i="1"/>
  <c r="Z398" i="1" s="1"/>
  <c r="BN396" i="1"/>
  <c r="Z402" i="1"/>
  <c r="Z404" i="1" s="1"/>
  <c r="BN402" i="1"/>
  <c r="Y410" i="1"/>
  <c r="Z413" i="1"/>
  <c r="Z415" i="1" s="1"/>
  <c r="BN413" i="1"/>
  <c r="X691" i="1"/>
  <c r="Z421" i="1"/>
  <c r="Z430" i="1" s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Z438" i="1"/>
  <c r="BN438" i="1"/>
  <c r="BP438" i="1"/>
  <c r="Z439" i="1"/>
  <c r="BN439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Z691" i="1"/>
  <c r="Y479" i="1"/>
  <c r="BP478" i="1"/>
  <c r="BN478" i="1"/>
  <c r="Z478" i="1"/>
  <c r="Z479" i="1" s="1"/>
  <c r="Y480" i="1"/>
  <c r="Z502" i="1"/>
  <c r="Y503" i="1"/>
  <c r="Y507" i="1"/>
  <c r="Y513" i="1"/>
  <c r="Y518" i="1"/>
  <c r="Y526" i="1"/>
  <c r="Y530" i="1"/>
  <c r="Y534" i="1"/>
  <c r="Y541" i="1"/>
  <c r="Y570" i="1"/>
  <c r="Y593" i="1"/>
  <c r="Y599" i="1"/>
  <c r="AE691" i="1"/>
  <c r="Y610" i="1"/>
  <c r="BP630" i="1"/>
  <c r="BN630" i="1"/>
  <c r="Z630" i="1"/>
  <c r="BP632" i="1"/>
  <c r="BN632" i="1"/>
  <c r="Z632" i="1"/>
  <c r="Y634" i="1"/>
  <c r="Y691" i="1"/>
  <c r="Y456" i="1"/>
  <c r="Z485" i="1"/>
  <c r="BN485" i="1"/>
  <c r="Z487" i="1"/>
  <c r="BN487" i="1"/>
  <c r="Z488" i="1"/>
  <c r="BN488" i="1"/>
  <c r="Z490" i="1"/>
  <c r="BN490" i="1"/>
  <c r="Z491" i="1"/>
  <c r="BN491" i="1"/>
  <c r="Z493" i="1"/>
  <c r="BN493" i="1"/>
  <c r="Z496" i="1"/>
  <c r="BN496" i="1"/>
  <c r="Z498" i="1"/>
  <c r="BN498" i="1"/>
  <c r="Z501" i="1"/>
  <c r="BN501" i="1"/>
  <c r="Z505" i="1"/>
  <c r="Z507" i="1" s="1"/>
  <c r="BN505" i="1"/>
  <c r="BP505" i="1"/>
  <c r="Z511" i="1"/>
  <c r="Z512" i="1" s="1"/>
  <c r="BN511" i="1"/>
  <c r="Z516" i="1"/>
  <c r="Z517" i="1" s="1"/>
  <c r="BN516" i="1"/>
  <c r="BP516" i="1"/>
  <c r="Y517" i="1"/>
  <c r="Z521" i="1"/>
  <c r="Z525" i="1" s="1"/>
  <c r="BN521" i="1"/>
  <c r="Z522" i="1"/>
  <c r="BN522" i="1"/>
  <c r="Z524" i="1"/>
  <c r="BN524" i="1"/>
  <c r="Z528" i="1"/>
  <c r="Z529" i="1" s="1"/>
  <c r="BN528" i="1"/>
  <c r="BP528" i="1"/>
  <c r="Z532" i="1"/>
  <c r="Z533" i="1" s="1"/>
  <c r="BN532" i="1"/>
  <c r="BP532" i="1"/>
  <c r="Z537" i="1"/>
  <c r="Z541" i="1" s="1"/>
  <c r="BN537" i="1"/>
  <c r="BP537" i="1"/>
  <c r="Y542" i="1"/>
  <c r="Y547" i="1"/>
  <c r="AD691" i="1"/>
  <c r="Z556" i="1"/>
  <c r="Z570" i="1" s="1"/>
  <c r="BN556" i="1"/>
  <c r="Z558" i="1"/>
  <c r="BN558" i="1"/>
  <c r="Z560" i="1"/>
  <c r="BN560" i="1"/>
  <c r="Z562" i="1"/>
  <c r="BN562" i="1"/>
  <c r="Z565" i="1"/>
  <c r="BN565" i="1"/>
  <c r="Y571" i="1"/>
  <c r="Z579" i="1"/>
  <c r="BN579" i="1"/>
  <c r="BP579" i="1"/>
  <c r="Z580" i="1"/>
  <c r="BN580" i="1"/>
  <c r="Z583" i="1"/>
  <c r="BN583" i="1"/>
  <c r="Z584" i="1"/>
  <c r="BN584" i="1"/>
  <c r="Z585" i="1"/>
  <c r="BN585" i="1"/>
  <c r="Z587" i="1"/>
  <c r="BN587" i="1"/>
  <c r="Z588" i="1"/>
  <c r="BN588" i="1"/>
  <c r="Z590" i="1"/>
  <c r="BN590" i="1"/>
  <c r="Z591" i="1"/>
  <c r="BN591" i="1"/>
  <c r="Z597" i="1"/>
  <c r="Z599" i="1" s="1"/>
  <c r="BN597" i="1"/>
  <c r="Z609" i="1"/>
  <c r="Z610" i="1" s="1"/>
  <c r="BN609" i="1"/>
  <c r="BP609" i="1"/>
  <c r="Y611" i="1"/>
  <c r="Y614" i="1"/>
  <c r="BP613" i="1"/>
  <c r="BN613" i="1"/>
  <c r="Z613" i="1"/>
  <c r="Z614" i="1" s="1"/>
  <c r="Y615" i="1"/>
  <c r="Y633" i="1"/>
  <c r="BP629" i="1"/>
  <c r="BN629" i="1"/>
  <c r="Z629" i="1"/>
  <c r="Z633" i="1" s="1"/>
  <c r="BP631" i="1"/>
  <c r="BN631" i="1"/>
  <c r="Z631" i="1"/>
  <c r="Y655" i="1"/>
  <c r="Y668" i="1"/>
  <c r="Y676" i="1"/>
  <c r="AF691" i="1"/>
  <c r="Z646" i="1"/>
  <c r="Z654" i="1" s="1"/>
  <c r="BN646" i="1"/>
  <c r="BP646" i="1"/>
  <c r="Z647" i="1"/>
  <c r="BN647" i="1"/>
  <c r="Z648" i="1"/>
  <c r="BN648" i="1"/>
  <c r="Z649" i="1"/>
  <c r="BN649" i="1"/>
  <c r="Z650" i="1"/>
  <c r="BN650" i="1"/>
  <c r="Z651" i="1"/>
  <c r="BN651" i="1"/>
  <c r="Z652" i="1"/>
  <c r="BN652" i="1"/>
  <c r="Z653" i="1"/>
  <c r="BN653" i="1"/>
  <c r="Z665" i="1"/>
  <c r="BN665" i="1"/>
  <c r="BP665" i="1"/>
  <c r="Z666" i="1"/>
  <c r="BN666" i="1"/>
  <c r="Y667" i="1"/>
  <c r="Z674" i="1"/>
  <c r="Z675" i="1" s="1"/>
  <c r="BN674" i="1"/>
  <c r="BP674" i="1"/>
  <c r="Z667" i="1" l="1"/>
  <c r="Z593" i="1"/>
  <c r="Z440" i="1"/>
  <c r="Z375" i="1"/>
  <c r="Z308" i="1"/>
  <c r="Z298" i="1"/>
  <c r="Z286" i="1"/>
  <c r="Z221" i="1"/>
  <c r="Z177" i="1"/>
  <c r="Z153" i="1"/>
  <c r="Z469" i="1"/>
  <c r="Z85" i="1"/>
  <c r="Y685" i="1"/>
  <c r="Y682" i="1"/>
  <c r="Z52" i="1"/>
  <c r="Y681" i="1"/>
  <c r="Z100" i="1"/>
  <c r="Y683" i="1"/>
  <c r="Z686" i="1"/>
  <c r="Y684" i="1" l="1"/>
</calcChain>
</file>

<file path=xl/sharedStrings.xml><?xml version="1.0" encoding="utf-8"?>
<sst xmlns="http://schemas.openxmlformats.org/spreadsheetml/2006/main" count="3200" uniqueCount="1103">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</sst>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1"/>
  <sheetViews>
    <sheetView showGridLines="0" tabSelected="1" topLeftCell="A674" zoomScaleNormal="100" zoomScaleSheetLayoutView="100" workbookViewId="0">
      <selection activeCell="AA687" sqref="AA687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5" t="s">
        <v>0</v>
      </c>
      <c r="E1" s="827"/>
      <c r="F1" s="827"/>
      <c r="G1" s="12" t="s">
        <v>1</v>
      </c>
      <c r="H1" s="875" t="s">
        <v>2</v>
      </c>
      <c r="I1" s="827"/>
      <c r="J1" s="827"/>
      <c r="K1" s="827"/>
      <c r="L1" s="827"/>
      <c r="M1" s="827"/>
      <c r="N1" s="827"/>
      <c r="O1" s="827"/>
      <c r="P1" s="827"/>
      <c r="Q1" s="827"/>
      <c r="R1" s="826" t="s">
        <v>3</v>
      </c>
      <c r="S1" s="827"/>
      <c r="T1" s="8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1"/>
      <c r="R2" s="801"/>
      <c r="S2" s="801"/>
      <c r="T2" s="801"/>
      <c r="U2" s="801"/>
      <c r="V2" s="801"/>
      <c r="W2" s="801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1"/>
      <c r="Q3" s="801"/>
      <c r="R3" s="801"/>
      <c r="S3" s="801"/>
      <c r="T3" s="801"/>
      <c r="U3" s="801"/>
      <c r="V3" s="801"/>
      <c r="W3" s="801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39" t="s">
        <v>8</v>
      </c>
      <c r="B5" s="791"/>
      <c r="C5" s="792"/>
      <c r="D5" s="883"/>
      <c r="E5" s="884"/>
      <c r="F5" s="1170" t="s">
        <v>9</v>
      </c>
      <c r="G5" s="792"/>
      <c r="H5" s="883"/>
      <c r="I5" s="1092"/>
      <c r="J5" s="1092"/>
      <c r="K5" s="1092"/>
      <c r="L5" s="1092"/>
      <c r="M5" s="884"/>
      <c r="N5" s="58"/>
      <c r="P5" s="24" t="s">
        <v>10</v>
      </c>
      <c r="Q5" s="1189">
        <v>45689</v>
      </c>
      <c r="R5" s="938"/>
      <c r="T5" s="993" t="s">
        <v>11</v>
      </c>
      <c r="U5" s="841"/>
      <c r="V5" s="994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39" t="s">
        <v>13</v>
      </c>
      <c r="B6" s="791"/>
      <c r="C6" s="792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8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224" t="s">
        <v>16</v>
      </c>
      <c r="U6" s="841"/>
      <c r="V6" s="1077" t="s">
        <v>17</v>
      </c>
      <c r="W6" s="879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1"/>
      <c r="U7" s="841"/>
      <c r="V7" s="1078"/>
      <c r="W7" s="1079"/>
      <c r="AB7" s="51"/>
      <c r="AC7" s="51"/>
      <c r="AD7" s="51"/>
      <c r="AE7" s="51"/>
    </row>
    <row r="8" spans="1:32" s="777" customFormat="1" ht="25.5" customHeight="1" x14ac:dyDescent="0.2">
      <c r="A8" s="1219" t="s">
        <v>18</v>
      </c>
      <c r="B8" s="804"/>
      <c r="C8" s="805"/>
      <c r="D8" s="868" t="s">
        <v>19</v>
      </c>
      <c r="E8" s="869"/>
      <c r="F8" s="869"/>
      <c r="G8" s="869"/>
      <c r="H8" s="869"/>
      <c r="I8" s="869"/>
      <c r="J8" s="869"/>
      <c r="K8" s="869"/>
      <c r="L8" s="869"/>
      <c r="M8" s="870"/>
      <c r="N8" s="61"/>
      <c r="P8" s="24" t="s">
        <v>20</v>
      </c>
      <c r="Q8" s="946">
        <v>0.41666666666666669</v>
      </c>
      <c r="R8" s="859"/>
      <c r="T8" s="801"/>
      <c r="U8" s="841"/>
      <c r="V8" s="1078"/>
      <c r="W8" s="1079"/>
      <c r="AB8" s="51"/>
      <c r="AC8" s="51"/>
      <c r="AD8" s="51"/>
      <c r="AE8" s="51"/>
    </row>
    <row r="9" spans="1:32" s="777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959"/>
      <c r="E9" s="807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5"/>
      <c r="P9" s="26" t="s">
        <v>21</v>
      </c>
      <c r="Q9" s="934"/>
      <c r="R9" s="935"/>
      <c r="T9" s="801"/>
      <c r="U9" s="841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959"/>
      <c r="E10" s="807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1070" t="str">
        <f>IFERROR(VLOOKUP($D$10,Proxy,2,FALSE),"")</f>
        <v/>
      </c>
      <c r="I10" s="801"/>
      <c r="J10" s="801"/>
      <c r="K10" s="801"/>
      <c r="L10" s="801"/>
      <c r="M10" s="801"/>
      <c r="N10" s="776"/>
      <c r="P10" s="26" t="s">
        <v>22</v>
      </c>
      <c r="Q10" s="1007"/>
      <c r="R10" s="1008"/>
      <c r="U10" s="24" t="s">
        <v>23</v>
      </c>
      <c r="V10" s="878" t="s">
        <v>24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8" t="s">
        <v>28</v>
      </c>
      <c r="W11" s="935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6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946"/>
      <c r="R12" s="859"/>
      <c r="S12" s="23"/>
      <c r="U12" s="24"/>
      <c r="V12" s="827"/>
      <c r="W12" s="801"/>
      <c r="AB12" s="51"/>
      <c r="AC12" s="51"/>
      <c r="AD12" s="51"/>
      <c r="AE12" s="51"/>
    </row>
    <row r="13" spans="1:32" s="777" customFormat="1" ht="23.25" customHeight="1" x14ac:dyDescent="0.2">
      <c r="A13" s="986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128"/>
      <c r="R13" s="9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6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4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975" t="s">
        <v>35</v>
      </c>
      <c r="Q15" s="827"/>
      <c r="R15" s="827"/>
      <c r="S15" s="827"/>
      <c r="T15" s="8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55" t="s">
        <v>38</v>
      </c>
      <c r="D17" s="838" t="s">
        <v>39</v>
      </c>
      <c r="E17" s="913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2"/>
      <c r="R17" s="912"/>
      <c r="S17" s="912"/>
      <c r="T17" s="913"/>
      <c r="U17" s="1216" t="s">
        <v>51</v>
      </c>
      <c r="V17" s="792"/>
      <c r="W17" s="838" t="s">
        <v>52</v>
      </c>
      <c r="X17" s="838" t="s">
        <v>53</v>
      </c>
      <c r="Y17" s="1217" t="s">
        <v>54</v>
      </c>
      <c r="Z17" s="1089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4"/>
      <c r="AF17" s="1165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4"/>
      <c r="E18" s="916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4"/>
      <c r="Q18" s="915"/>
      <c r="R18" s="915"/>
      <c r="S18" s="915"/>
      <c r="T18" s="916"/>
      <c r="U18" s="67" t="s">
        <v>61</v>
      </c>
      <c r="V18" s="67" t="s">
        <v>62</v>
      </c>
      <c r="W18" s="839"/>
      <c r="X18" s="839"/>
      <c r="Y18" s="1218"/>
      <c r="Z18" s="1090"/>
      <c r="AA18" s="1069"/>
      <c r="AB18" s="1069"/>
      <c r="AC18" s="1069"/>
      <c r="AD18" s="1166"/>
      <c r="AE18" s="1167"/>
      <c r="AF18" s="1168"/>
      <c r="AG18" s="66"/>
      <c r="BD18" s="65"/>
    </row>
    <row r="19" spans="1:68" ht="27.75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8"/>
      <c r="AB19" s="48"/>
      <c r="AC19" s="48"/>
    </row>
    <row r="20" spans="1:68" ht="16.5" customHeight="1" x14ac:dyDescent="0.25">
      <c r="A20" s="836" t="s">
        <v>63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778"/>
      <c r="AB20" s="778"/>
      <c r="AC20" s="778"/>
    </row>
    <row r="21" spans="1:68" ht="14.25" customHeight="1" x14ac:dyDescent="0.25">
      <c r="A21" s="800" t="s">
        <v>64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1"/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9"/>
      <c r="P23" s="803" t="s">
        <v>71</v>
      </c>
      <c r="Q23" s="804"/>
      <c r="R23" s="804"/>
      <c r="S23" s="804"/>
      <c r="T23" s="804"/>
      <c r="U23" s="804"/>
      <c r="V23" s="80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1"/>
      <c r="B24" s="801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1"/>
      <c r="O24" s="809"/>
      <c r="P24" s="803" t="s">
        <v>71</v>
      </c>
      <c r="Q24" s="804"/>
      <c r="R24" s="804"/>
      <c r="S24" s="804"/>
      <c r="T24" s="804"/>
      <c r="U24" s="804"/>
      <c r="V24" s="80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0" t="s">
        <v>73</v>
      </c>
      <c r="B25" s="801"/>
      <c r="C25" s="801"/>
      <c r="D25" s="801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801"/>
      <c r="X25" s="801"/>
      <c r="Y25" s="801"/>
      <c r="Z25" s="801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4">
        <v>4680115885912</v>
      </c>
      <c r="E26" s="795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94">
        <v>4607091388237</v>
      </c>
      <c r="E27" s="795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94">
        <v>4680115886230</v>
      </c>
      <c r="E28" s="795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">
        <v>83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94">
        <v>4680115886278</v>
      </c>
      <c r="E29" s="795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87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94">
        <v>4680115886247</v>
      </c>
      <c r="E30" s="795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91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94">
        <v>4680115885905</v>
      </c>
      <c r="E31" s="795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94">
        <v>4607091388244</v>
      </c>
      <c r="E32" s="795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08"/>
      <c r="B33" s="801"/>
      <c r="C33" s="801"/>
      <c r="D33" s="801"/>
      <c r="E33" s="801"/>
      <c r="F33" s="801"/>
      <c r="G33" s="801"/>
      <c r="H33" s="801"/>
      <c r="I33" s="801"/>
      <c r="J33" s="801"/>
      <c r="K33" s="801"/>
      <c r="L33" s="801"/>
      <c r="M33" s="801"/>
      <c r="N33" s="801"/>
      <c r="O33" s="809"/>
      <c r="P33" s="803" t="s">
        <v>71</v>
      </c>
      <c r="Q33" s="804"/>
      <c r="R33" s="804"/>
      <c r="S33" s="804"/>
      <c r="T33" s="804"/>
      <c r="U33" s="804"/>
      <c r="V33" s="805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x14ac:dyDescent="0.2">
      <c r="A34" s="801"/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9"/>
      <c r="P34" s="803" t="s">
        <v>71</v>
      </c>
      <c r="Q34" s="804"/>
      <c r="R34" s="804"/>
      <c r="S34" s="804"/>
      <c r="T34" s="804"/>
      <c r="U34" s="804"/>
      <c r="V34" s="805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customHeight="1" x14ac:dyDescent="0.25">
      <c r="A35" s="800" t="s">
        <v>99</v>
      </c>
      <c r="B35" s="801"/>
      <c r="C35" s="801"/>
      <c r="D35" s="801"/>
      <c r="E35" s="801"/>
      <c r="F35" s="801"/>
      <c r="G35" s="801"/>
      <c r="H35" s="801"/>
      <c r="I35" s="801"/>
      <c r="J35" s="801"/>
      <c r="K35" s="801"/>
      <c r="L35" s="801"/>
      <c r="M35" s="801"/>
      <c r="N35" s="801"/>
      <c r="O35" s="801"/>
      <c r="P35" s="801"/>
      <c r="Q35" s="801"/>
      <c r="R35" s="801"/>
      <c r="S35" s="801"/>
      <c r="T35" s="801"/>
      <c r="U35" s="801"/>
      <c r="V35" s="801"/>
      <c r="W35" s="801"/>
      <c r="X35" s="801"/>
      <c r="Y35" s="801"/>
      <c r="Z35" s="801"/>
      <c r="AA35" s="779"/>
      <c r="AB35" s="779"/>
      <c r="AC35" s="779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94">
        <v>4607091388503</v>
      </c>
      <c r="E36" s="795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08"/>
      <c r="B37" s="801"/>
      <c r="C37" s="801"/>
      <c r="D37" s="801"/>
      <c r="E37" s="801"/>
      <c r="F37" s="801"/>
      <c r="G37" s="801"/>
      <c r="H37" s="801"/>
      <c r="I37" s="801"/>
      <c r="J37" s="801"/>
      <c r="K37" s="801"/>
      <c r="L37" s="801"/>
      <c r="M37" s="801"/>
      <c r="N37" s="801"/>
      <c r="O37" s="809"/>
      <c r="P37" s="803" t="s">
        <v>71</v>
      </c>
      <c r="Q37" s="804"/>
      <c r="R37" s="804"/>
      <c r="S37" s="804"/>
      <c r="T37" s="804"/>
      <c r="U37" s="804"/>
      <c r="V37" s="805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x14ac:dyDescent="0.2">
      <c r="A38" s="801"/>
      <c r="B38" s="801"/>
      <c r="C38" s="801"/>
      <c r="D38" s="801"/>
      <c r="E38" s="801"/>
      <c r="F38" s="801"/>
      <c r="G38" s="801"/>
      <c r="H38" s="801"/>
      <c r="I38" s="801"/>
      <c r="J38" s="801"/>
      <c r="K38" s="801"/>
      <c r="L38" s="801"/>
      <c r="M38" s="801"/>
      <c r="N38" s="801"/>
      <c r="O38" s="809"/>
      <c r="P38" s="803" t="s">
        <v>71</v>
      </c>
      <c r="Q38" s="804"/>
      <c r="R38" s="804"/>
      <c r="S38" s="804"/>
      <c r="T38" s="804"/>
      <c r="U38" s="804"/>
      <c r="V38" s="805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customHeight="1" x14ac:dyDescent="0.25">
      <c r="A39" s="800" t="s">
        <v>105</v>
      </c>
      <c r="B39" s="801"/>
      <c r="C39" s="801"/>
      <c r="D39" s="801"/>
      <c r="E39" s="801"/>
      <c r="F39" s="801"/>
      <c r="G39" s="801"/>
      <c r="H39" s="801"/>
      <c r="I39" s="801"/>
      <c r="J39" s="801"/>
      <c r="K39" s="801"/>
      <c r="L39" s="801"/>
      <c r="M39" s="801"/>
      <c r="N39" s="801"/>
      <c r="O39" s="801"/>
      <c r="P39" s="801"/>
      <c r="Q39" s="801"/>
      <c r="R39" s="801"/>
      <c r="S39" s="801"/>
      <c r="T39" s="801"/>
      <c r="U39" s="801"/>
      <c r="V39" s="801"/>
      <c r="W39" s="801"/>
      <c r="X39" s="801"/>
      <c r="Y39" s="801"/>
      <c r="Z39" s="801"/>
      <c r="AA39" s="779"/>
      <c r="AB39" s="779"/>
      <c r="AC39" s="779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94">
        <v>4607091389111</v>
      </c>
      <c r="E40" s="795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08"/>
      <c r="B41" s="801"/>
      <c r="C41" s="801"/>
      <c r="D41" s="801"/>
      <c r="E41" s="801"/>
      <c r="F41" s="801"/>
      <c r="G41" s="801"/>
      <c r="H41" s="801"/>
      <c r="I41" s="801"/>
      <c r="J41" s="801"/>
      <c r="K41" s="801"/>
      <c r="L41" s="801"/>
      <c r="M41" s="801"/>
      <c r="N41" s="801"/>
      <c r="O41" s="809"/>
      <c r="P41" s="803" t="s">
        <v>71</v>
      </c>
      <c r="Q41" s="804"/>
      <c r="R41" s="804"/>
      <c r="S41" s="804"/>
      <c r="T41" s="804"/>
      <c r="U41" s="804"/>
      <c r="V41" s="805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x14ac:dyDescent="0.2">
      <c r="A42" s="801"/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9"/>
      <c r="P42" s="803" t="s">
        <v>71</v>
      </c>
      <c r="Q42" s="804"/>
      <c r="R42" s="804"/>
      <c r="S42" s="804"/>
      <c r="T42" s="804"/>
      <c r="U42" s="804"/>
      <c r="V42" s="805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customHeight="1" x14ac:dyDescent="0.2">
      <c r="A43" s="889" t="s">
        <v>108</v>
      </c>
      <c r="B43" s="890"/>
      <c r="C43" s="890"/>
      <c r="D43" s="890"/>
      <c r="E43" s="890"/>
      <c r="F43" s="890"/>
      <c r="G43" s="890"/>
      <c r="H43" s="890"/>
      <c r="I43" s="890"/>
      <c r="J43" s="890"/>
      <c r="K43" s="890"/>
      <c r="L43" s="890"/>
      <c r="M43" s="890"/>
      <c r="N43" s="890"/>
      <c r="O43" s="890"/>
      <c r="P43" s="890"/>
      <c r="Q43" s="890"/>
      <c r="R43" s="890"/>
      <c r="S43" s="890"/>
      <c r="T43" s="890"/>
      <c r="U43" s="890"/>
      <c r="V43" s="890"/>
      <c r="W43" s="890"/>
      <c r="X43" s="890"/>
      <c r="Y43" s="890"/>
      <c r="Z43" s="890"/>
      <c r="AA43" s="48"/>
      <c r="AB43" s="48"/>
      <c r="AC43" s="48"/>
    </row>
    <row r="44" spans="1:68" ht="16.5" customHeight="1" x14ac:dyDescent="0.25">
      <c r="A44" s="836" t="s">
        <v>109</v>
      </c>
      <c r="B44" s="801"/>
      <c r="C44" s="801"/>
      <c r="D44" s="801"/>
      <c r="E44" s="801"/>
      <c r="F44" s="801"/>
      <c r="G44" s="801"/>
      <c r="H44" s="801"/>
      <c r="I44" s="801"/>
      <c r="J44" s="801"/>
      <c r="K44" s="801"/>
      <c r="L44" s="801"/>
      <c r="M44" s="801"/>
      <c r="N44" s="801"/>
      <c r="O44" s="801"/>
      <c r="P44" s="801"/>
      <c r="Q44" s="801"/>
      <c r="R44" s="801"/>
      <c r="S44" s="801"/>
      <c r="T44" s="801"/>
      <c r="U44" s="801"/>
      <c r="V44" s="801"/>
      <c r="W44" s="801"/>
      <c r="X44" s="801"/>
      <c r="Y44" s="801"/>
      <c r="Z44" s="801"/>
      <c r="AA44" s="778"/>
      <c r="AB44" s="778"/>
      <c r="AC44" s="778"/>
    </row>
    <row r="45" spans="1:68" ht="14.25" customHeight="1" x14ac:dyDescent="0.25">
      <c r="A45" s="800" t="s">
        <v>110</v>
      </c>
      <c r="B45" s="801"/>
      <c r="C45" s="801"/>
      <c r="D45" s="801"/>
      <c r="E45" s="801"/>
      <c r="F45" s="801"/>
      <c r="G45" s="801"/>
      <c r="H45" s="801"/>
      <c r="I45" s="801"/>
      <c r="J45" s="801"/>
      <c r="K45" s="801"/>
      <c r="L45" s="801"/>
      <c r="M45" s="801"/>
      <c r="N45" s="801"/>
      <c r="O45" s="801"/>
      <c r="P45" s="801"/>
      <c r="Q45" s="801"/>
      <c r="R45" s="801"/>
      <c r="S45" s="801"/>
      <c r="T45" s="801"/>
      <c r="U45" s="801"/>
      <c r="V45" s="801"/>
      <c r="W45" s="801"/>
      <c r="X45" s="801"/>
      <c r="Y45" s="801"/>
      <c r="Z45" s="801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4">
        <v>4607091385670</v>
      </c>
      <c r="E46" s="795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88"/>
      <c r="R46" s="788"/>
      <c r="S46" s="788"/>
      <c r="T46" s="789"/>
      <c r="U46" s="34"/>
      <c r="V46" s="34"/>
      <c r="W46" s="35" t="s">
        <v>69</v>
      </c>
      <c r="X46" s="783">
        <v>1296</v>
      </c>
      <c r="Y46" s="784">
        <f t="shared" ref="Y46:Y51" si="6">IFERROR(IF(X46="",0,CEILING((X46/$H46),1)*$H46),"")</f>
        <v>1296</v>
      </c>
      <c r="Z46" s="36">
        <f>IFERROR(IF(Y46=0,"",ROUNDUP(Y46/H46,0)*0.01898),"")</f>
        <v>2.2776000000000001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1348.1999999999998</v>
      </c>
      <c r="BN46" s="64">
        <f t="shared" ref="BN46:BN51" si="8">IFERROR(Y46*I46/H46,"0")</f>
        <v>1348.1999999999998</v>
      </c>
      <c r="BO46" s="64">
        <f t="shared" ref="BO46:BO51" si="9">IFERROR(1/J46*(X46/H46),"0")</f>
        <v>1.8749999999999998</v>
      </c>
      <c r="BP46" s="64">
        <f t="shared" ref="BP46:BP51" si="10">IFERROR(1/J46*(Y46/H46),"0")</f>
        <v>1.8749999999999998</v>
      </c>
    </row>
    <row r="47" spans="1:68" ht="16.5" customHeight="1" x14ac:dyDescent="0.25">
      <c r="A47" s="54" t="s">
        <v>111</v>
      </c>
      <c r="B47" s="54" t="s">
        <v>116</v>
      </c>
      <c r="C47" s="31">
        <v>4301011540</v>
      </c>
      <c r="D47" s="794">
        <v>4607091385670</v>
      </c>
      <c r="E47" s="795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8"/>
      <c r="R47" s="788"/>
      <c r="S47" s="788"/>
      <c r="T47" s="789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4">
        <v>4680115883956</v>
      </c>
      <c r="E48" s="795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69</v>
      </c>
      <c r="X48" s="783">
        <v>0</v>
      </c>
      <c r="Y48" s="784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4301011382</v>
      </c>
      <c r="D49" s="794">
        <v>4607091385687</v>
      </c>
      <c r="E49" s="795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4301011565</v>
      </c>
      <c r="D50" s="794">
        <v>4680115882539</v>
      </c>
      <c r="E50" s="795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94">
        <v>4680115883949</v>
      </c>
      <c r="E51" s="795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8"/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  <c r="O52" s="809"/>
      <c r="P52" s="803" t="s">
        <v>71</v>
      </c>
      <c r="Q52" s="804"/>
      <c r="R52" s="804"/>
      <c r="S52" s="804"/>
      <c r="T52" s="804"/>
      <c r="U52" s="804"/>
      <c r="V52" s="805"/>
      <c r="W52" s="37" t="s">
        <v>72</v>
      </c>
      <c r="X52" s="785">
        <f>IFERROR(X46/H46,"0")+IFERROR(X47/H47,"0")+IFERROR(X48/H48,"0")+IFERROR(X49/H49,"0")+IFERROR(X50/H50,"0")+IFERROR(X51/H51,"0")</f>
        <v>119.99999999999999</v>
      </c>
      <c r="Y52" s="785">
        <f>IFERROR(Y46/H46,"0")+IFERROR(Y47/H47,"0")+IFERROR(Y48/H48,"0")+IFERROR(Y49/H49,"0")+IFERROR(Y50/H50,"0")+IFERROR(Y51/H51,"0")</f>
        <v>119.99999999999999</v>
      </c>
      <c r="Z52" s="785">
        <f>IFERROR(IF(Z46="",0,Z46),"0")+IFERROR(IF(Z47="",0,Z47),"0")+IFERROR(IF(Z48="",0,Z48),"0")+IFERROR(IF(Z49="",0,Z49),"0")+IFERROR(IF(Z50="",0,Z50),"0")+IFERROR(IF(Z51="",0,Z51),"0")</f>
        <v>2.2776000000000001</v>
      </c>
      <c r="AA52" s="786"/>
      <c r="AB52" s="786"/>
      <c r="AC52" s="786"/>
    </row>
    <row r="53" spans="1:68" x14ac:dyDescent="0.2">
      <c r="A53" s="801"/>
      <c r="B53" s="801"/>
      <c r="C53" s="801"/>
      <c r="D53" s="801"/>
      <c r="E53" s="801"/>
      <c r="F53" s="801"/>
      <c r="G53" s="801"/>
      <c r="H53" s="801"/>
      <c r="I53" s="801"/>
      <c r="J53" s="801"/>
      <c r="K53" s="801"/>
      <c r="L53" s="801"/>
      <c r="M53" s="801"/>
      <c r="N53" s="801"/>
      <c r="O53" s="809"/>
      <c r="P53" s="803" t="s">
        <v>71</v>
      </c>
      <c r="Q53" s="804"/>
      <c r="R53" s="804"/>
      <c r="S53" s="804"/>
      <c r="T53" s="804"/>
      <c r="U53" s="804"/>
      <c r="V53" s="805"/>
      <c r="W53" s="37" t="s">
        <v>69</v>
      </c>
      <c r="X53" s="785">
        <f>IFERROR(SUM(X46:X51),"0")</f>
        <v>1296</v>
      </c>
      <c r="Y53" s="785">
        <f>IFERROR(SUM(Y46:Y51),"0")</f>
        <v>1296</v>
      </c>
      <c r="Z53" s="37"/>
      <c r="AA53" s="786"/>
      <c r="AB53" s="786"/>
      <c r="AC53" s="786"/>
    </row>
    <row r="54" spans="1:68" ht="14.25" customHeight="1" x14ac:dyDescent="0.25">
      <c r="A54" s="800" t="s">
        <v>73</v>
      </c>
      <c r="B54" s="801"/>
      <c r="C54" s="801"/>
      <c r="D54" s="801"/>
      <c r="E54" s="801"/>
      <c r="F54" s="801"/>
      <c r="G54" s="801"/>
      <c r="H54" s="801"/>
      <c r="I54" s="801"/>
      <c r="J54" s="801"/>
      <c r="K54" s="801"/>
      <c r="L54" s="801"/>
      <c r="M54" s="801"/>
      <c r="N54" s="801"/>
      <c r="O54" s="801"/>
      <c r="P54" s="801"/>
      <c r="Q54" s="801"/>
      <c r="R54" s="801"/>
      <c r="S54" s="801"/>
      <c r="T54" s="801"/>
      <c r="U54" s="801"/>
      <c r="V54" s="801"/>
      <c r="W54" s="801"/>
      <c r="X54" s="801"/>
      <c r="Y54" s="801"/>
      <c r="Z54" s="801"/>
      <c r="AA54" s="779"/>
      <c r="AB54" s="779"/>
      <c r="AC54" s="779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94">
        <v>4680115885233</v>
      </c>
      <c r="E55" s="795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94">
        <v>4680115884915</v>
      </c>
      <c r="E56" s="795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08"/>
      <c r="B57" s="801"/>
      <c r="C57" s="801"/>
      <c r="D57" s="801"/>
      <c r="E57" s="801"/>
      <c r="F57" s="801"/>
      <c r="G57" s="801"/>
      <c r="H57" s="801"/>
      <c r="I57" s="801"/>
      <c r="J57" s="801"/>
      <c r="K57" s="801"/>
      <c r="L57" s="801"/>
      <c r="M57" s="801"/>
      <c r="N57" s="801"/>
      <c r="O57" s="809"/>
      <c r="P57" s="803" t="s">
        <v>71</v>
      </c>
      <c r="Q57" s="804"/>
      <c r="R57" s="804"/>
      <c r="S57" s="804"/>
      <c r="T57" s="804"/>
      <c r="U57" s="804"/>
      <c r="V57" s="805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x14ac:dyDescent="0.2">
      <c r="A58" s="801"/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9"/>
      <c r="P58" s="803" t="s">
        <v>71</v>
      </c>
      <c r="Q58" s="804"/>
      <c r="R58" s="804"/>
      <c r="S58" s="804"/>
      <c r="T58" s="804"/>
      <c r="U58" s="804"/>
      <c r="V58" s="805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customHeight="1" x14ac:dyDescent="0.25">
      <c r="A59" s="836" t="s">
        <v>137</v>
      </c>
      <c r="B59" s="801"/>
      <c r="C59" s="801"/>
      <c r="D59" s="801"/>
      <c r="E59" s="801"/>
      <c r="F59" s="801"/>
      <c r="G59" s="801"/>
      <c r="H59" s="801"/>
      <c r="I59" s="801"/>
      <c r="J59" s="801"/>
      <c r="K59" s="801"/>
      <c r="L59" s="801"/>
      <c r="M59" s="801"/>
      <c r="N59" s="801"/>
      <c r="O59" s="801"/>
      <c r="P59" s="801"/>
      <c r="Q59" s="801"/>
      <c r="R59" s="801"/>
      <c r="S59" s="801"/>
      <c r="T59" s="801"/>
      <c r="U59" s="801"/>
      <c r="V59" s="801"/>
      <c r="W59" s="801"/>
      <c r="X59" s="801"/>
      <c r="Y59" s="801"/>
      <c r="Z59" s="801"/>
      <c r="AA59" s="778"/>
      <c r="AB59" s="778"/>
      <c r="AC59" s="778"/>
    </row>
    <row r="60" spans="1:68" ht="14.25" customHeight="1" x14ac:dyDescent="0.25">
      <c r="A60" s="800" t="s">
        <v>110</v>
      </c>
      <c r="B60" s="801"/>
      <c r="C60" s="801"/>
      <c r="D60" s="801"/>
      <c r="E60" s="801"/>
      <c r="F60" s="801"/>
      <c r="G60" s="801"/>
      <c r="H60" s="801"/>
      <c r="I60" s="801"/>
      <c r="J60" s="801"/>
      <c r="K60" s="801"/>
      <c r="L60" s="801"/>
      <c r="M60" s="801"/>
      <c r="N60" s="801"/>
      <c r="O60" s="801"/>
      <c r="P60" s="801"/>
      <c r="Q60" s="801"/>
      <c r="R60" s="801"/>
      <c r="S60" s="801"/>
      <c r="T60" s="801"/>
      <c r="U60" s="801"/>
      <c r="V60" s="801"/>
      <c r="W60" s="801"/>
      <c r="X60" s="801"/>
      <c r="Y60" s="801"/>
      <c r="Z60" s="801"/>
      <c r="AA60" s="779"/>
      <c r="AB60" s="779"/>
      <c r="AC60" s="779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94">
        <v>4680115885882</v>
      </c>
      <c r="E61" s="795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358.4</v>
      </c>
      <c r="Y61" s="784">
        <f t="shared" ref="Y61:Y68" si="11">IFERROR(IF(X61="",0,CEILING((X61/$H61),1)*$H61),"")</f>
        <v>358.4</v>
      </c>
      <c r="Z61" s="36">
        <f>IFERROR(IF(Y61=0,"",ROUNDUP(Y61/H61,0)*0.01898),"")</f>
        <v>0.60736000000000001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372.32</v>
      </c>
      <c r="BN61" s="64">
        <f t="shared" ref="BN61:BN68" si="13">IFERROR(Y61*I61/H61,"0")</f>
        <v>372.32</v>
      </c>
      <c r="BO61" s="64">
        <f t="shared" ref="BO61:BO68" si="14">IFERROR(1/J61*(X61/H61),"0")</f>
        <v>0.5</v>
      </c>
      <c r="BP61" s="64">
        <f t="shared" ref="BP61:BP68" si="15">IFERROR(1/J61*(Y61/H61),"0")</f>
        <v>0.5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4">
        <v>4680115881426</v>
      </c>
      <c r="E62" s="795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69</v>
      </c>
      <c r="X62" s="783">
        <v>864</v>
      </c>
      <c r="Y62" s="784">
        <f t="shared" si="11"/>
        <v>864</v>
      </c>
      <c r="Z62" s="36">
        <f>IFERROR(IF(Y62=0,"",ROUNDUP(Y62/H62,0)*0.01898),"")</f>
        <v>1.5184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898.79999999999984</v>
      </c>
      <c r="BN62" s="64">
        <f t="shared" si="13"/>
        <v>898.79999999999984</v>
      </c>
      <c r="BO62" s="64">
        <f t="shared" si="14"/>
        <v>1.25</v>
      </c>
      <c r="BP62" s="64">
        <f t="shared" si="15"/>
        <v>1.25</v>
      </c>
    </row>
    <row r="63" spans="1:68" ht="27" customHeight="1" x14ac:dyDescent="0.25">
      <c r="A63" s="54" t="s">
        <v>141</v>
      </c>
      <c r="B63" s="54" t="s">
        <v>146</v>
      </c>
      <c r="C63" s="31">
        <v>4301011948</v>
      </c>
      <c r="D63" s="794">
        <v>4680115881426</v>
      </c>
      <c r="E63" s="795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88"/>
      <c r="R63" s="788"/>
      <c r="S63" s="788"/>
      <c r="T63" s="789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4301011386</v>
      </c>
      <c r="D64" s="794">
        <v>4680115880283</v>
      </c>
      <c r="E64" s="795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88"/>
      <c r="R64" s="788"/>
      <c r="S64" s="788"/>
      <c r="T64" s="789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4301011432</v>
      </c>
      <c r="D65" s="794">
        <v>4680115882720</v>
      </c>
      <c r="E65" s="795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4">
        <v>4680115881525</v>
      </c>
      <c r="E66" s="795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5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157</v>
      </c>
      <c r="B67" s="54" t="s">
        <v>158</v>
      </c>
      <c r="C67" s="31">
        <v>4301011589</v>
      </c>
      <c r="D67" s="794">
        <v>4680115885899</v>
      </c>
      <c r="E67" s="795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4301011801</v>
      </c>
      <c r="D68" s="794">
        <v>4680115881419</v>
      </c>
      <c r="E68" s="795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x14ac:dyDescent="0.2">
      <c r="A69" s="808"/>
      <c r="B69" s="801"/>
      <c r="C69" s="801"/>
      <c r="D69" s="801"/>
      <c r="E69" s="801"/>
      <c r="F69" s="801"/>
      <c r="G69" s="801"/>
      <c r="H69" s="801"/>
      <c r="I69" s="801"/>
      <c r="J69" s="801"/>
      <c r="K69" s="801"/>
      <c r="L69" s="801"/>
      <c r="M69" s="801"/>
      <c r="N69" s="801"/>
      <c r="O69" s="809"/>
      <c r="P69" s="803" t="s">
        <v>71</v>
      </c>
      <c r="Q69" s="804"/>
      <c r="R69" s="804"/>
      <c r="S69" s="804"/>
      <c r="T69" s="804"/>
      <c r="U69" s="804"/>
      <c r="V69" s="805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112</v>
      </c>
      <c r="Y69" s="785">
        <f>IFERROR(Y61/H61,"0")+IFERROR(Y62/H62,"0")+IFERROR(Y63/H63,"0")+IFERROR(Y64/H64,"0")+IFERROR(Y65/H65,"0")+IFERROR(Y66/H66,"0")+IFERROR(Y67/H67,"0")+IFERROR(Y68/H68,"0")</f>
        <v>112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2.1257600000000001</v>
      </c>
      <c r="AA69" s="786"/>
      <c r="AB69" s="786"/>
      <c r="AC69" s="786"/>
    </row>
    <row r="70" spans="1:68" x14ac:dyDescent="0.2">
      <c r="A70" s="801"/>
      <c r="B70" s="801"/>
      <c r="C70" s="801"/>
      <c r="D70" s="801"/>
      <c r="E70" s="801"/>
      <c r="F70" s="801"/>
      <c r="G70" s="801"/>
      <c r="H70" s="801"/>
      <c r="I70" s="801"/>
      <c r="J70" s="801"/>
      <c r="K70" s="801"/>
      <c r="L70" s="801"/>
      <c r="M70" s="801"/>
      <c r="N70" s="801"/>
      <c r="O70" s="809"/>
      <c r="P70" s="803" t="s">
        <v>71</v>
      </c>
      <c r="Q70" s="804"/>
      <c r="R70" s="804"/>
      <c r="S70" s="804"/>
      <c r="T70" s="804"/>
      <c r="U70" s="804"/>
      <c r="V70" s="805"/>
      <c r="W70" s="37" t="s">
        <v>69</v>
      </c>
      <c r="X70" s="785">
        <f>IFERROR(SUM(X61:X68),"0")</f>
        <v>1222.4000000000001</v>
      </c>
      <c r="Y70" s="785">
        <f>IFERROR(SUM(Y61:Y68),"0")</f>
        <v>1222.4000000000001</v>
      </c>
      <c r="Z70" s="37"/>
      <c r="AA70" s="786"/>
      <c r="AB70" s="786"/>
      <c r="AC70" s="786"/>
    </row>
    <row r="71" spans="1:68" ht="14.25" customHeight="1" x14ac:dyDescent="0.25">
      <c r="A71" s="800" t="s">
        <v>163</v>
      </c>
      <c r="B71" s="801"/>
      <c r="C71" s="801"/>
      <c r="D71" s="801"/>
      <c r="E71" s="801"/>
      <c r="F71" s="801"/>
      <c r="G71" s="801"/>
      <c r="H71" s="801"/>
      <c r="I71" s="801"/>
      <c r="J71" s="801"/>
      <c r="K71" s="801"/>
      <c r="L71" s="801"/>
      <c r="M71" s="801"/>
      <c r="N71" s="801"/>
      <c r="O71" s="801"/>
      <c r="P71" s="801"/>
      <c r="Q71" s="801"/>
      <c r="R71" s="801"/>
      <c r="S71" s="801"/>
      <c r="T71" s="801"/>
      <c r="U71" s="801"/>
      <c r="V71" s="801"/>
      <c r="W71" s="801"/>
      <c r="X71" s="801"/>
      <c r="Y71" s="801"/>
      <c r="Z71" s="801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4">
        <v>4680115881440</v>
      </c>
      <c r="E72" s="795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691.2</v>
      </c>
      <c r="Y72" s="784">
        <f>IFERROR(IF(X72="",0,CEILING((X72/$H72),1)*$H72),"")</f>
        <v>691.2</v>
      </c>
      <c r="Z72" s="36">
        <f>IFERROR(IF(Y72=0,"",ROUNDUP(Y72/H72,0)*0.01898),"")</f>
        <v>1.21472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719.04</v>
      </c>
      <c r="BN72" s="64">
        <f>IFERROR(Y72*I72/H72,"0")</f>
        <v>719.04</v>
      </c>
      <c r="BO72" s="64">
        <f>IFERROR(1/J72*(X72/H72),"0")</f>
        <v>1</v>
      </c>
      <c r="BP72" s="64">
        <f>IFERROR(1/J72*(Y72/H72),"0")</f>
        <v>1</v>
      </c>
    </row>
    <row r="73" spans="1:68" ht="27" customHeight="1" x14ac:dyDescent="0.25">
      <c r="A73" s="54" t="s">
        <v>167</v>
      </c>
      <c r="B73" s="54" t="s">
        <v>168</v>
      </c>
      <c r="C73" s="31">
        <v>4301020228</v>
      </c>
      <c r="D73" s="794">
        <v>4680115882751</v>
      </c>
      <c r="E73" s="795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170</v>
      </c>
      <c r="B74" s="54" t="s">
        <v>171</v>
      </c>
      <c r="C74" s="31">
        <v>4301020358</v>
      </c>
      <c r="D74" s="794">
        <v>4680115885950</v>
      </c>
      <c r="E74" s="795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4301020296</v>
      </c>
      <c r="D75" s="794">
        <v>4680115881433</v>
      </c>
      <c r="E75" s="795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88"/>
      <c r="R75" s="788"/>
      <c r="S75" s="788"/>
      <c r="T75" s="789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8"/>
      <c r="B76" s="801"/>
      <c r="C76" s="801"/>
      <c r="D76" s="801"/>
      <c r="E76" s="801"/>
      <c r="F76" s="801"/>
      <c r="G76" s="801"/>
      <c r="H76" s="801"/>
      <c r="I76" s="801"/>
      <c r="J76" s="801"/>
      <c r="K76" s="801"/>
      <c r="L76" s="801"/>
      <c r="M76" s="801"/>
      <c r="N76" s="801"/>
      <c r="O76" s="809"/>
      <c r="P76" s="803" t="s">
        <v>71</v>
      </c>
      <c r="Q76" s="804"/>
      <c r="R76" s="804"/>
      <c r="S76" s="804"/>
      <c r="T76" s="804"/>
      <c r="U76" s="804"/>
      <c r="V76" s="805"/>
      <c r="W76" s="37" t="s">
        <v>72</v>
      </c>
      <c r="X76" s="785">
        <f>IFERROR(X72/H72,"0")+IFERROR(X73/H73,"0")+IFERROR(X74/H74,"0")+IFERROR(X75/H75,"0")</f>
        <v>64</v>
      </c>
      <c r="Y76" s="785">
        <f>IFERROR(Y72/H72,"0")+IFERROR(Y73/H73,"0")+IFERROR(Y74/H74,"0")+IFERROR(Y75/H75,"0")</f>
        <v>64</v>
      </c>
      <c r="Z76" s="785">
        <f>IFERROR(IF(Z72="",0,Z72),"0")+IFERROR(IF(Z73="",0,Z73),"0")+IFERROR(IF(Z74="",0,Z74),"0")+IFERROR(IF(Z75="",0,Z75),"0")</f>
        <v>1.21472</v>
      </c>
      <c r="AA76" s="786"/>
      <c r="AB76" s="786"/>
      <c r="AC76" s="786"/>
    </row>
    <row r="77" spans="1:68" x14ac:dyDescent="0.2">
      <c r="A77" s="801"/>
      <c r="B77" s="801"/>
      <c r="C77" s="801"/>
      <c r="D77" s="801"/>
      <c r="E77" s="801"/>
      <c r="F77" s="801"/>
      <c r="G77" s="801"/>
      <c r="H77" s="801"/>
      <c r="I77" s="801"/>
      <c r="J77" s="801"/>
      <c r="K77" s="801"/>
      <c r="L77" s="801"/>
      <c r="M77" s="801"/>
      <c r="N77" s="801"/>
      <c r="O77" s="809"/>
      <c r="P77" s="803" t="s">
        <v>71</v>
      </c>
      <c r="Q77" s="804"/>
      <c r="R77" s="804"/>
      <c r="S77" s="804"/>
      <c r="T77" s="804"/>
      <c r="U77" s="804"/>
      <c r="V77" s="805"/>
      <c r="W77" s="37" t="s">
        <v>69</v>
      </c>
      <c r="X77" s="785">
        <f>IFERROR(SUM(X72:X75),"0")</f>
        <v>691.2</v>
      </c>
      <c r="Y77" s="785">
        <f>IFERROR(SUM(Y72:Y75),"0")</f>
        <v>691.2</v>
      </c>
      <c r="Z77" s="37"/>
      <c r="AA77" s="786"/>
      <c r="AB77" s="786"/>
      <c r="AC77" s="786"/>
    </row>
    <row r="78" spans="1:68" ht="14.25" customHeight="1" x14ac:dyDescent="0.25">
      <c r="A78" s="800" t="s">
        <v>64</v>
      </c>
      <c r="B78" s="801"/>
      <c r="C78" s="801"/>
      <c r="D78" s="801"/>
      <c r="E78" s="801"/>
      <c r="F78" s="801"/>
      <c r="G78" s="801"/>
      <c r="H78" s="801"/>
      <c r="I78" s="801"/>
      <c r="J78" s="801"/>
      <c r="K78" s="801"/>
      <c r="L78" s="801"/>
      <c r="M78" s="801"/>
      <c r="N78" s="801"/>
      <c r="O78" s="801"/>
      <c r="P78" s="801"/>
      <c r="Q78" s="801"/>
      <c r="R78" s="801"/>
      <c r="S78" s="801"/>
      <c r="T78" s="801"/>
      <c r="U78" s="801"/>
      <c r="V78" s="801"/>
      <c r="W78" s="801"/>
      <c r="X78" s="801"/>
      <c r="Y78" s="801"/>
      <c r="Z78" s="801"/>
      <c r="AA78" s="779"/>
      <c r="AB78" s="779"/>
      <c r="AC78" s="779"/>
    </row>
    <row r="79" spans="1:68" ht="16.5" customHeight="1" x14ac:dyDescent="0.25">
      <c r="A79" s="54" t="s">
        <v>174</v>
      </c>
      <c r="B79" s="54" t="s">
        <v>175</v>
      </c>
      <c r="C79" s="31">
        <v>4301031242</v>
      </c>
      <c r="D79" s="794">
        <v>4680115885066</v>
      </c>
      <c r="E79" s="795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4301031240</v>
      </c>
      <c r="D80" s="794">
        <v>4680115885042</v>
      </c>
      <c r="E80" s="795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180</v>
      </c>
      <c r="B81" s="54" t="s">
        <v>181</v>
      </c>
      <c r="C81" s="31">
        <v>4301031315</v>
      </c>
      <c r="D81" s="794">
        <v>4680115885080</v>
      </c>
      <c r="E81" s="795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4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183</v>
      </c>
      <c r="B82" s="54" t="s">
        <v>184</v>
      </c>
      <c r="C82" s="31">
        <v>4301031243</v>
      </c>
      <c r="D82" s="794">
        <v>4680115885073</v>
      </c>
      <c r="E82" s="795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8"/>
      <c r="R82" s="788"/>
      <c r="S82" s="788"/>
      <c r="T82" s="789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4301031241</v>
      </c>
      <c r="D83" s="794">
        <v>4680115885059</v>
      </c>
      <c r="E83" s="795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4301031316</v>
      </c>
      <c r="D84" s="794">
        <v>4680115885097</v>
      </c>
      <c r="E84" s="795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808"/>
      <c r="B85" s="801"/>
      <c r="C85" s="801"/>
      <c r="D85" s="801"/>
      <c r="E85" s="801"/>
      <c r="F85" s="801"/>
      <c r="G85" s="801"/>
      <c r="H85" s="801"/>
      <c r="I85" s="801"/>
      <c r="J85" s="801"/>
      <c r="K85" s="801"/>
      <c r="L85" s="801"/>
      <c r="M85" s="801"/>
      <c r="N85" s="801"/>
      <c r="O85" s="809"/>
      <c r="P85" s="803" t="s">
        <v>71</v>
      </c>
      <c r="Q85" s="804"/>
      <c r="R85" s="804"/>
      <c r="S85" s="804"/>
      <c r="T85" s="804"/>
      <c r="U85" s="804"/>
      <c r="V85" s="805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x14ac:dyDescent="0.2">
      <c r="A86" s="801"/>
      <c r="B86" s="801"/>
      <c r="C86" s="801"/>
      <c r="D86" s="801"/>
      <c r="E86" s="801"/>
      <c r="F86" s="801"/>
      <c r="G86" s="801"/>
      <c r="H86" s="801"/>
      <c r="I86" s="801"/>
      <c r="J86" s="801"/>
      <c r="K86" s="801"/>
      <c r="L86" s="801"/>
      <c r="M86" s="801"/>
      <c r="N86" s="801"/>
      <c r="O86" s="809"/>
      <c r="P86" s="803" t="s">
        <v>71</v>
      </c>
      <c r="Q86" s="804"/>
      <c r="R86" s="804"/>
      <c r="S86" s="804"/>
      <c r="T86" s="804"/>
      <c r="U86" s="804"/>
      <c r="V86" s="805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customHeight="1" x14ac:dyDescent="0.25">
      <c r="A87" s="800" t="s">
        <v>73</v>
      </c>
      <c r="B87" s="801"/>
      <c r="C87" s="801"/>
      <c r="D87" s="801"/>
      <c r="E87" s="801"/>
      <c r="F87" s="801"/>
      <c r="G87" s="801"/>
      <c r="H87" s="801"/>
      <c r="I87" s="801"/>
      <c r="J87" s="801"/>
      <c r="K87" s="801"/>
      <c r="L87" s="801"/>
      <c r="M87" s="801"/>
      <c r="N87" s="801"/>
      <c r="O87" s="801"/>
      <c r="P87" s="801"/>
      <c r="Q87" s="801"/>
      <c r="R87" s="801"/>
      <c r="S87" s="801"/>
      <c r="T87" s="801"/>
      <c r="U87" s="801"/>
      <c r="V87" s="801"/>
      <c r="W87" s="801"/>
      <c r="X87" s="801"/>
      <c r="Y87" s="801"/>
      <c r="Z87" s="801"/>
      <c r="AA87" s="779"/>
      <c r="AB87" s="779"/>
      <c r="AC87" s="779"/>
    </row>
    <row r="88" spans="1:68" ht="16.5" customHeight="1" x14ac:dyDescent="0.25">
      <c r="A88" s="54" t="s">
        <v>189</v>
      </c>
      <c r="B88" s="54" t="s">
        <v>190</v>
      </c>
      <c r="C88" s="31">
        <v>4301051838</v>
      </c>
      <c r="D88" s="794">
        <v>4680115881891</v>
      </c>
      <c r="E88" s="795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customHeight="1" x14ac:dyDescent="0.25">
      <c r="A89" s="54" t="s">
        <v>192</v>
      </c>
      <c r="B89" s="54" t="s">
        <v>193</v>
      </c>
      <c r="C89" s="31">
        <v>4301051846</v>
      </c>
      <c r="D89" s="794">
        <v>4680115885769</v>
      </c>
      <c r="E89" s="795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customHeight="1" x14ac:dyDescent="0.25">
      <c r="A90" s="54" t="s">
        <v>195</v>
      </c>
      <c r="B90" s="54" t="s">
        <v>196</v>
      </c>
      <c r="C90" s="31">
        <v>4301051822</v>
      </c>
      <c r="D90" s="794">
        <v>4680115884410</v>
      </c>
      <c r="E90" s="795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4301051837</v>
      </c>
      <c r="D91" s="794">
        <v>4680115884311</v>
      </c>
      <c r="E91" s="795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88"/>
      <c r="R91" s="788"/>
      <c r="S91" s="788"/>
      <c r="T91" s="789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4301051844</v>
      </c>
      <c r="D92" s="794">
        <v>4680115885929</v>
      </c>
      <c r="E92" s="795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4301051827</v>
      </c>
      <c r="D93" s="794">
        <v>4680115884403</v>
      </c>
      <c r="E93" s="795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x14ac:dyDescent="0.2">
      <c r="A94" s="808"/>
      <c r="B94" s="801"/>
      <c r="C94" s="801"/>
      <c r="D94" s="801"/>
      <c r="E94" s="801"/>
      <c r="F94" s="801"/>
      <c r="G94" s="801"/>
      <c r="H94" s="801"/>
      <c r="I94" s="801"/>
      <c r="J94" s="801"/>
      <c r="K94" s="801"/>
      <c r="L94" s="801"/>
      <c r="M94" s="801"/>
      <c r="N94" s="801"/>
      <c r="O94" s="809"/>
      <c r="P94" s="803" t="s">
        <v>71</v>
      </c>
      <c r="Q94" s="804"/>
      <c r="R94" s="804"/>
      <c r="S94" s="804"/>
      <c r="T94" s="804"/>
      <c r="U94" s="804"/>
      <c r="V94" s="805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x14ac:dyDescent="0.2">
      <c r="A95" s="801"/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9"/>
      <c r="P95" s="803" t="s">
        <v>71</v>
      </c>
      <c r="Q95" s="804"/>
      <c r="R95" s="804"/>
      <c r="S95" s="804"/>
      <c r="T95" s="804"/>
      <c r="U95" s="804"/>
      <c r="V95" s="805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customHeight="1" x14ac:dyDescent="0.25">
      <c r="A96" s="800" t="s">
        <v>205</v>
      </c>
      <c r="B96" s="801"/>
      <c r="C96" s="801"/>
      <c r="D96" s="801"/>
      <c r="E96" s="801"/>
      <c r="F96" s="801"/>
      <c r="G96" s="801"/>
      <c r="H96" s="801"/>
      <c r="I96" s="801"/>
      <c r="J96" s="801"/>
      <c r="K96" s="801"/>
      <c r="L96" s="801"/>
      <c r="M96" s="801"/>
      <c r="N96" s="801"/>
      <c r="O96" s="801"/>
      <c r="P96" s="801"/>
      <c r="Q96" s="801"/>
      <c r="R96" s="801"/>
      <c r="S96" s="801"/>
      <c r="T96" s="801"/>
      <c r="U96" s="801"/>
      <c r="V96" s="801"/>
      <c r="W96" s="801"/>
      <c r="X96" s="801"/>
      <c r="Y96" s="801"/>
      <c r="Z96" s="801"/>
      <c r="AA96" s="779"/>
      <c r="AB96" s="779"/>
      <c r="AC96" s="779"/>
    </row>
    <row r="97" spans="1:68" ht="37.5" customHeight="1" x14ac:dyDescent="0.25">
      <c r="A97" s="54" t="s">
        <v>206</v>
      </c>
      <c r="B97" s="54" t="s">
        <v>207</v>
      </c>
      <c r="C97" s="31">
        <v>4301060366</v>
      </c>
      <c r="D97" s="794">
        <v>4680115881532</v>
      </c>
      <c r="E97" s="795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3">
        <v>124.8</v>
      </c>
      <c r="Y97" s="784">
        <f>IFERROR(IF(X97="",0,CEILING((X97/$H97),1)*$H97),"")</f>
        <v>124.8</v>
      </c>
      <c r="Z97" s="36">
        <f>IFERROR(IF(Y97=0,"",ROUNDUP(Y97/H97,0)*0.02175),"")</f>
        <v>0.34799999999999998</v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132.47999999999999</v>
      </c>
      <c r="BN97" s="64">
        <f>IFERROR(Y97*I97/H97,"0")</f>
        <v>132.47999999999999</v>
      </c>
      <c r="BO97" s="64">
        <f>IFERROR(1/J97*(X97/H97),"0")</f>
        <v>0.2857142857142857</v>
      </c>
      <c r="BP97" s="64">
        <f>IFERROR(1/J97*(Y97/H97),"0")</f>
        <v>0.2857142857142857</v>
      </c>
    </row>
    <row r="98" spans="1:68" ht="37.5" customHeight="1" x14ac:dyDescent="0.25">
      <c r="A98" s="54" t="s">
        <v>206</v>
      </c>
      <c r="B98" s="54" t="s">
        <v>209</v>
      </c>
      <c r="C98" s="31">
        <v>4301060371</v>
      </c>
      <c r="D98" s="794">
        <v>4680115881532</v>
      </c>
      <c r="E98" s="795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94">
        <v>4680115881464</v>
      </c>
      <c r="E99" s="795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4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8"/>
      <c r="B100" s="801"/>
      <c r="C100" s="801"/>
      <c r="D100" s="801"/>
      <c r="E100" s="801"/>
      <c r="F100" s="801"/>
      <c r="G100" s="801"/>
      <c r="H100" s="801"/>
      <c r="I100" s="801"/>
      <c r="J100" s="801"/>
      <c r="K100" s="801"/>
      <c r="L100" s="801"/>
      <c r="M100" s="801"/>
      <c r="N100" s="801"/>
      <c r="O100" s="809"/>
      <c r="P100" s="803" t="s">
        <v>71</v>
      </c>
      <c r="Q100" s="804"/>
      <c r="R100" s="804"/>
      <c r="S100" s="804"/>
      <c r="T100" s="804"/>
      <c r="U100" s="804"/>
      <c r="V100" s="805"/>
      <c r="W100" s="37" t="s">
        <v>72</v>
      </c>
      <c r="X100" s="785">
        <f>IFERROR(X97/H97,"0")+IFERROR(X98/H98,"0")+IFERROR(X99/H99,"0")</f>
        <v>16</v>
      </c>
      <c r="Y100" s="785">
        <f>IFERROR(Y97/H97,"0")+IFERROR(Y98/H98,"0")+IFERROR(Y99/H99,"0")</f>
        <v>16</v>
      </c>
      <c r="Z100" s="785">
        <f>IFERROR(IF(Z97="",0,Z97),"0")+IFERROR(IF(Z98="",0,Z98),"0")+IFERROR(IF(Z99="",0,Z99),"0")</f>
        <v>0.34799999999999998</v>
      </c>
      <c r="AA100" s="786"/>
      <c r="AB100" s="786"/>
      <c r="AC100" s="786"/>
    </row>
    <row r="101" spans="1:68" x14ac:dyDescent="0.2">
      <c r="A101" s="801"/>
      <c r="B101" s="801"/>
      <c r="C101" s="801"/>
      <c r="D101" s="801"/>
      <c r="E101" s="801"/>
      <c r="F101" s="801"/>
      <c r="G101" s="801"/>
      <c r="H101" s="801"/>
      <c r="I101" s="801"/>
      <c r="J101" s="801"/>
      <c r="K101" s="801"/>
      <c r="L101" s="801"/>
      <c r="M101" s="801"/>
      <c r="N101" s="801"/>
      <c r="O101" s="809"/>
      <c r="P101" s="803" t="s">
        <v>71</v>
      </c>
      <c r="Q101" s="804"/>
      <c r="R101" s="804"/>
      <c r="S101" s="804"/>
      <c r="T101" s="804"/>
      <c r="U101" s="804"/>
      <c r="V101" s="805"/>
      <c r="W101" s="37" t="s">
        <v>69</v>
      </c>
      <c r="X101" s="785">
        <f>IFERROR(SUM(X97:X99),"0")</f>
        <v>124.8</v>
      </c>
      <c r="Y101" s="785">
        <f>IFERROR(SUM(Y97:Y99),"0")</f>
        <v>124.8</v>
      </c>
      <c r="Z101" s="37"/>
      <c r="AA101" s="786"/>
      <c r="AB101" s="786"/>
      <c r="AC101" s="786"/>
    </row>
    <row r="102" spans="1:68" ht="16.5" customHeight="1" x14ac:dyDescent="0.25">
      <c r="A102" s="836" t="s">
        <v>213</v>
      </c>
      <c r="B102" s="801"/>
      <c r="C102" s="801"/>
      <c r="D102" s="801"/>
      <c r="E102" s="801"/>
      <c r="F102" s="801"/>
      <c r="G102" s="801"/>
      <c r="H102" s="801"/>
      <c r="I102" s="801"/>
      <c r="J102" s="801"/>
      <c r="K102" s="801"/>
      <c r="L102" s="801"/>
      <c r="M102" s="801"/>
      <c r="N102" s="801"/>
      <c r="O102" s="801"/>
      <c r="P102" s="801"/>
      <c r="Q102" s="801"/>
      <c r="R102" s="801"/>
      <c r="S102" s="801"/>
      <c r="T102" s="801"/>
      <c r="U102" s="801"/>
      <c r="V102" s="801"/>
      <c r="W102" s="801"/>
      <c r="X102" s="801"/>
      <c r="Y102" s="801"/>
      <c r="Z102" s="801"/>
      <c r="AA102" s="778"/>
      <c r="AB102" s="778"/>
      <c r="AC102" s="778"/>
    </row>
    <row r="103" spans="1:68" ht="14.25" customHeight="1" x14ac:dyDescent="0.25">
      <c r="A103" s="800" t="s">
        <v>110</v>
      </c>
      <c r="B103" s="801"/>
      <c r="C103" s="801"/>
      <c r="D103" s="801"/>
      <c r="E103" s="801"/>
      <c r="F103" s="801"/>
      <c r="G103" s="801"/>
      <c r="H103" s="801"/>
      <c r="I103" s="801"/>
      <c r="J103" s="801"/>
      <c r="K103" s="801"/>
      <c r="L103" s="801"/>
      <c r="M103" s="801"/>
      <c r="N103" s="801"/>
      <c r="O103" s="801"/>
      <c r="P103" s="801"/>
      <c r="Q103" s="801"/>
      <c r="R103" s="801"/>
      <c r="S103" s="801"/>
      <c r="T103" s="801"/>
      <c r="U103" s="801"/>
      <c r="V103" s="801"/>
      <c r="W103" s="801"/>
      <c r="X103" s="801"/>
      <c r="Y103" s="801"/>
      <c r="Z103" s="801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4">
        <v>4680115881327</v>
      </c>
      <c r="E104" s="795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217</v>
      </c>
      <c r="B105" s="54" t="s">
        <v>218</v>
      </c>
      <c r="C105" s="31">
        <v>4301011476</v>
      </c>
      <c r="D105" s="794">
        <v>4680115881518</v>
      </c>
      <c r="E105" s="795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219</v>
      </c>
      <c r="B106" s="54" t="s">
        <v>220</v>
      </c>
      <c r="C106" s="31">
        <v>4301011443</v>
      </c>
      <c r="D106" s="794">
        <v>4680115881303</v>
      </c>
      <c r="E106" s="795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88"/>
      <c r="R106" s="788"/>
      <c r="S106" s="788"/>
      <c r="T106" s="789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808"/>
      <c r="B107" s="801"/>
      <c r="C107" s="801"/>
      <c r="D107" s="801"/>
      <c r="E107" s="801"/>
      <c r="F107" s="801"/>
      <c r="G107" s="801"/>
      <c r="H107" s="801"/>
      <c r="I107" s="801"/>
      <c r="J107" s="801"/>
      <c r="K107" s="801"/>
      <c r="L107" s="801"/>
      <c r="M107" s="801"/>
      <c r="N107" s="801"/>
      <c r="O107" s="809"/>
      <c r="P107" s="803" t="s">
        <v>71</v>
      </c>
      <c r="Q107" s="804"/>
      <c r="R107" s="804"/>
      <c r="S107" s="804"/>
      <c r="T107" s="804"/>
      <c r="U107" s="804"/>
      <c r="V107" s="805"/>
      <c r="W107" s="37" t="s">
        <v>72</v>
      </c>
      <c r="X107" s="785">
        <f>IFERROR(X104/H104,"0")+IFERROR(X105/H105,"0")+IFERROR(X106/H106,"0")</f>
        <v>0</v>
      </c>
      <c r="Y107" s="785">
        <f>IFERROR(Y104/H104,"0")+IFERROR(Y105/H105,"0")+IFERROR(Y106/H106,"0")</f>
        <v>0</v>
      </c>
      <c r="Z107" s="785">
        <f>IFERROR(IF(Z104="",0,Z104),"0")+IFERROR(IF(Z105="",0,Z105),"0")+IFERROR(IF(Z106="",0,Z106),"0")</f>
        <v>0</v>
      </c>
      <c r="AA107" s="786"/>
      <c r="AB107" s="786"/>
      <c r="AC107" s="786"/>
    </row>
    <row r="108" spans="1:68" x14ac:dyDescent="0.2">
      <c r="A108" s="801"/>
      <c r="B108" s="801"/>
      <c r="C108" s="801"/>
      <c r="D108" s="801"/>
      <c r="E108" s="801"/>
      <c r="F108" s="801"/>
      <c r="G108" s="801"/>
      <c r="H108" s="801"/>
      <c r="I108" s="801"/>
      <c r="J108" s="801"/>
      <c r="K108" s="801"/>
      <c r="L108" s="801"/>
      <c r="M108" s="801"/>
      <c r="N108" s="801"/>
      <c r="O108" s="809"/>
      <c r="P108" s="803" t="s">
        <v>71</v>
      </c>
      <c r="Q108" s="804"/>
      <c r="R108" s="804"/>
      <c r="S108" s="804"/>
      <c r="T108" s="804"/>
      <c r="U108" s="804"/>
      <c r="V108" s="805"/>
      <c r="W108" s="37" t="s">
        <v>69</v>
      </c>
      <c r="X108" s="785">
        <f>IFERROR(SUM(X104:X106),"0")</f>
        <v>0</v>
      </c>
      <c r="Y108" s="785">
        <f>IFERROR(SUM(Y104:Y106),"0")</f>
        <v>0</v>
      </c>
      <c r="Z108" s="37"/>
      <c r="AA108" s="786"/>
      <c r="AB108" s="786"/>
      <c r="AC108" s="786"/>
    </row>
    <row r="109" spans="1:68" ht="14.25" customHeight="1" x14ac:dyDescent="0.25">
      <c r="A109" s="800" t="s">
        <v>73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4">
        <v>4607091386967</v>
      </c>
      <c r="E110" s="795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518.4</v>
      </c>
      <c r="Y110" s="784">
        <f t="shared" ref="Y110:Y115" si="26">IFERROR(IF(X110="",0,CEILING((X110/$H110),1)*$H110),"")</f>
        <v>518.4</v>
      </c>
      <c r="Z110" s="36">
        <f>IFERROR(IF(Y110=0,"",ROUNDUP(Y110/H110,0)*0.01898),"")</f>
        <v>1.21472</v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551.61599999999999</v>
      </c>
      <c r="BN110" s="64">
        <f t="shared" ref="BN110:BN115" si="28">IFERROR(Y110*I110/H110,"0")</f>
        <v>551.61599999999999</v>
      </c>
      <c r="BO110" s="64">
        <f t="shared" ref="BO110:BO115" si="29">IFERROR(1/J110*(X110/H110),"0")</f>
        <v>1</v>
      </c>
      <c r="BP110" s="64">
        <f t="shared" ref="BP110:BP115" si="30">IFERROR(1/J110*(Y110/H110),"0")</f>
        <v>1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4">
        <v>4607091386967</v>
      </c>
      <c r="E111" s="795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 t="shared" si="26"/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4">
        <v>4607091385731</v>
      </c>
      <c r="E112" s="795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162</v>
      </c>
      <c r="Y112" s="784">
        <f t="shared" si="26"/>
        <v>162</v>
      </c>
      <c r="Z112" s="36">
        <f>IFERROR(IF(Y112=0,"",ROUNDUP(Y112/H112,0)*0.00651),"")</f>
        <v>0.3906</v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177.11999999999998</v>
      </c>
      <c r="BN112" s="64">
        <f t="shared" si="28"/>
        <v>177.11999999999998</v>
      </c>
      <c r="BO112" s="64">
        <f t="shared" si="29"/>
        <v>0.32967032967032966</v>
      </c>
      <c r="BP112" s="64">
        <f t="shared" si="30"/>
        <v>0.32967032967032966</v>
      </c>
    </row>
    <row r="113" spans="1:68" ht="16.5" customHeight="1" x14ac:dyDescent="0.25">
      <c r="A113" s="54" t="s">
        <v>228</v>
      </c>
      <c r="B113" s="54" t="s">
        <v>229</v>
      </c>
      <c r="C113" s="31">
        <v>4301051438</v>
      </c>
      <c r="D113" s="794">
        <v>4680115880894</v>
      </c>
      <c r="E113" s="795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8"/>
      <c r="R113" s="788"/>
      <c r="S113" s="788"/>
      <c r="T113" s="789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4301051439</v>
      </c>
      <c r="D114" s="794">
        <v>4680115880214</v>
      </c>
      <c r="E114" s="795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8"/>
      <c r="R114" s="788"/>
      <c r="S114" s="788"/>
      <c r="T114" s="789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233</v>
      </c>
      <c r="C115" s="31">
        <v>4301051687</v>
      </c>
      <c r="D115" s="794">
        <v>4680115880214</v>
      </c>
      <c r="E115" s="795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1033" t="s">
        <v>234</v>
      </c>
      <c r="Q115" s="788"/>
      <c r="R115" s="788"/>
      <c r="S115" s="788"/>
      <c r="T115" s="789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8"/>
      <c r="B116" s="801"/>
      <c r="C116" s="801"/>
      <c r="D116" s="801"/>
      <c r="E116" s="801"/>
      <c r="F116" s="801"/>
      <c r="G116" s="801"/>
      <c r="H116" s="801"/>
      <c r="I116" s="801"/>
      <c r="J116" s="801"/>
      <c r="K116" s="801"/>
      <c r="L116" s="801"/>
      <c r="M116" s="801"/>
      <c r="N116" s="801"/>
      <c r="O116" s="809"/>
      <c r="P116" s="803" t="s">
        <v>71</v>
      </c>
      <c r="Q116" s="804"/>
      <c r="R116" s="804"/>
      <c r="S116" s="804"/>
      <c r="T116" s="804"/>
      <c r="U116" s="804"/>
      <c r="V116" s="805"/>
      <c r="W116" s="37" t="s">
        <v>72</v>
      </c>
      <c r="X116" s="785">
        <f>IFERROR(X110/H110,"0")+IFERROR(X111/H111,"0")+IFERROR(X112/H112,"0")+IFERROR(X113/H113,"0")+IFERROR(X114/H114,"0")+IFERROR(X115/H115,"0")</f>
        <v>124</v>
      </c>
      <c r="Y116" s="785">
        <f>IFERROR(Y110/H110,"0")+IFERROR(Y111/H111,"0")+IFERROR(Y112/H112,"0")+IFERROR(Y113/H113,"0")+IFERROR(Y114/H114,"0")+IFERROR(Y115/H115,"0")</f>
        <v>124</v>
      </c>
      <c r="Z116" s="785">
        <f>IFERROR(IF(Z110="",0,Z110),"0")+IFERROR(IF(Z111="",0,Z111),"0")+IFERROR(IF(Z112="",0,Z112),"0")+IFERROR(IF(Z113="",0,Z113),"0")+IFERROR(IF(Z114="",0,Z114),"0")+IFERROR(IF(Z115="",0,Z115),"0")</f>
        <v>1.6053200000000001</v>
      </c>
      <c r="AA116" s="786"/>
      <c r="AB116" s="786"/>
      <c r="AC116" s="786"/>
    </row>
    <row r="117" spans="1:68" x14ac:dyDescent="0.2">
      <c r="A117" s="801"/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9"/>
      <c r="P117" s="803" t="s">
        <v>71</v>
      </c>
      <c r="Q117" s="804"/>
      <c r="R117" s="804"/>
      <c r="S117" s="804"/>
      <c r="T117" s="804"/>
      <c r="U117" s="804"/>
      <c r="V117" s="805"/>
      <c r="W117" s="37" t="s">
        <v>69</v>
      </c>
      <c r="X117" s="785">
        <f>IFERROR(SUM(X110:X115),"0")</f>
        <v>680.4</v>
      </c>
      <c r="Y117" s="785">
        <f>IFERROR(SUM(Y110:Y115),"0")</f>
        <v>680.4</v>
      </c>
      <c r="Z117" s="37"/>
      <c r="AA117" s="786"/>
      <c r="AB117" s="786"/>
      <c r="AC117" s="786"/>
    </row>
    <row r="118" spans="1:68" ht="16.5" customHeight="1" x14ac:dyDescent="0.25">
      <c r="A118" s="836" t="s">
        <v>235</v>
      </c>
      <c r="B118" s="801"/>
      <c r="C118" s="801"/>
      <c r="D118" s="801"/>
      <c r="E118" s="801"/>
      <c r="F118" s="801"/>
      <c r="G118" s="801"/>
      <c r="H118" s="801"/>
      <c r="I118" s="801"/>
      <c r="J118" s="801"/>
      <c r="K118" s="801"/>
      <c r="L118" s="801"/>
      <c r="M118" s="801"/>
      <c r="N118" s="801"/>
      <c r="O118" s="801"/>
      <c r="P118" s="801"/>
      <c r="Q118" s="801"/>
      <c r="R118" s="801"/>
      <c r="S118" s="801"/>
      <c r="T118" s="801"/>
      <c r="U118" s="801"/>
      <c r="V118" s="801"/>
      <c r="W118" s="801"/>
      <c r="X118" s="801"/>
      <c r="Y118" s="801"/>
      <c r="Z118" s="801"/>
      <c r="AA118" s="778"/>
      <c r="AB118" s="778"/>
      <c r="AC118" s="778"/>
    </row>
    <row r="119" spans="1:68" ht="14.25" customHeight="1" x14ac:dyDescent="0.25">
      <c r="A119" s="800" t="s">
        <v>110</v>
      </c>
      <c r="B119" s="801"/>
      <c r="C119" s="801"/>
      <c r="D119" s="801"/>
      <c r="E119" s="801"/>
      <c r="F119" s="801"/>
      <c r="G119" s="801"/>
      <c r="H119" s="801"/>
      <c r="I119" s="801"/>
      <c r="J119" s="801"/>
      <c r="K119" s="801"/>
      <c r="L119" s="801"/>
      <c r="M119" s="801"/>
      <c r="N119" s="801"/>
      <c r="O119" s="801"/>
      <c r="P119" s="801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  <c r="AA119" s="779"/>
      <c r="AB119" s="779"/>
      <c r="AC119" s="779"/>
    </row>
    <row r="120" spans="1:68" ht="16.5" customHeight="1" x14ac:dyDescent="0.25">
      <c r="A120" s="54" t="s">
        <v>236</v>
      </c>
      <c r="B120" s="54" t="s">
        <v>237</v>
      </c>
      <c r="C120" s="31">
        <v>4301011514</v>
      </c>
      <c r="D120" s="794">
        <v>4680115882133</v>
      </c>
      <c r="E120" s="795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1036.8</v>
      </c>
      <c r="Y120" s="784">
        <f>IFERROR(IF(X120="",0,CEILING((X120/$H120),1)*$H120),"")</f>
        <v>1036.8000000000002</v>
      </c>
      <c r="Z120" s="36">
        <f>IFERROR(IF(Y120=0,"",ROUNDUP(Y120/H120,0)*0.01898),"")</f>
        <v>1.8220800000000001</v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1078.5599999999997</v>
      </c>
      <c r="BN120" s="64">
        <f>IFERROR(Y120*I120/H120,"0")</f>
        <v>1078.5600000000002</v>
      </c>
      <c r="BO120" s="64">
        <f>IFERROR(1/J120*(X120/H120),"0")</f>
        <v>1.4999999999999998</v>
      </c>
      <c r="BP120" s="64">
        <f>IFERROR(1/J120*(Y120/H120),"0")</f>
        <v>1.5000000000000002</v>
      </c>
    </row>
    <row r="121" spans="1:68" ht="16.5" customHeight="1" x14ac:dyDescent="0.25">
      <c r="A121" s="54" t="s">
        <v>236</v>
      </c>
      <c r="B121" s="54" t="s">
        <v>239</v>
      </c>
      <c r="C121" s="31">
        <v>4301011703</v>
      </c>
      <c r="D121" s="794">
        <v>4680115882133</v>
      </c>
      <c r="E121" s="795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4301011417</v>
      </c>
      <c r="D122" s="794">
        <v>4680115880269</v>
      </c>
      <c r="E122" s="795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88"/>
      <c r="R122" s="788"/>
      <c r="S122" s="788"/>
      <c r="T122" s="789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4301011415</v>
      </c>
      <c r="D123" s="794">
        <v>4680115880429</v>
      </c>
      <c r="E123" s="795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88"/>
      <c r="R123" s="788"/>
      <c r="S123" s="788"/>
      <c r="T123" s="789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245</v>
      </c>
      <c r="B124" s="54" t="s">
        <v>246</v>
      </c>
      <c r="C124" s="31">
        <v>4301011462</v>
      </c>
      <c r="D124" s="794">
        <v>4680115881457</v>
      </c>
      <c r="E124" s="795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88"/>
      <c r="R124" s="788"/>
      <c r="S124" s="788"/>
      <c r="T124" s="789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8"/>
      <c r="B125" s="801"/>
      <c r="C125" s="801"/>
      <c r="D125" s="801"/>
      <c r="E125" s="801"/>
      <c r="F125" s="801"/>
      <c r="G125" s="801"/>
      <c r="H125" s="801"/>
      <c r="I125" s="801"/>
      <c r="J125" s="801"/>
      <c r="K125" s="801"/>
      <c r="L125" s="801"/>
      <c r="M125" s="801"/>
      <c r="N125" s="801"/>
      <c r="O125" s="809"/>
      <c r="P125" s="803" t="s">
        <v>71</v>
      </c>
      <c r="Q125" s="804"/>
      <c r="R125" s="804"/>
      <c r="S125" s="804"/>
      <c r="T125" s="804"/>
      <c r="U125" s="804"/>
      <c r="V125" s="805"/>
      <c r="W125" s="37" t="s">
        <v>72</v>
      </c>
      <c r="X125" s="785">
        <f>IFERROR(X120/H120,"0")+IFERROR(X121/H121,"0")+IFERROR(X122/H122,"0")+IFERROR(X123/H123,"0")+IFERROR(X124/H124,"0")</f>
        <v>95.999999999999986</v>
      </c>
      <c r="Y125" s="785">
        <f>IFERROR(Y120/H120,"0")+IFERROR(Y121/H121,"0")+IFERROR(Y122/H122,"0")+IFERROR(Y123/H123,"0")+IFERROR(Y124/H124,"0")</f>
        <v>96.000000000000014</v>
      </c>
      <c r="Z125" s="785">
        <f>IFERROR(IF(Z120="",0,Z120),"0")+IFERROR(IF(Z121="",0,Z121),"0")+IFERROR(IF(Z122="",0,Z122),"0")+IFERROR(IF(Z123="",0,Z123),"0")+IFERROR(IF(Z124="",0,Z124),"0")</f>
        <v>1.8220800000000001</v>
      </c>
      <c r="AA125" s="786"/>
      <c r="AB125" s="786"/>
      <c r="AC125" s="786"/>
    </row>
    <row r="126" spans="1:68" x14ac:dyDescent="0.2">
      <c r="A126" s="801"/>
      <c r="B126" s="801"/>
      <c r="C126" s="801"/>
      <c r="D126" s="801"/>
      <c r="E126" s="801"/>
      <c r="F126" s="801"/>
      <c r="G126" s="801"/>
      <c r="H126" s="801"/>
      <c r="I126" s="801"/>
      <c r="J126" s="801"/>
      <c r="K126" s="801"/>
      <c r="L126" s="801"/>
      <c r="M126" s="801"/>
      <c r="N126" s="801"/>
      <c r="O126" s="809"/>
      <c r="P126" s="803" t="s">
        <v>71</v>
      </c>
      <c r="Q126" s="804"/>
      <c r="R126" s="804"/>
      <c r="S126" s="804"/>
      <c r="T126" s="804"/>
      <c r="U126" s="804"/>
      <c r="V126" s="805"/>
      <c r="W126" s="37" t="s">
        <v>69</v>
      </c>
      <c r="X126" s="785">
        <f>IFERROR(SUM(X120:X124),"0")</f>
        <v>1036.8</v>
      </c>
      <c r="Y126" s="785">
        <f>IFERROR(SUM(Y120:Y124),"0")</f>
        <v>1036.8000000000002</v>
      </c>
      <c r="Z126" s="37"/>
      <c r="AA126" s="786"/>
      <c r="AB126" s="786"/>
      <c r="AC126" s="786"/>
    </row>
    <row r="127" spans="1:68" ht="14.25" customHeight="1" x14ac:dyDescent="0.25">
      <c r="A127" s="800" t="s">
        <v>163</v>
      </c>
      <c r="B127" s="801"/>
      <c r="C127" s="801"/>
      <c r="D127" s="801"/>
      <c r="E127" s="801"/>
      <c r="F127" s="801"/>
      <c r="G127" s="801"/>
      <c r="H127" s="801"/>
      <c r="I127" s="801"/>
      <c r="J127" s="801"/>
      <c r="K127" s="801"/>
      <c r="L127" s="801"/>
      <c r="M127" s="801"/>
      <c r="N127" s="801"/>
      <c r="O127" s="801"/>
      <c r="P127" s="801"/>
      <c r="Q127" s="801"/>
      <c r="R127" s="801"/>
      <c r="S127" s="801"/>
      <c r="T127" s="801"/>
      <c r="U127" s="801"/>
      <c r="V127" s="801"/>
      <c r="W127" s="801"/>
      <c r="X127" s="801"/>
      <c r="Y127" s="801"/>
      <c r="Z127" s="801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4">
        <v>4680115881488</v>
      </c>
      <c r="E128" s="795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IFERROR(IF(Y128=0,"",ROUNDUP(Y128/H128,0)*0.01898),"")</f>
        <v/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94">
        <v>4680115882775</v>
      </c>
      <c r="E129" s="795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4301020344</v>
      </c>
      <c r="D130" s="794">
        <v>4680115880658</v>
      </c>
      <c r="E130" s="795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8"/>
      <c r="B131" s="801"/>
      <c r="C131" s="801"/>
      <c r="D131" s="801"/>
      <c r="E131" s="801"/>
      <c r="F131" s="801"/>
      <c r="G131" s="801"/>
      <c r="H131" s="801"/>
      <c r="I131" s="801"/>
      <c r="J131" s="801"/>
      <c r="K131" s="801"/>
      <c r="L131" s="801"/>
      <c r="M131" s="801"/>
      <c r="N131" s="801"/>
      <c r="O131" s="809"/>
      <c r="P131" s="803" t="s">
        <v>71</v>
      </c>
      <c r="Q131" s="804"/>
      <c r="R131" s="804"/>
      <c r="S131" s="804"/>
      <c r="T131" s="804"/>
      <c r="U131" s="804"/>
      <c r="V131" s="805"/>
      <c r="W131" s="37" t="s">
        <v>72</v>
      </c>
      <c r="X131" s="785">
        <f>IFERROR(X128/H128,"0")+IFERROR(X129/H129,"0")+IFERROR(X130/H130,"0")</f>
        <v>0</v>
      </c>
      <c r="Y131" s="785">
        <f>IFERROR(Y128/H128,"0")+IFERROR(Y129/H129,"0")+IFERROR(Y130/H130,"0")</f>
        <v>0</v>
      </c>
      <c r="Z131" s="785">
        <f>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801"/>
      <c r="B132" s="801"/>
      <c r="C132" s="801"/>
      <c r="D132" s="801"/>
      <c r="E132" s="801"/>
      <c r="F132" s="801"/>
      <c r="G132" s="801"/>
      <c r="H132" s="801"/>
      <c r="I132" s="801"/>
      <c r="J132" s="801"/>
      <c r="K132" s="801"/>
      <c r="L132" s="801"/>
      <c r="M132" s="801"/>
      <c r="N132" s="801"/>
      <c r="O132" s="809"/>
      <c r="P132" s="803" t="s">
        <v>71</v>
      </c>
      <c r="Q132" s="804"/>
      <c r="R132" s="804"/>
      <c r="S132" s="804"/>
      <c r="T132" s="804"/>
      <c r="U132" s="804"/>
      <c r="V132" s="805"/>
      <c r="W132" s="37" t="s">
        <v>69</v>
      </c>
      <c r="X132" s="785">
        <f>IFERROR(SUM(X128:X130),"0")</f>
        <v>0</v>
      </c>
      <c r="Y132" s="785">
        <f>IFERROR(SUM(Y128:Y130),"0")</f>
        <v>0</v>
      </c>
      <c r="Z132" s="37"/>
      <c r="AA132" s="786"/>
      <c r="AB132" s="786"/>
      <c r="AC132" s="786"/>
    </row>
    <row r="133" spans="1:68" ht="14.25" customHeight="1" x14ac:dyDescent="0.25">
      <c r="A133" s="800" t="s">
        <v>73</v>
      </c>
      <c r="B133" s="801"/>
      <c r="C133" s="801"/>
      <c r="D133" s="801"/>
      <c r="E133" s="801"/>
      <c r="F133" s="801"/>
      <c r="G133" s="801"/>
      <c r="H133" s="801"/>
      <c r="I133" s="801"/>
      <c r="J133" s="801"/>
      <c r="K133" s="801"/>
      <c r="L133" s="801"/>
      <c r="M133" s="801"/>
      <c r="N133" s="801"/>
      <c r="O133" s="801"/>
      <c r="P133" s="801"/>
      <c r="Q133" s="801"/>
      <c r="R133" s="801"/>
      <c r="S133" s="801"/>
      <c r="T133" s="801"/>
      <c r="U133" s="801"/>
      <c r="V133" s="801"/>
      <c r="W133" s="801"/>
      <c r="X133" s="801"/>
      <c r="Y133" s="801"/>
      <c r="Z133" s="801"/>
      <c r="AA133" s="779"/>
      <c r="AB133" s="779"/>
      <c r="AC133" s="779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94">
        <v>4607091385168</v>
      </c>
      <c r="E134" s="795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777.6</v>
      </c>
      <c r="Y134" s="784">
        <f t="shared" ref="Y134:Y140" si="31">IFERROR(IF(X134="",0,CEILING((X134/$H134),1)*$H134),"")</f>
        <v>777.59999999999991</v>
      </c>
      <c r="Z134" s="36">
        <f>IFERROR(IF(Y134=0,"",ROUNDUP(Y134/H134,0)*0.01898),"")</f>
        <v>1.8220800000000001</v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826.84799999999996</v>
      </c>
      <c r="BN134" s="64">
        <f t="shared" ref="BN134:BN140" si="33">IFERROR(Y134*I134/H134,"0")</f>
        <v>826.84799999999984</v>
      </c>
      <c r="BO134" s="64">
        <f t="shared" ref="BO134:BO140" si="34">IFERROR(1/J134*(X134/H134),"0")</f>
        <v>1.5</v>
      </c>
      <c r="BP134" s="64">
        <f t="shared" ref="BP134:BP140" si="35">IFERROR(1/J134*(Y134/H134),"0")</f>
        <v>1.5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4">
        <v>4607091385168</v>
      </c>
      <c r="E135" s="795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94">
        <v>4680115884540</v>
      </c>
      <c r="E136" s="795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94">
        <v>4607091383256</v>
      </c>
      <c r="E137" s="795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4">
        <v>4607091385748</v>
      </c>
      <c r="E138" s="795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97.2</v>
      </c>
      <c r="Y138" s="784">
        <f t="shared" si="31"/>
        <v>97.2</v>
      </c>
      <c r="Z138" s="36">
        <f>IFERROR(IF(Y138=0,"",ROUNDUP(Y138/H138,0)*0.00651),"")</f>
        <v>0.23436000000000001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106.27199999999999</v>
      </c>
      <c r="BN138" s="64">
        <f t="shared" si="33"/>
        <v>106.27199999999999</v>
      </c>
      <c r="BO138" s="64">
        <f t="shared" si="34"/>
        <v>0.19780219780219782</v>
      </c>
      <c r="BP138" s="64">
        <f t="shared" si="35"/>
        <v>0.19780219780219782</v>
      </c>
    </row>
    <row r="139" spans="1:68" ht="27" customHeight="1" x14ac:dyDescent="0.25">
      <c r="A139" s="54" t="s">
        <v>266</v>
      </c>
      <c r="B139" s="54" t="s">
        <v>267</v>
      </c>
      <c r="C139" s="31">
        <v>4301051740</v>
      </c>
      <c r="D139" s="794">
        <v>4680115884533</v>
      </c>
      <c r="E139" s="795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4301051480</v>
      </c>
      <c r="D140" s="794">
        <v>4680115882645</v>
      </c>
      <c r="E140" s="795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88"/>
      <c r="R140" s="788"/>
      <c r="S140" s="788"/>
      <c r="T140" s="789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8"/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9"/>
      <c r="P141" s="803" t="s">
        <v>71</v>
      </c>
      <c r="Q141" s="804"/>
      <c r="R141" s="804"/>
      <c r="S141" s="804"/>
      <c r="T141" s="804"/>
      <c r="U141" s="804"/>
      <c r="V141" s="805"/>
      <c r="W141" s="37" t="s">
        <v>72</v>
      </c>
      <c r="X141" s="785">
        <f>IFERROR(X134/H134,"0")+IFERROR(X135/H135,"0")+IFERROR(X136/H136,"0")+IFERROR(X137/H137,"0")+IFERROR(X138/H138,"0")+IFERROR(X139/H139,"0")+IFERROR(X140/H140,"0")</f>
        <v>132</v>
      </c>
      <c r="Y141" s="785">
        <f>IFERROR(Y134/H134,"0")+IFERROR(Y135/H135,"0")+IFERROR(Y136/H136,"0")+IFERROR(Y137/H137,"0")+IFERROR(Y138/H138,"0")+IFERROR(Y139/H139,"0")+IFERROR(Y140/H140,"0")</f>
        <v>132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2.0564400000000003</v>
      </c>
      <c r="AA141" s="786"/>
      <c r="AB141" s="786"/>
      <c r="AC141" s="786"/>
    </row>
    <row r="142" spans="1:68" x14ac:dyDescent="0.2">
      <c r="A142" s="801"/>
      <c r="B142" s="801"/>
      <c r="C142" s="801"/>
      <c r="D142" s="801"/>
      <c r="E142" s="801"/>
      <c r="F142" s="801"/>
      <c r="G142" s="801"/>
      <c r="H142" s="801"/>
      <c r="I142" s="801"/>
      <c r="J142" s="801"/>
      <c r="K142" s="801"/>
      <c r="L142" s="801"/>
      <c r="M142" s="801"/>
      <c r="N142" s="801"/>
      <c r="O142" s="809"/>
      <c r="P142" s="803" t="s">
        <v>71</v>
      </c>
      <c r="Q142" s="804"/>
      <c r="R142" s="804"/>
      <c r="S142" s="804"/>
      <c r="T142" s="804"/>
      <c r="U142" s="804"/>
      <c r="V142" s="805"/>
      <c r="W142" s="37" t="s">
        <v>69</v>
      </c>
      <c r="X142" s="785">
        <f>IFERROR(SUM(X134:X140),"0")</f>
        <v>874.80000000000007</v>
      </c>
      <c r="Y142" s="785">
        <f>IFERROR(SUM(Y134:Y140),"0")</f>
        <v>874.8</v>
      </c>
      <c r="Z142" s="37"/>
      <c r="AA142" s="786"/>
      <c r="AB142" s="786"/>
      <c r="AC142" s="786"/>
    </row>
    <row r="143" spans="1:68" ht="14.25" customHeight="1" x14ac:dyDescent="0.25">
      <c r="A143" s="800" t="s">
        <v>205</v>
      </c>
      <c r="B143" s="801"/>
      <c r="C143" s="801"/>
      <c r="D143" s="801"/>
      <c r="E143" s="801"/>
      <c r="F143" s="801"/>
      <c r="G143" s="801"/>
      <c r="H143" s="801"/>
      <c r="I143" s="801"/>
      <c r="J143" s="801"/>
      <c r="K143" s="801"/>
      <c r="L143" s="801"/>
      <c r="M143" s="801"/>
      <c r="N143" s="801"/>
      <c r="O143" s="801"/>
      <c r="P143" s="801"/>
      <c r="Q143" s="801"/>
      <c r="R143" s="801"/>
      <c r="S143" s="801"/>
      <c r="T143" s="801"/>
      <c r="U143" s="801"/>
      <c r="V143" s="801"/>
      <c r="W143" s="801"/>
      <c r="X143" s="801"/>
      <c r="Y143" s="801"/>
      <c r="Z143" s="801"/>
      <c r="AA143" s="779"/>
      <c r="AB143" s="779"/>
      <c r="AC143" s="779"/>
    </row>
    <row r="144" spans="1:68" ht="37.5" customHeight="1" x14ac:dyDescent="0.25">
      <c r="A144" s="54" t="s">
        <v>271</v>
      </c>
      <c r="B144" s="54" t="s">
        <v>272</v>
      </c>
      <c r="C144" s="31">
        <v>4301060356</v>
      </c>
      <c r="D144" s="794">
        <v>4680115882652</v>
      </c>
      <c r="E144" s="795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274</v>
      </c>
      <c r="B145" s="54" t="s">
        <v>275</v>
      </c>
      <c r="C145" s="31">
        <v>4301060317</v>
      </c>
      <c r="D145" s="794">
        <v>4680115880238</v>
      </c>
      <c r="E145" s="795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808"/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9"/>
      <c r="P146" s="803" t="s">
        <v>71</v>
      </c>
      <c r="Q146" s="804"/>
      <c r="R146" s="804"/>
      <c r="S146" s="804"/>
      <c r="T146" s="804"/>
      <c r="U146" s="804"/>
      <c r="V146" s="805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x14ac:dyDescent="0.2">
      <c r="A147" s="801"/>
      <c r="B147" s="801"/>
      <c r="C147" s="801"/>
      <c r="D147" s="801"/>
      <c r="E147" s="801"/>
      <c r="F147" s="801"/>
      <c r="G147" s="801"/>
      <c r="H147" s="801"/>
      <c r="I147" s="801"/>
      <c r="J147" s="801"/>
      <c r="K147" s="801"/>
      <c r="L147" s="801"/>
      <c r="M147" s="801"/>
      <c r="N147" s="801"/>
      <c r="O147" s="809"/>
      <c r="P147" s="803" t="s">
        <v>71</v>
      </c>
      <c r="Q147" s="804"/>
      <c r="R147" s="804"/>
      <c r="S147" s="804"/>
      <c r="T147" s="804"/>
      <c r="U147" s="804"/>
      <c r="V147" s="805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customHeight="1" x14ac:dyDescent="0.25">
      <c r="A148" s="836" t="s">
        <v>277</v>
      </c>
      <c r="B148" s="801"/>
      <c r="C148" s="801"/>
      <c r="D148" s="801"/>
      <c r="E148" s="801"/>
      <c r="F148" s="801"/>
      <c r="G148" s="801"/>
      <c r="H148" s="801"/>
      <c r="I148" s="801"/>
      <c r="J148" s="801"/>
      <c r="K148" s="801"/>
      <c r="L148" s="801"/>
      <c r="M148" s="801"/>
      <c r="N148" s="801"/>
      <c r="O148" s="801"/>
      <c r="P148" s="801"/>
      <c r="Q148" s="801"/>
      <c r="R148" s="801"/>
      <c r="S148" s="801"/>
      <c r="T148" s="801"/>
      <c r="U148" s="801"/>
      <c r="V148" s="801"/>
      <c r="W148" s="801"/>
      <c r="X148" s="801"/>
      <c r="Y148" s="801"/>
      <c r="Z148" s="801"/>
      <c r="AA148" s="778"/>
      <c r="AB148" s="778"/>
      <c r="AC148" s="778"/>
    </row>
    <row r="149" spans="1:68" ht="14.25" customHeight="1" x14ac:dyDescent="0.25">
      <c r="A149" s="800" t="s">
        <v>110</v>
      </c>
      <c r="B149" s="801"/>
      <c r="C149" s="801"/>
      <c r="D149" s="801"/>
      <c r="E149" s="801"/>
      <c r="F149" s="801"/>
      <c r="G149" s="801"/>
      <c r="H149" s="801"/>
      <c r="I149" s="801"/>
      <c r="J149" s="801"/>
      <c r="K149" s="801"/>
      <c r="L149" s="801"/>
      <c r="M149" s="801"/>
      <c r="N149" s="801"/>
      <c r="O149" s="801"/>
      <c r="P149" s="801"/>
      <c r="Q149" s="801"/>
      <c r="R149" s="801"/>
      <c r="S149" s="801"/>
      <c r="T149" s="801"/>
      <c r="U149" s="801"/>
      <c r="V149" s="801"/>
      <c r="W149" s="801"/>
      <c r="X149" s="801"/>
      <c r="Y149" s="801"/>
      <c r="Z149" s="801"/>
      <c r="AA149" s="779"/>
      <c r="AB149" s="779"/>
      <c r="AC149" s="779"/>
    </row>
    <row r="150" spans="1:68" ht="16.5" customHeight="1" x14ac:dyDescent="0.25">
      <c r="A150" s="54" t="s">
        <v>278</v>
      </c>
      <c r="B150" s="54" t="s">
        <v>279</v>
      </c>
      <c r="C150" s="31">
        <v>4301011988</v>
      </c>
      <c r="D150" s="794">
        <v>4680115885561</v>
      </c>
      <c r="E150" s="795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2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282</v>
      </c>
      <c r="B151" s="54" t="s">
        <v>283</v>
      </c>
      <c r="C151" s="31">
        <v>4301011562</v>
      </c>
      <c r="D151" s="794">
        <v>4680115882577</v>
      </c>
      <c r="E151" s="795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282</v>
      </c>
      <c r="B152" s="54" t="s">
        <v>285</v>
      </c>
      <c r="C152" s="31">
        <v>4301011564</v>
      </c>
      <c r="D152" s="794">
        <v>4680115882577</v>
      </c>
      <c r="E152" s="795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8"/>
      <c r="B153" s="801"/>
      <c r="C153" s="801"/>
      <c r="D153" s="801"/>
      <c r="E153" s="801"/>
      <c r="F153" s="801"/>
      <c r="G153" s="801"/>
      <c r="H153" s="801"/>
      <c r="I153" s="801"/>
      <c r="J153" s="801"/>
      <c r="K153" s="801"/>
      <c r="L153" s="801"/>
      <c r="M153" s="801"/>
      <c r="N153" s="801"/>
      <c r="O153" s="809"/>
      <c r="P153" s="803" t="s">
        <v>71</v>
      </c>
      <c r="Q153" s="804"/>
      <c r="R153" s="804"/>
      <c r="S153" s="804"/>
      <c r="T153" s="804"/>
      <c r="U153" s="804"/>
      <c r="V153" s="805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x14ac:dyDescent="0.2">
      <c r="A154" s="801"/>
      <c r="B154" s="801"/>
      <c r="C154" s="801"/>
      <c r="D154" s="801"/>
      <c r="E154" s="801"/>
      <c r="F154" s="801"/>
      <c r="G154" s="801"/>
      <c r="H154" s="801"/>
      <c r="I154" s="801"/>
      <c r="J154" s="801"/>
      <c r="K154" s="801"/>
      <c r="L154" s="801"/>
      <c r="M154" s="801"/>
      <c r="N154" s="801"/>
      <c r="O154" s="809"/>
      <c r="P154" s="803" t="s">
        <v>71</v>
      </c>
      <c r="Q154" s="804"/>
      <c r="R154" s="804"/>
      <c r="S154" s="804"/>
      <c r="T154" s="804"/>
      <c r="U154" s="804"/>
      <c r="V154" s="805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customHeight="1" x14ac:dyDescent="0.25">
      <c r="A155" s="800" t="s">
        <v>64</v>
      </c>
      <c r="B155" s="801"/>
      <c r="C155" s="801"/>
      <c r="D155" s="801"/>
      <c r="E155" s="801"/>
      <c r="F155" s="801"/>
      <c r="G155" s="801"/>
      <c r="H155" s="801"/>
      <c r="I155" s="801"/>
      <c r="J155" s="801"/>
      <c r="K155" s="801"/>
      <c r="L155" s="801"/>
      <c r="M155" s="801"/>
      <c r="N155" s="801"/>
      <c r="O155" s="801"/>
      <c r="P155" s="801"/>
      <c r="Q155" s="801"/>
      <c r="R155" s="801"/>
      <c r="S155" s="801"/>
      <c r="T155" s="801"/>
      <c r="U155" s="801"/>
      <c r="V155" s="801"/>
      <c r="W155" s="801"/>
      <c r="X155" s="801"/>
      <c r="Y155" s="801"/>
      <c r="Z155" s="801"/>
      <c r="AA155" s="779"/>
      <c r="AB155" s="779"/>
      <c r="AC155" s="779"/>
    </row>
    <row r="156" spans="1:68" ht="27" customHeight="1" x14ac:dyDescent="0.25">
      <c r="A156" s="54" t="s">
        <v>286</v>
      </c>
      <c r="B156" s="54" t="s">
        <v>287</v>
      </c>
      <c r="C156" s="31">
        <v>4301031234</v>
      </c>
      <c r="D156" s="794">
        <v>4680115883444</v>
      </c>
      <c r="E156" s="795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286</v>
      </c>
      <c r="B157" s="54" t="s">
        <v>289</v>
      </c>
      <c r="C157" s="31">
        <v>4301031235</v>
      </c>
      <c r="D157" s="794">
        <v>4680115883444</v>
      </c>
      <c r="E157" s="795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88"/>
      <c r="R157" s="788"/>
      <c r="S157" s="788"/>
      <c r="T157" s="789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8"/>
      <c r="B158" s="801"/>
      <c r="C158" s="801"/>
      <c r="D158" s="801"/>
      <c r="E158" s="801"/>
      <c r="F158" s="801"/>
      <c r="G158" s="801"/>
      <c r="H158" s="801"/>
      <c r="I158" s="801"/>
      <c r="J158" s="801"/>
      <c r="K158" s="801"/>
      <c r="L158" s="801"/>
      <c r="M158" s="801"/>
      <c r="N158" s="801"/>
      <c r="O158" s="809"/>
      <c r="P158" s="803" t="s">
        <v>71</v>
      </c>
      <c r="Q158" s="804"/>
      <c r="R158" s="804"/>
      <c r="S158" s="804"/>
      <c r="T158" s="804"/>
      <c r="U158" s="804"/>
      <c r="V158" s="805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x14ac:dyDescent="0.2">
      <c r="A159" s="801"/>
      <c r="B159" s="801"/>
      <c r="C159" s="801"/>
      <c r="D159" s="801"/>
      <c r="E159" s="801"/>
      <c r="F159" s="801"/>
      <c r="G159" s="801"/>
      <c r="H159" s="801"/>
      <c r="I159" s="801"/>
      <c r="J159" s="801"/>
      <c r="K159" s="801"/>
      <c r="L159" s="801"/>
      <c r="M159" s="801"/>
      <c r="N159" s="801"/>
      <c r="O159" s="809"/>
      <c r="P159" s="803" t="s">
        <v>71</v>
      </c>
      <c r="Q159" s="804"/>
      <c r="R159" s="804"/>
      <c r="S159" s="804"/>
      <c r="T159" s="804"/>
      <c r="U159" s="804"/>
      <c r="V159" s="805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customHeight="1" x14ac:dyDescent="0.25">
      <c r="A160" s="800" t="s">
        <v>73</v>
      </c>
      <c r="B160" s="801"/>
      <c r="C160" s="801"/>
      <c r="D160" s="801"/>
      <c r="E160" s="801"/>
      <c r="F160" s="801"/>
      <c r="G160" s="801"/>
      <c r="H160" s="801"/>
      <c r="I160" s="801"/>
      <c r="J160" s="801"/>
      <c r="K160" s="801"/>
      <c r="L160" s="801"/>
      <c r="M160" s="801"/>
      <c r="N160" s="801"/>
      <c r="O160" s="801"/>
      <c r="P160" s="801"/>
      <c r="Q160" s="801"/>
      <c r="R160" s="801"/>
      <c r="S160" s="801"/>
      <c r="T160" s="801"/>
      <c r="U160" s="801"/>
      <c r="V160" s="801"/>
      <c r="W160" s="801"/>
      <c r="X160" s="801"/>
      <c r="Y160" s="801"/>
      <c r="Z160" s="801"/>
      <c r="AA160" s="779"/>
      <c r="AB160" s="779"/>
      <c r="AC160" s="779"/>
    </row>
    <row r="161" spans="1:68" ht="16.5" customHeight="1" x14ac:dyDescent="0.25">
      <c r="A161" s="54" t="s">
        <v>290</v>
      </c>
      <c r="B161" s="54" t="s">
        <v>291</v>
      </c>
      <c r="C161" s="31">
        <v>4301051817</v>
      </c>
      <c r="D161" s="794">
        <v>4680115885585</v>
      </c>
      <c r="E161" s="795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5" t="s">
        <v>292</v>
      </c>
      <c r="Q161" s="788"/>
      <c r="R161" s="788"/>
      <c r="S161" s="788"/>
      <c r="T161" s="789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293</v>
      </c>
      <c r="B162" s="54" t="s">
        <v>294</v>
      </c>
      <c r="C162" s="31">
        <v>4301051476</v>
      </c>
      <c r="D162" s="794">
        <v>4680115882584</v>
      </c>
      <c r="E162" s="795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293</v>
      </c>
      <c r="B163" s="54" t="s">
        <v>295</v>
      </c>
      <c r="C163" s="31">
        <v>4301051477</v>
      </c>
      <c r="D163" s="794">
        <v>4680115882584</v>
      </c>
      <c r="E163" s="795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8"/>
      <c r="B164" s="801"/>
      <c r="C164" s="801"/>
      <c r="D164" s="801"/>
      <c r="E164" s="801"/>
      <c r="F164" s="801"/>
      <c r="G164" s="801"/>
      <c r="H164" s="801"/>
      <c r="I164" s="801"/>
      <c r="J164" s="801"/>
      <c r="K164" s="801"/>
      <c r="L164" s="801"/>
      <c r="M164" s="801"/>
      <c r="N164" s="801"/>
      <c r="O164" s="809"/>
      <c r="P164" s="803" t="s">
        <v>71</v>
      </c>
      <c r="Q164" s="804"/>
      <c r="R164" s="804"/>
      <c r="S164" s="804"/>
      <c r="T164" s="804"/>
      <c r="U164" s="804"/>
      <c r="V164" s="805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x14ac:dyDescent="0.2">
      <c r="A165" s="801"/>
      <c r="B165" s="801"/>
      <c r="C165" s="801"/>
      <c r="D165" s="801"/>
      <c r="E165" s="801"/>
      <c r="F165" s="801"/>
      <c r="G165" s="801"/>
      <c r="H165" s="801"/>
      <c r="I165" s="801"/>
      <c r="J165" s="801"/>
      <c r="K165" s="801"/>
      <c r="L165" s="801"/>
      <c r="M165" s="801"/>
      <c r="N165" s="801"/>
      <c r="O165" s="809"/>
      <c r="P165" s="803" t="s">
        <v>71</v>
      </c>
      <c r="Q165" s="804"/>
      <c r="R165" s="804"/>
      <c r="S165" s="804"/>
      <c r="T165" s="804"/>
      <c r="U165" s="804"/>
      <c r="V165" s="805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customHeight="1" x14ac:dyDescent="0.25">
      <c r="A166" s="836" t="s">
        <v>108</v>
      </c>
      <c r="B166" s="801"/>
      <c r="C166" s="801"/>
      <c r="D166" s="801"/>
      <c r="E166" s="801"/>
      <c r="F166" s="801"/>
      <c r="G166" s="801"/>
      <c r="H166" s="801"/>
      <c r="I166" s="801"/>
      <c r="J166" s="801"/>
      <c r="K166" s="801"/>
      <c r="L166" s="801"/>
      <c r="M166" s="801"/>
      <c r="N166" s="801"/>
      <c r="O166" s="801"/>
      <c r="P166" s="801"/>
      <c r="Q166" s="801"/>
      <c r="R166" s="801"/>
      <c r="S166" s="801"/>
      <c r="T166" s="801"/>
      <c r="U166" s="801"/>
      <c r="V166" s="801"/>
      <c r="W166" s="801"/>
      <c r="X166" s="801"/>
      <c r="Y166" s="801"/>
      <c r="Z166" s="801"/>
      <c r="AA166" s="778"/>
      <c r="AB166" s="778"/>
      <c r="AC166" s="778"/>
    </row>
    <row r="167" spans="1:68" ht="14.25" customHeight="1" x14ac:dyDescent="0.25">
      <c r="A167" s="800" t="s">
        <v>110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779"/>
      <c r="AB167" s="779"/>
      <c r="AC167" s="779"/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94">
        <v>4607091384604</v>
      </c>
      <c r="E168" s="795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9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8"/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9"/>
      <c r="P169" s="803" t="s">
        <v>71</v>
      </c>
      <c r="Q169" s="804"/>
      <c r="R169" s="804"/>
      <c r="S169" s="804"/>
      <c r="T169" s="804"/>
      <c r="U169" s="804"/>
      <c r="V169" s="805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x14ac:dyDescent="0.2">
      <c r="A170" s="801"/>
      <c r="B170" s="801"/>
      <c r="C170" s="801"/>
      <c r="D170" s="801"/>
      <c r="E170" s="801"/>
      <c r="F170" s="801"/>
      <c r="G170" s="801"/>
      <c r="H170" s="801"/>
      <c r="I170" s="801"/>
      <c r="J170" s="801"/>
      <c r="K170" s="801"/>
      <c r="L170" s="801"/>
      <c r="M170" s="801"/>
      <c r="N170" s="801"/>
      <c r="O170" s="809"/>
      <c r="P170" s="803" t="s">
        <v>71</v>
      </c>
      <c r="Q170" s="804"/>
      <c r="R170" s="804"/>
      <c r="S170" s="804"/>
      <c r="T170" s="804"/>
      <c r="U170" s="804"/>
      <c r="V170" s="805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customHeight="1" x14ac:dyDescent="0.25">
      <c r="A171" s="800" t="s">
        <v>64</v>
      </c>
      <c r="B171" s="801"/>
      <c r="C171" s="801"/>
      <c r="D171" s="801"/>
      <c r="E171" s="801"/>
      <c r="F171" s="801"/>
      <c r="G171" s="801"/>
      <c r="H171" s="801"/>
      <c r="I171" s="801"/>
      <c r="J171" s="801"/>
      <c r="K171" s="801"/>
      <c r="L171" s="801"/>
      <c r="M171" s="801"/>
      <c r="N171" s="801"/>
      <c r="O171" s="801"/>
      <c r="P171" s="801"/>
      <c r="Q171" s="801"/>
      <c r="R171" s="801"/>
      <c r="S171" s="801"/>
      <c r="T171" s="801"/>
      <c r="U171" s="801"/>
      <c r="V171" s="801"/>
      <c r="W171" s="801"/>
      <c r="X171" s="801"/>
      <c r="Y171" s="801"/>
      <c r="Z171" s="801"/>
      <c r="AA171" s="779"/>
      <c r="AB171" s="779"/>
      <c r="AC171" s="779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94">
        <v>4607091387667</v>
      </c>
      <c r="E172" s="795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94">
        <v>4607091387636</v>
      </c>
      <c r="E173" s="795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94">
        <v>4607091382426</v>
      </c>
      <c r="E174" s="795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94">
        <v>4607091386547</v>
      </c>
      <c r="E175" s="795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0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94">
        <v>4607091382464</v>
      </c>
      <c r="E176" s="795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8"/>
      <c r="R176" s="788"/>
      <c r="S176" s="788"/>
      <c r="T176" s="789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808"/>
      <c r="B177" s="801"/>
      <c r="C177" s="801"/>
      <c r="D177" s="801"/>
      <c r="E177" s="801"/>
      <c r="F177" s="801"/>
      <c r="G177" s="801"/>
      <c r="H177" s="801"/>
      <c r="I177" s="801"/>
      <c r="J177" s="801"/>
      <c r="K177" s="801"/>
      <c r="L177" s="801"/>
      <c r="M177" s="801"/>
      <c r="N177" s="801"/>
      <c r="O177" s="809"/>
      <c r="P177" s="803" t="s">
        <v>71</v>
      </c>
      <c r="Q177" s="804"/>
      <c r="R177" s="804"/>
      <c r="S177" s="804"/>
      <c r="T177" s="804"/>
      <c r="U177" s="804"/>
      <c r="V177" s="805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x14ac:dyDescent="0.2">
      <c r="A178" s="801"/>
      <c r="B178" s="801"/>
      <c r="C178" s="801"/>
      <c r="D178" s="801"/>
      <c r="E178" s="801"/>
      <c r="F178" s="801"/>
      <c r="G178" s="801"/>
      <c r="H178" s="801"/>
      <c r="I178" s="801"/>
      <c r="J178" s="801"/>
      <c r="K178" s="801"/>
      <c r="L178" s="801"/>
      <c r="M178" s="801"/>
      <c r="N178" s="801"/>
      <c r="O178" s="809"/>
      <c r="P178" s="803" t="s">
        <v>71</v>
      </c>
      <c r="Q178" s="804"/>
      <c r="R178" s="804"/>
      <c r="S178" s="804"/>
      <c r="T178" s="804"/>
      <c r="U178" s="804"/>
      <c r="V178" s="805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customHeight="1" x14ac:dyDescent="0.25">
      <c r="A179" s="800" t="s">
        <v>73</v>
      </c>
      <c r="B179" s="801"/>
      <c r="C179" s="801"/>
      <c r="D179" s="801"/>
      <c r="E179" s="801"/>
      <c r="F179" s="801"/>
      <c r="G179" s="801"/>
      <c r="H179" s="801"/>
      <c r="I179" s="801"/>
      <c r="J179" s="801"/>
      <c r="K179" s="801"/>
      <c r="L179" s="801"/>
      <c r="M179" s="801"/>
      <c r="N179" s="801"/>
      <c r="O179" s="801"/>
      <c r="P179" s="801"/>
      <c r="Q179" s="801"/>
      <c r="R179" s="801"/>
      <c r="S179" s="801"/>
      <c r="T179" s="801"/>
      <c r="U179" s="801"/>
      <c r="V179" s="801"/>
      <c r="W179" s="801"/>
      <c r="X179" s="801"/>
      <c r="Y179" s="801"/>
      <c r="Z179" s="801"/>
      <c r="AA179" s="779"/>
      <c r="AB179" s="779"/>
      <c r="AC179" s="779"/>
    </row>
    <row r="180" spans="1:68" ht="16.5" customHeight="1" x14ac:dyDescent="0.25">
      <c r="A180" s="54" t="s">
        <v>312</v>
      </c>
      <c r="B180" s="54" t="s">
        <v>313</v>
      </c>
      <c r="C180" s="31">
        <v>4301051653</v>
      </c>
      <c r="D180" s="794">
        <v>4607091386264</v>
      </c>
      <c r="E180" s="795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4301051313</v>
      </c>
      <c r="D181" s="794">
        <v>4607091385427</v>
      </c>
      <c r="E181" s="795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801"/>
      <c r="C182" s="801"/>
      <c r="D182" s="801"/>
      <c r="E182" s="801"/>
      <c r="F182" s="801"/>
      <c r="G182" s="801"/>
      <c r="H182" s="801"/>
      <c r="I182" s="801"/>
      <c r="J182" s="801"/>
      <c r="K182" s="801"/>
      <c r="L182" s="801"/>
      <c r="M182" s="801"/>
      <c r="N182" s="801"/>
      <c r="O182" s="809"/>
      <c r="P182" s="803" t="s">
        <v>71</v>
      </c>
      <c r="Q182" s="804"/>
      <c r="R182" s="804"/>
      <c r="S182" s="804"/>
      <c r="T182" s="804"/>
      <c r="U182" s="804"/>
      <c r="V182" s="805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x14ac:dyDescent="0.2">
      <c r="A183" s="801"/>
      <c r="B183" s="801"/>
      <c r="C183" s="801"/>
      <c r="D183" s="801"/>
      <c r="E183" s="801"/>
      <c r="F183" s="801"/>
      <c r="G183" s="801"/>
      <c r="H183" s="801"/>
      <c r="I183" s="801"/>
      <c r="J183" s="801"/>
      <c r="K183" s="801"/>
      <c r="L183" s="801"/>
      <c r="M183" s="801"/>
      <c r="N183" s="801"/>
      <c r="O183" s="809"/>
      <c r="P183" s="803" t="s">
        <v>71</v>
      </c>
      <c r="Q183" s="804"/>
      <c r="R183" s="804"/>
      <c r="S183" s="804"/>
      <c r="T183" s="804"/>
      <c r="U183" s="804"/>
      <c r="V183" s="805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customHeight="1" x14ac:dyDescent="0.2">
      <c r="A184" s="889" t="s">
        <v>318</v>
      </c>
      <c r="B184" s="890"/>
      <c r="C184" s="890"/>
      <c r="D184" s="890"/>
      <c r="E184" s="890"/>
      <c r="F184" s="890"/>
      <c r="G184" s="890"/>
      <c r="H184" s="890"/>
      <c r="I184" s="890"/>
      <c r="J184" s="890"/>
      <c r="K184" s="890"/>
      <c r="L184" s="890"/>
      <c r="M184" s="890"/>
      <c r="N184" s="890"/>
      <c r="O184" s="890"/>
      <c r="P184" s="890"/>
      <c r="Q184" s="890"/>
      <c r="R184" s="890"/>
      <c r="S184" s="890"/>
      <c r="T184" s="890"/>
      <c r="U184" s="890"/>
      <c r="V184" s="890"/>
      <c r="W184" s="890"/>
      <c r="X184" s="890"/>
      <c r="Y184" s="890"/>
      <c r="Z184" s="890"/>
      <c r="AA184" s="48"/>
      <c r="AB184" s="48"/>
      <c r="AC184" s="48"/>
    </row>
    <row r="185" spans="1:68" ht="16.5" customHeight="1" x14ac:dyDescent="0.25">
      <c r="A185" s="836" t="s">
        <v>319</v>
      </c>
      <c r="B185" s="801"/>
      <c r="C185" s="801"/>
      <c r="D185" s="801"/>
      <c r="E185" s="801"/>
      <c r="F185" s="801"/>
      <c r="G185" s="801"/>
      <c r="H185" s="801"/>
      <c r="I185" s="801"/>
      <c r="J185" s="801"/>
      <c r="K185" s="801"/>
      <c r="L185" s="801"/>
      <c r="M185" s="801"/>
      <c r="N185" s="801"/>
      <c r="O185" s="801"/>
      <c r="P185" s="801"/>
      <c r="Q185" s="801"/>
      <c r="R185" s="801"/>
      <c r="S185" s="801"/>
      <c r="T185" s="801"/>
      <c r="U185" s="801"/>
      <c r="V185" s="801"/>
      <c r="W185" s="801"/>
      <c r="X185" s="801"/>
      <c r="Y185" s="801"/>
      <c r="Z185" s="801"/>
      <c r="AA185" s="778"/>
      <c r="AB185" s="778"/>
      <c r="AC185" s="778"/>
    </row>
    <row r="186" spans="1:68" ht="14.25" customHeight="1" x14ac:dyDescent="0.25">
      <c r="A186" s="800" t="s">
        <v>163</v>
      </c>
      <c r="B186" s="801"/>
      <c r="C186" s="801"/>
      <c r="D186" s="801"/>
      <c r="E186" s="801"/>
      <c r="F186" s="801"/>
      <c r="G186" s="801"/>
      <c r="H186" s="801"/>
      <c r="I186" s="801"/>
      <c r="J186" s="801"/>
      <c r="K186" s="801"/>
      <c r="L186" s="801"/>
      <c r="M186" s="801"/>
      <c r="N186" s="801"/>
      <c r="O186" s="801"/>
      <c r="P186" s="801"/>
      <c r="Q186" s="801"/>
      <c r="R186" s="801"/>
      <c r="S186" s="801"/>
      <c r="T186" s="801"/>
      <c r="U186" s="801"/>
      <c r="V186" s="801"/>
      <c r="W186" s="801"/>
      <c r="X186" s="801"/>
      <c r="Y186" s="801"/>
      <c r="Z186" s="801"/>
      <c r="AA186" s="779"/>
      <c r="AB186" s="779"/>
      <c r="AC186" s="779"/>
    </row>
    <row r="187" spans="1:68" ht="27" customHeight="1" x14ac:dyDescent="0.25">
      <c r="A187" s="54" t="s">
        <v>320</v>
      </c>
      <c r="B187" s="54" t="s">
        <v>321</v>
      </c>
      <c r="C187" s="31">
        <v>4301020323</v>
      </c>
      <c r="D187" s="794">
        <v>4680115886223</v>
      </c>
      <c r="E187" s="795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8"/>
      <c r="B188" s="801"/>
      <c r="C188" s="801"/>
      <c r="D188" s="801"/>
      <c r="E188" s="801"/>
      <c r="F188" s="801"/>
      <c r="G188" s="801"/>
      <c r="H188" s="801"/>
      <c r="I188" s="801"/>
      <c r="J188" s="801"/>
      <c r="K188" s="801"/>
      <c r="L188" s="801"/>
      <c r="M188" s="801"/>
      <c r="N188" s="801"/>
      <c r="O188" s="809"/>
      <c r="P188" s="803" t="s">
        <v>71</v>
      </c>
      <c r="Q188" s="804"/>
      <c r="R188" s="804"/>
      <c r="S188" s="804"/>
      <c r="T188" s="804"/>
      <c r="U188" s="804"/>
      <c r="V188" s="805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x14ac:dyDescent="0.2">
      <c r="A189" s="801"/>
      <c r="B189" s="801"/>
      <c r="C189" s="801"/>
      <c r="D189" s="801"/>
      <c r="E189" s="801"/>
      <c r="F189" s="801"/>
      <c r="G189" s="801"/>
      <c r="H189" s="801"/>
      <c r="I189" s="801"/>
      <c r="J189" s="801"/>
      <c r="K189" s="801"/>
      <c r="L189" s="801"/>
      <c r="M189" s="801"/>
      <c r="N189" s="801"/>
      <c r="O189" s="809"/>
      <c r="P189" s="803" t="s">
        <v>71</v>
      </c>
      <c r="Q189" s="804"/>
      <c r="R189" s="804"/>
      <c r="S189" s="804"/>
      <c r="T189" s="804"/>
      <c r="U189" s="804"/>
      <c r="V189" s="805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customHeight="1" x14ac:dyDescent="0.25">
      <c r="A190" s="800" t="s">
        <v>64</v>
      </c>
      <c r="B190" s="801"/>
      <c r="C190" s="801"/>
      <c r="D190" s="801"/>
      <c r="E190" s="801"/>
      <c r="F190" s="801"/>
      <c r="G190" s="801"/>
      <c r="H190" s="801"/>
      <c r="I190" s="801"/>
      <c r="J190" s="801"/>
      <c r="K190" s="801"/>
      <c r="L190" s="801"/>
      <c r="M190" s="801"/>
      <c r="N190" s="801"/>
      <c r="O190" s="801"/>
      <c r="P190" s="801"/>
      <c r="Q190" s="801"/>
      <c r="R190" s="801"/>
      <c r="S190" s="801"/>
      <c r="T190" s="801"/>
      <c r="U190" s="801"/>
      <c r="V190" s="801"/>
      <c r="W190" s="801"/>
      <c r="X190" s="801"/>
      <c r="Y190" s="801"/>
      <c r="Z190" s="801"/>
      <c r="AA190" s="779"/>
      <c r="AB190" s="779"/>
      <c r="AC190" s="779"/>
    </row>
    <row r="191" spans="1:68" ht="27" customHeight="1" x14ac:dyDescent="0.25">
      <c r="A191" s="54" t="s">
        <v>323</v>
      </c>
      <c r="B191" s="54" t="s">
        <v>324</v>
      </c>
      <c r="C191" s="31">
        <v>4301031191</v>
      </c>
      <c r="D191" s="794">
        <v>4680115880993</v>
      </c>
      <c r="E191" s="795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88"/>
      <c r="R191" s="788"/>
      <c r="S191" s="788"/>
      <c r="T191" s="789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customHeight="1" x14ac:dyDescent="0.25">
      <c r="A192" s="54" t="s">
        <v>326</v>
      </c>
      <c r="B192" s="54" t="s">
        <v>327</v>
      </c>
      <c r="C192" s="31">
        <v>4301031204</v>
      </c>
      <c r="D192" s="794">
        <v>4680115881761</v>
      </c>
      <c r="E192" s="795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4">
        <v>4680115881563</v>
      </c>
      <c r="E193" s="795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88"/>
      <c r="R193" s="788"/>
      <c r="S193" s="788"/>
      <c r="T193" s="789"/>
      <c r="U193" s="34"/>
      <c r="V193" s="34"/>
      <c r="W193" s="35" t="s">
        <v>69</v>
      </c>
      <c r="X193" s="783">
        <v>302.39999999999998</v>
      </c>
      <c r="Y193" s="784">
        <f t="shared" si="36"/>
        <v>302.40000000000003</v>
      </c>
      <c r="Z193" s="36">
        <f>IFERROR(IF(Y193=0,"",ROUNDUP(Y193/H193,0)*0.00902),"")</f>
        <v>0.64944000000000002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317.51999999999992</v>
      </c>
      <c r="BN193" s="64">
        <f t="shared" si="38"/>
        <v>317.52000000000004</v>
      </c>
      <c r="BO193" s="64">
        <f t="shared" si="39"/>
        <v>0.54545454545454541</v>
      </c>
      <c r="BP193" s="64">
        <f t="shared" si="40"/>
        <v>0.54545454545454541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4">
        <v>4680115880986</v>
      </c>
      <c r="E194" s="795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75.599999999999994</v>
      </c>
      <c r="Y194" s="784">
        <f t="shared" si="36"/>
        <v>75.600000000000009</v>
      </c>
      <c r="Z194" s="36">
        <f>IFERROR(IF(Y194=0,"",ROUNDUP(Y194/H194,0)*0.00502),"")</f>
        <v>0.18071999999999999</v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80.279999999999987</v>
      </c>
      <c r="BN194" s="64">
        <f t="shared" si="38"/>
        <v>80.28</v>
      </c>
      <c r="BO194" s="64">
        <f t="shared" si="39"/>
        <v>0.15384615384615383</v>
      </c>
      <c r="BP194" s="64">
        <f t="shared" si="40"/>
        <v>0.15384615384615385</v>
      </c>
    </row>
    <row r="195" spans="1:68" ht="27" customHeight="1" x14ac:dyDescent="0.25">
      <c r="A195" s="54" t="s">
        <v>334</v>
      </c>
      <c r="B195" s="54" t="s">
        <v>335</v>
      </c>
      <c r="C195" s="31">
        <v>4301031205</v>
      </c>
      <c r="D195" s="794">
        <v>4680115881785</v>
      </c>
      <c r="E195" s="795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88"/>
      <c r="R195" s="788"/>
      <c r="S195" s="788"/>
      <c r="T195" s="789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4">
        <v>4680115881679</v>
      </c>
      <c r="E196" s="795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88"/>
      <c r="R196" s="788"/>
      <c r="S196" s="788"/>
      <c r="T196" s="789"/>
      <c r="U196" s="34"/>
      <c r="V196" s="34"/>
      <c r="W196" s="35" t="s">
        <v>69</v>
      </c>
      <c r="X196" s="783">
        <v>415.8</v>
      </c>
      <c r="Y196" s="784">
        <f t="shared" si="36"/>
        <v>415.8</v>
      </c>
      <c r="Z196" s="36">
        <f>IFERROR(IF(Y196=0,"",ROUNDUP(Y196/H196,0)*0.00502),"")</f>
        <v>0.99396000000000007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435.6</v>
      </c>
      <c r="BN196" s="64">
        <f t="shared" si="38"/>
        <v>435.6</v>
      </c>
      <c r="BO196" s="64">
        <f t="shared" si="39"/>
        <v>0.84615384615384626</v>
      </c>
      <c r="BP196" s="64">
        <f t="shared" si="40"/>
        <v>0.84615384615384626</v>
      </c>
    </row>
    <row r="197" spans="1:68" ht="27" customHeight="1" x14ac:dyDescent="0.25">
      <c r="A197" s="54" t="s">
        <v>338</v>
      </c>
      <c r="B197" s="54" t="s">
        <v>339</v>
      </c>
      <c r="C197" s="31">
        <v>4301031158</v>
      </c>
      <c r="D197" s="794">
        <v>4680115880191</v>
      </c>
      <c r="E197" s="795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4301031245</v>
      </c>
      <c r="D198" s="794">
        <v>4680115883963</v>
      </c>
      <c r="E198" s="795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8"/>
      <c r="B199" s="801"/>
      <c r="C199" s="801"/>
      <c r="D199" s="801"/>
      <c r="E199" s="801"/>
      <c r="F199" s="801"/>
      <c r="G199" s="801"/>
      <c r="H199" s="801"/>
      <c r="I199" s="801"/>
      <c r="J199" s="801"/>
      <c r="K199" s="801"/>
      <c r="L199" s="801"/>
      <c r="M199" s="801"/>
      <c r="N199" s="801"/>
      <c r="O199" s="809"/>
      <c r="P199" s="803" t="s">
        <v>71</v>
      </c>
      <c r="Q199" s="804"/>
      <c r="R199" s="804"/>
      <c r="S199" s="804"/>
      <c r="T199" s="804"/>
      <c r="U199" s="804"/>
      <c r="V199" s="805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306</v>
      </c>
      <c r="Y199" s="785">
        <f>IFERROR(Y191/H191,"0")+IFERROR(Y192/H192,"0")+IFERROR(Y193/H193,"0")+IFERROR(Y194/H194,"0")+IFERROR(Y195/H195,"0")+IFERROR(Y196/H196,"0")+IFERROR(Y197/H197,"0")+IFERROR(Y198/H198,"0")</f>
        <v>306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1.8241200000000002</v>
      </c>
      <c r="AA199" s="786"/>
      <c r="AB199" s="786"/>
      <c r="AC199" s="786"/>
    </row>
    <row r="200" spans="1:68" x14ac:dyDescent="0.2">
      <c r="A200" s="801"/>
      <c r="B200" s="801"/>
      <c r="C200" s="801"/>
      <c r="D200" s="801"/>
      <c r="E200" s="801"/>
      <c r="F200" s="801"/>
      <c r="G200" s="801"/>
      <c r="H200" s="801"/>
      <c r="I200" s="801"/>
      <c r="J200" s="801"/>
      <c r="K200" s="801"/>
      <c r="L200" s="801"/>
      <c r="M200" s="801"/>
      <c r="N200" s="801"/>
      <c r="O200" s="809"/>
      <c r="P200" s="803" t="s">
        <v>71</v>
      </c>
      <c r="Q200" s="804"/>
      <c r="R200" s="804"/>
      <c r="S200" s="804"/>
      <c r="T200" s="804"/>
      <c r="U200" s="804"/>
      <c r="V200" s="805"/>
      <c r="W200" s="37" t="s">
        <v>69</v>
      </c>
      <c r="X200" s="785">
        <f>IFERROR(SUM(X191:X198),"0")</f>
        <v>793.8</v>
      </c>
      <c r="Y200" s="785">
        <f>IFERROR(SUM(Y191:Y198),"0")</f>
        <v>793.80000000000007</v>
      </c>
      <c r="Z200" s="37"/>
      <c r="AA200" s="786"/>
      <c r="AB200" s="786"/>
      <c r="AC200" s="786"/>
    </row>
    <row r="201" spans="1:68" ht="16.5" customHeight="1" x14ac:dyDescent="0.25">
      <c r="A201" s="836" t="s">
        <v>343</v>
      </c>
      <c r="B201" s="801"/>
      <c r="C201" s="801"/>
      <c r="D201" s="801"/>
      <c r="E201" s="801"/>
      <c r="F201" s="801"/>
      <c r="G201" s="801"/>
      <c r="H201" s="801"/>
      <c r="I201" s="801"/>
      <c r="J201" s="801"/>
      <c r="K201" s="801"/>
      <c r="L201" s="801"/>
      <c r="M201" s="801"/>
      <c r="N201" s="801"/>
      <c r="O201" s="801"/>
      <c r="P201" s="801"/>
      <c r="Q201" s="801"/>
      <c r="R201" s="801"/>
      <c r="S201" s="801"/>
      <c r="T201" s="801"/>
      <c r="U201" s="801"/>
      <c r="V201" s="801"/>
      <c r="W201" s="801"/>
      <c r="X201" s="801"/>
      <c r="Y201" s="801"/>
      <c r="Z201" s="801"/>
      <c r="AA201" s="778"/>
      <c r="AB201" s="778"/>
      <c r="AC201" s="778"/>
    </row>
    <row r="202" spans="1:68" ht="14.25" customHeight="1" x14ac:dyDescent="0.25">
      <c r="A202" s="800" t="s">
        <v>110</v>
      </c>
      <c r="B202" s="801"/>
      <c r="C202" s="801"/>
      <c r="D202" s="801"/>
      <c r="E202" s="801"/>
      <c r="F202" s="801"/>
      <c r="G202" s="801"/>
      <c r="H202" s="801"/>
      <c r="I202" s="801"/>
      <c r="J202" s="801"/>
      <c r="K202" s="801"/>
      <c r="L202" s="801"/>
      <c r="M202" s="801"/>
      <c r="N202" s="801"/>
      <c r="O202" s="801"/>
      <c r="P202" s="801"/>
      <c r="Q202" s="801"/>
      <c r="R202" s="801"/>
      <c r="S202" s="801"/>
      <c r="T202" s="801"/>
      <c r="U202" s="801"/>
      <c r="V202" s="801"/>
      <c r="W202" s="801"/>
      <c r="X202" s="801"/>
      <c r="Y202" s="801"/>
      <c r="Z202" s="801"/>
      <c r="AA202" s="779"/>
      <c r="AB202" s="779"/>
      <c r="AC202" s="779"/>
    </row>
    <row r="203" spans="1:68" ht="16.5" customHeight="1" x14ac:dyDescent="0.25">
      <c r="A203" s="54" t="s">
        <v>344</v>
      </c>
      <c r="B203" s="54" t="s">
        <v>345</v>
      </c>
      <c r="C203" s="31">
        <v>4301011450</v>
      </c>
      <c r="D203" s="794">
        <v>4680115881402</v>
      </c>
      <c r="E203" s="795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9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347</v>
      </c>
      <c r="B204" s="54" t="s">
        <v>348</v>
      </c>
      <c r="C204" s="31">
        <v>4301011768</v>
      </c>
      <c r="D204" s="794">
        <v>4680115881396</v>
      </c>
      <c r="E204" s="795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10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808"/>
      <c r="B205" s="801"/>
      <c r="C205" s="801"/>
      <c r="D205" s="801"/>
      <c r="E205" s="801"/>
      <c r="F205" s="801"/>
      <c r="G205" s="801"/>
      <c r="H205" s="801"/>
      <c r="I205" s="801"/>
      <c r="J205" s="801"/>
      <c r="K205" s="801"/>
      <c r="L205" s="801"/>
      <c r="M205" s="801"/>
      <c r="N205" s="801"/>
      <c r="O205" s="809"/>
      <c r="P205" s="803" t="s">
        <v>71</v>
      </c>
      <c r="Q205" s="804"/>
      <c r="R205" s="804"/>
      <c r="S205" s="804"/>
      <c r="T205" s="804"/>
      <c r="U205" s="804"/>
      <c r="V205" s="805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x14ac:dyDescent="0.2">
      <c r="A206" s="801"/>
      <c r="B206" s="801"/>
      <c r="C206" s="801"/>
      <c r="D206" s="801"/>
      <c r="E206" s="801"/>
      <c r="F206" s="801"/>
      <c r="G206" s="801"/>
      <c r="H206" s="801"/>
      <c r="I206" s="801"/>
      <c r="J206" s="801"/>
      <c r="K206" s="801"/>
      <c r="L206" s="801"/>
      <c r="M206" s="801"/>
      <c r="N206" s="801"/>
      <c r="O206" s="809"/>
      <c r="P206" s="803" t="s">
        <v>71</v>
      </c>
      <c r="Q206" s="804"/>
      <c r="R206" s="804"/>
      <c r="S206" s="804"/>
      <c r="T206" s="804"/>
      <c r="U206" s="804"/>
      <c r="V206" s="805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customHeight="1" x14ac:dyDescent="0.25">
      <c r="A207" s="800" t="s">
        <v>163</v>
      </c>
      <c r="B207" s="801"/>
      <c r="C207" s="801"/>
      <c r="D207" s="801"/>
      <c r="E207" s="801"/>
      <c r="F207" s="801"/>
      <c r="G207" s="801"/>
      <c r="H207" s="801"/>
      <c r="I207" s="801"/>
      <c r="J207" s="801"/>
      <c r="K207" s="801"/>
      <c r="L207" s="801"/>
      <c r="M207" s="801"/>
      <c r="N207" s="801"/>
      <c r="O207" s="801"/>
      <c r="P207" s="801"/>
      <c r="Q207" s="801"/>
      <c r="R207" s="801"/>
      <c r="S207" s="801"/>
      <c r="T207" s="801"/>
      <c r="U207" s="801"/>
      <c r="V207" s="801"/>
      <c r="W207" s="801"/>
      <c r="X207" s="801"/>
      <c r="Y207" s="801"/>
      <c r="Z207" s="801"/>
      <c r="AA207" s="779"/>
      <c r="AB207" s="779"/>
      <c r="AC207" s="779"/>
    </row>
    <row r="208" spans="1:68" ht="16.5" customHeight="1" x14ac:dyDescent="0.25">
      <c r="A208" s="54" t="s">
        <v>349</v>
      </c>
      <c r="B208" s="54" t="s">
        <v>350</v>
      </c>
      <c r="C208" s="31">
        <v>4301020262</v>
      </c>
      <c r="D208" s="794">
        <v>4680115882935</v>
      </c>
      <c r="E208" s="795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352</v>
      </c>
      <c r="B209" s="54" t="s">
        <v>353</v>
      </c>
      <c r="C209" s="31">
        <v>4301020220</v>
      </c>
      <c r="D209" s="794">
        <v>4680115880764</v>
      </c>
      <c r="E209" s="795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88"/>
      <c r="R209" s="788"/>
      <c r="S209" s="788"/>
      <c r="T209" s="789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801"/>
      <c r="C210" s="801"/>
      <c r="D210" s="801"/>
      <c r="E210" s="801"/>
      <c r="F210" s="801"/>
      <c r="G210" s="801"/>
      <c r="H210" s="801"/>
      <c r="I210" s="801"/>
      <c r="J210" s="801"/>
      <c r="K210" s="801"/>
      <c r="L210" s="801"/>
      <c r="M210" s="801"/>
      <c r="N210" s="801"/>
      <c r="O210" s="809"/>
      <c r="P210" s="803" t="s">
        <v>71</v>
      </c>
      <c r="Q210" s="804"/>
      <c r="R210" s="804"/>
      <c r="S210" s="804"/>
      <c r="T210" s="804"/>
      <c r="U210" s="804"/>
      <c r="V210" s="805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x14ac:dyDescent="0.2">
      <c r="A211" s="801"/>
      <c r="B211" s="801"/>
      <c r="C211" s="801"/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09"/>
      <c r="P211" s="803" t="s">
        <v>71</v>
      </c>
      <c r="Q211" s="804"/>
      <c r="R211" s="804"/>
      <c r="S211" s="804"/>
      <c r="T211" s="804"/>
      <c r="U211" s="804"/>
      <c r="V211" s="805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customHeight="1" x14ac:dyDescent="0.25">
      <c r="A212" s="800" t="s">
        <v>64</v>
      </c>
      <c r="B212" s="801"/>
      <c r="C212" s="801"/>
      <c r="D212" s="801"/>
      <c r="E212" s="801"/>
      <c r="F212" s="801"/>
      <c r="G212" s="801"/>
      <c r="H212" s="801"/>
      <c r="I212" s="801"/>
      <c r="J212" s="801"/>
      <c r="K212" s="801"/>
      <c r="L212" s="801"/>
      <c r="M212" s="801"/>
      <c r="N212" s="801"/>
      <c r="O212" s="801"/>
      <c r="P212" s="801"/>
      <c r="Q212" s="801"/>
      <c r="R212" s="801"/>
      <c r="S212" s="801"/>
      <c r="T212" s="801"/>
      <c r="U212" s="801"/>
      <c r="V212" s="801"/>
      <c r="W212" s="801"/>
      <c r="X212" s="801"/>
      <c r="Y212" s="801"/>
      <c r="Z212" s="801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4">
        <v>4680115882683</v>
      </c>
      <c r="E213" s="795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3">
        <v>453.6</v>
      </c>
      <c r="Y213" s="784">
        <f t="shared" ref="Y213:Y220" si="41">IFERROR(IF(X213="",0,CEILING((X213/$H213),1)*$H213),"")</f>
        <v>453.6</v>
      </c>
      <c r="Z213" s="36">
        <f>IFERROR(IF(Y213=0,"",ROUNDUP(Y213/H213,0)*0.00902),"")</f>
        <v>0.75768000000000002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471.24</v>
      </c>
      <c r="BN213" s="64">
        <f t="shared" ref="BN213:BN220" si="43">IFERROR(Y213*I213/H213,"0")</f>
        <v>471.24</v>
      </c>
      <c r="BO213" s="64">
        <f t="shared" ref="BO213:BO220" si="44">IFERROR(1/J213*(X213/H213),"0")</f>
        <v>0.63636363636363635</v>
      </c>
      <c r="BP213" s="64">
        <f t="shared" ref="BP213:BP220" si="45">IFERROR(1/J213*(Y213/H213),"0")</f>
        <v>0.63636363636363635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4">
        <v>4680115882690</v>
      </c>
      <c r="E214" s="795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69</v>
      </c>
      <c r="X214" s="783">
        <v>0</v>
      </c>
      <c r="Y214" s="784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4301031220</v>
      </c>
      <c r="D215" s="794">
        <v>4680115882669</v>
      </c>
      <c r="E215" s="795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4">
        <v>4680115882676</v>
      </c>
      <c r="E216" s="795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4301031223</v>
      </c>
      <c r="D217" s="794">
        <v>4680115884014</v>
      </c>
      <c r="E217" s="795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4301031222</v>
      </c>
      <c r="D218" s="794">
        <v>4680115884007</v>
      </c>
      <c r="E218" s="795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4301031229</v>
      </c>
      <c r="D219" s="794">
        <v>4680115884038</v>
      </c>
      <c r="E219" s="795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4">
        <v>4680115884021</v>
      </c>
      <c r="E220" s="795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x14ac:dyDescent="0.2">
      <c r="A221" s="808"/>
      <c r="B221" s="801"/>
      <c r="C221" s="801"/>
      <c r="D221" s="801"/>
      <c r="E221" s="801"/>
      <c r="F221" s="801"/>
      <c r="G221" s="801"/>
      <c r="H221" s="801"/>
      <c r="I221" s="801"/>
      <c r="J221" s="801"/>
      <c r="K221" s="801"/>
      <c r="L221" s="801"/>
      <c r="M221" s="801"/>
      <c r="N221" s="801"/>
      <c r="O221" s="809"/>
      <c r="P221" s="803" t="s">
        <v>71</v>
      </c>
      <c r="Q221" s="804"/>
      <c r="R221" s="804"/>
      <c r="S221" s="804"/>
      <c r="T221" s="804"/>
      <c r="U221" s="804"/>
      <c r="V221" s="805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84</v>
      </c>
      <c r="Y221" s="785">
        <f>IFERROR(Y213/H213,"0")+IFERROR(Y214/H214,"0")+IFERROR(Y215/H215,"0")+IFERROR(Y216/H216,"0")+IFERROR(Y217/H217,"0")+IFERROR(Y218/H218,"0")+IFERROR(Y219/H219,"0")+IFERROR(Y220/H220,"0")</f>
        <v>84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0.75768000000000002</v>
      </c>
      <c r="AA221" s="786"/>
      <c r="AB221" s="786"/>
      <c r="AC221" s="786"/>
    </row>
    <row r="222" spans="1:68" x14ac:dyDescent="0.2">
      <c r="A222" s="801"/>
      <c r="B222" s="801"/>
      <c r="C222" s="801"/>
      <c r="D222" s="801"/>
      <c r="E222" s="801"/>
      <c r="F222" s="801"/>
      <c r="G222" s="801"/>
      <c r="H222" s="801"/>
      <c r="I222" s="801"/>
      <c r="J222" s="801"/>
      <c r="K222" s="801"/>
      <c r="L222" s="801"/>
      <c r="M222" s="801"/>
      <c r="N222" s="801"/>
      <c r="O222" s="809"/>
      <c r="P222" s="803" t="s">
        <v>71</v>
      </c>
      <c r="Q222" s="804"/>
      <c r="R222" s="804"/>
      <c r="S222" s="804"/>
      <c r="T222" s="804"/>
      <c r="U222" s="804"/>
      <c r="V222" s="805"/>
      <c r="W222" s="37" t="s">
        <v>69</v>
      </c>
      <c r="X222" s="785">
        <f>IFERROR(SUM(X213:X220),"0")</f>
        <v>453.6</v>
      </c>
      <c r="Y222" s="785">
        <f>IFERROR(SUM(Y213:Y220),"0")</f>
        <v>453.6</v>
      </c>
      <c r="Z222" s="37"/>
      <c r="AA222" s="786"/>
      <c r="AB222" s="786"/>
      <c r="AC222" s="786"/>
    </row>
    <row r="223" spans="1:68" ht="14.25" customHeight="1" x14ac:dyDescent="0.25">
      <c r="A223" s="800" t="s">
        <v>73</v>
      </c>
      <c r="B223" s="801"/>
      <c r="C223" s="801"/>
      <c r="D223" s="801"/>
      <c r="E223" s="801"/>
      <c r="F223" s="801"/>
      <c r="G223" s="801"/>
      <c r="H223" s="801"/>
      <c r="I223" s="801"/>
      <c r="J223" s="801"/>
      <c r="K223" s="801"/>
      <c r="L223" s="801"/>
      <c r="M223" s="801"/>
      <c r="N223" s="801"/>
      <c r="O223" s="801"/>
      <c r="P223" s="801"/>
      <c r="Q223" s="801"/>
      <c r="R223" s="801"/>
      <c r="S223" s="801"/>
      <c r="T223" s="801"/>
      <c r="U223" s="801"/>
      <c r="V223" s="801"/>
      <c r="W223" s="801"/>
      <c r="X223" s="801"/>
      <c r="Y223" s="801"/>
      <c r="Z223" s="801"/>
      <c r="AA223" s="779"/>
      <c r="AB223" s="779"/>
      <c r="AC223" s="779"/>
    </row>
    <row r="224" spans="1:68" ht="37.5" customHeight="1" x14ac:dyDescent="0.25">
      <c r="A224" s="54" t="s">
        <v>374</v>
      </c>
      <c r="B224" s="54" t="s">
        <v>375</v>
      </c>
      <c r="C224" s="31">
        <v>4301051408</v>
      </c>
      <c r="D224" s="794">
        <v>4680115881594</v>
      </c>
      <c r="E224" s="795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customHeight="1" x14ac:dyDescent="0.25">
      <c r="A225" s="54" t="s">
        <v>377</v>
      </c>
      <c r="B225" s="54" t="s">
        <v>378</v>
      </c>
      <c r="C225" s="31">
        <v>4301051754</v>
      </c>
      <c r="D225" s="794">
        <v>4680115880962</v>
      </c>
      <c r="E225" s="795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customHeight="1" x14ac:dyDescent="0.25">
      <c r="A226" s="54" t="s">
        <v>380</v>
      </c>
      <c r="B226" s="54" t="s">
        <v>381</v>
      </c>
      <c r="C226" s="31">
        <v>4301051411</v>
      </c>
      <c r="D226" s="794">
        <v>4680115881617</v>
      </c>
      <c r="E226" s="795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4">
        <v>4680115880573</v>
      </c>
      <c r="E227" s="795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1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1322.4</v>
      </c>
      <c r="Y227" s="784">
        <f t="shared" si="46"/>
        <v>1322.3999999999999</v>
      </c>
      <c r="Z227" s="36">
        <f>IFERROR(IF(Y227=0,"",ROUNDUP(Y227/H227,0)*0.02175),"")</f>
        <v>3.3059999999999996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1408.1279999999999</v>
      </c>
      <c r="BN227" s="64">
        <f t="shared" si="48"/>
        <v>1408.1279999999997</v>
      </c>
      <c r="BO227" s="64">
        <f t="shared" si="49"/>
        <v>2.7142857142857149</v>
      </c>
      <c r="BP227" s="64">
        <f t="shared" si="50"/>
        <v>2.714285714285714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4">
        <v>4680115882195</v>
      </c>
      <c r="E228" s="795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2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88"/>
      <c r="R228" s="788"/>
      <c r="S228" s="788"/>
      <c r="T228" s="789"/>
      <c r="U228" s="34"/>
      <c r="V228" s="34"/>
      <c r="W228" s="35" t="s">
        <v>69</v>
      </c>
      <c r="X228" s="783">
        <v>57.6</v>
      </c>
      <c r="Y228" s="784">
        <f t="shared" si="46"/>
        <v>57.599999999999994</v>
      </c>
      <c r="Z228" s="36">
        <f t="shared" ref="Z228:Z234" si="51">IFERROR(IF(Y228=0,"",ROUNDUP(Y228/H228,0)*0.00651),"")</f>
        <v>0.15623999999999999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64.08</v>
      </c>
      <c r="BN228" s="64">
        <f t="shared" si="48"/>
        <v>64.079999999999984</v>
      </c>
      <c r="BO228" s="64">
        <f t="shared" si="49"/>
        <v>0.13186813186813187</v>
      </c>
      <c r="BP228" s="64">
        <f t="shared" si="50"/>
        <v>0.13186813186813187</v>
      </c>
    </row>
    <row r="229" spans="1:68" ht="37.5" customHeight="1" x14ac:dyDescent="0.25">
      <c r="A229" s="54" t="s">
        <v>388</v>
      </c>
      <c r="B229" s="54" t="s">
        <v>389</v>
      </c>
      <c r="C229" s="31">
        <v>4301051752</v>
      </c>
      <c r="D229" s="794">
        <v>4680115882607</v>
      </c>
      <c r="E229" s="795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10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4">
        <v>4680115880092</v>
      </c>
      <c r="E230" s="795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69</v>
      </c>
      <c r="X230" s="783">
        <v>201.6</v>
      </c>
      <c r="Y230" s="784">
        <f t="shared" si="46"/>
        <v>201.6</v>
      </c>
      <c r="Z230" s="36">
        <f t="shared" si="51"/>
        <v>0.54683999999999999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222.768</v>
      </c>
      <c r="BN230" s="64">
        <f t="shared" si="48"/>
        <v>222.768</v>
      </c>
      <c r="BO230" s="64">
        <f t="shared" si="49"/>
        <v>0.46153846153846156</v>
      </c>
      <c r="BP230" s="64">
        <f t="shared" si="50"/>
        <v>0.46153846153846156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4">
        <v>4680115880221</v>
      </c>
      <c r="E231" s="795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201.6</v>
      </c>
      <c r="Y231" s="784">
        <f t="shared" si="46"/>
        <v>201.6</v>
      </c>
      <c r="Z231" s="36">
        <f t="shared" si="51"/>
        <v>0.54683999999999999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222.768</v>
      </c>
      <c r="BN231" s="64">
        <f t="shared" si="48"/>
        <v>222.768</v>
      </c>
      <c r="BO231" s="64">
        <f t="shared" si="49"/>
        <v>0.46153846153846156</v>
      </c>
      <c r="BP231" s="64">
        <f t="shared" si="50"/>
        <v>0.46153846153846156</v>
      </c>
    </row>
    <row r="232" spans="1:68" ht="27" customHeight="1" x14ac:dyDescent="0.25">
      <c r="A232" s="54" t="s">
        <v>396</v>
      </c>
      <c r="B232" s="54" t="s">
        <v>397</v>
      </c>
      <c r="C232" s="31">
        <v>4301051749</v>
      </c>
      <c r="D232" s="794">
        <v>4680115882942</v>
      </c>
      <c r="E232" s="795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4">
        <v>4680115880504</v>
      </c>
      <c r="E233" s="795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4">
        <v>4680115882164</v>
      </c>
      <c r="E234" s="795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57.6</v>
      </c>
      <c r="Y234" s="784">
        <f t="shared" si="46"/>
        <v>57.599999999999994</v>
      </c>
      <c r="Z234" s="36">
        <f t="shared" si="51"/>
        <v>0.15623999999999999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63.792000000000002</v>
      </c>
      <c r="BN234" s="64">
        <f t="shared" si="48"/>
        <v>63.792000000000002</v>
      </c>
      <c r="BO234" s="64">
        <f t="shared" si="49"/>
        <v>0.13186813186813187</v>
      </c>
      <c r="BP234" s="64">
        <f t="shared" si="50"/>
        <v>0.13186813186813187</v>
      </c>
    </row>
    <row r="235" spans="1:68" x14ac:dyDescent="0.2">
      <c r="A235" s="808"/>
      <c r="B235" s="801"/>
      <c r="C235" s="801"/>
      <c r="D235" s="801"/>
      <c r="E235" s="801"/>
      <c r="F235" s="801"/>
      <c r="G235" s="801"/>
      <c r="H235" s="801"/>
      <c r="I235" s="801"/>
      <c r="J235" s="801"/>
      <c r="K235" s="801"/>
      <c r="L235" s="801"/>
      <c r="M235" s="801"/>
      <c r="N235" s="801"/>
      <c r="O235" s="809"/>
      <c r="P235" s="803" t="s">
        <v>71</v>
      </c>
      <c r="Q235" s="804"/>
      <c r="R235" s="804"/>
      <c r="S235" s="804"/>
      <c r="T235" s="804"/>
      <c r="U235" s="804"/>
      <c r="V235" s="805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368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368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4.712159999999999</v>
      </c>
      <c r="AA235" s="786"/>
      <c r="AB235" s="786"/>
      <c r="AC235" s="786"/>
    </row>
    <row r="236" spans="1:68" x14ac:dyDescent="0.2">
      <c r="A236" s="801"/>
      <c r="B236" s="801"/>
      <c r="C236" s="801"/>
      <c r="D236" s="801"/>
      <c r="E236" s="801"/>
      <c r="F236" s="801"/>
      <c r="G236" s="801"/>
      <c r="H236" s="801"/>
      <c r="I236" s="801"/>
      <c r="J236" s="801"/>
      <c r="K236" s="801"/>
      <c r="L236" s="801"/>
      <c r="M236" s="801"/>
      <c r="N236" s="801"/>
      <c r="O236" s="809"/>
      <c r="P236" s="803" t="s">
        <v>71</v>
      </c>
      <c r="Q236" s="804"/>
      <c r="R236" s="804"/>
      <c r="S236" s="804"/>
      <c r="T236" s="804"/>
      <c r="U236" s="804"/>
      <c r="V236" s="805"/>
      <c r="W236" s="37" t="s">
        <v>69</v>
      </c>
      <c r="X236" s="785">
        <f>IFERROR(SUM(X224:X234),"0")</f>
        <v>1840.7999999999997</v>
      </c>
      <c r="Y236" s="785">
        <f>IFERROR(SUM(Y224:Y234),"0")</f>
        <v>1840.7999999999995</v>
      </c>
      <c r="Z236" s="37"/>
      <c r="AA236" s="786"/>
      <c r="AB236" s="786"/>
      <c r="AC236" s="786"/>
    </row>
    <row r="237" spans="1:68" ht="14.25" customHeight="1" x14ac:dyDescent="0.25">
      <c r="A237" s="800" t="s">
        <v>205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779"/>
      <c r="AB237" s="779"/>
      <c r="AC237" s="779"/>
    </row>
    <row r="238" spans="1:68" ht="16.5" customHeight="1" x14ac:dyDescent="0.25">
      <c r="A238" s="54" t="s">
        <v>403</v>
      </c>
      <c r="B238" s="54" t="s">
        <v>404</v>
      </c>
      <c r="C238" s="31">
        <v>4301060404</v>
      </c>
      <c r="D238" s="794">
        <v>4680115882874</v>
      </c>
      <c r="E238" s="795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customHeight="1" x14ac:dyDescent="0.25">
      <c r="A239" s="54" t="s">
        <v>403</v>
      </c>
      <c r="B239" s="54" t="s">
        <v>406</v>
      </c>
      <c r="C239" s="31">
        <v>4301060360</v>
      </c>
      <c r="D239" s="794">
        <v>4680115882874</v>
      </c>
      <c r="E239" s="795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customHeight="1" x14ac:dyDescent="0.25">
      <c r="A240" s="54" t="s">
        <v>403</v>
      </c>
      <c r="B240" s="54" t="s">
        <v>408</v>
      </c>
      <c r="C240" s="31">
        <v>4301060460</v>
      </c>
      <c r="D240" s="794">
        <v>4680115882874</v>
      </c>
      <c r="E240" s="795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1" t="s">
        <v>409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customHeight="1" x14ac:dyDescent="0.25">
      <c r="A241" s="54" t="s">
        <v>411</v>
      </c>
      <c r="B241" s="54" t="s">
        <v>412</v>
      </c>
      <c r="C241" s="31">
        <v>4301060359</v>
      </c>
      <c r="D241" s="794">
        <v>4680115884434</v>
      </c>
      <c r="E241" s="795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4">
        <v>4680115880818</v>
      </c>
      <c r="E242" s="795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69</v>
      </c>
      <c r="X242" s="783">
        <v>57.6</v>
      </c>
      <c r="Y242" s="784">
        <f t="shared" si="52"/>
        <v>57.599999999999994</v>
      </c>
      <c r="Z242" s="36">
        <f>IFERROR(IF(Y242=0,"",ROUNDUP(Y242/H242,0)*0.00651),"")</f>
        <v>0.15623999999999999</v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63.648000000000003</v>
      </c>
      <c r="BN242" s="64">
        <f t="shared" si="54"/>
        <v>63.648000000000003</v>
      </c>
      <c r="BO242" s="64">
        <f t="shared" si="55"/>
        <v>0.13186813186813187</v>
      </c>
      <c r="BP242" s="64">
        <f t="shared" si="56"/>
        <v>0.13186813186813187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4">
        <v>4680115880801</v>
      </c>
      <c r="E243" s="795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3">
        <v>57.6</v>
      </c>
      <c r="Y243" s="784">
        <f t="shared" si="52"/>
        <v>57.599999999999994</v>
      </c>
      <c r="Z243" s="36">
        <f>IFERROR(IF(Y243=0,"",ROUNDUP(Y243/H243,0)*0.00651),"")</f>
        <v>0.15623999999999999</v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63.648000000000003</v>
      </c>
      <c r="BN243" s="64">
        <f t="shared" si="54"/>
        <v>63.648000000000003</v>
      </c>
      <c r="BO243" s="64">
        <f t="shared" si="55"/>
        <v>0.13186813186813187</v>
      </c>
      <c r="BP243" s="64">
        <f t="shared" si="56"/>
        <v>0.13186813186813187</v>
      </c>
    </row>
    <row r="244" spans="1:68" x14ac:dyDescent="0.2">
      <c r="A244" s="808"/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9"/>
      <c r="P244" s="803" t="s">
        <v>71</v>
      </c>
      <c r="Q244" s="804"/>
      <c r="R244" s="804"/>
      <c r="S244" s="804"/>
      <c r="T244" s="804"/>
      <c r="U244" s="804"/>
      <c r="V244" s="805"/>
      <c r="W244" s="37" t="s">
        <v>72</v>
      </c>
      <c r="X244" s="785">
        <f>IFERROR(X238/H238,"0")+IFERROR(X239/H239,"0")+IFERROR(X240/H240,"0")+IFERROR(X241/H241,"0")+IFERROR(X242/H242,"0")+IFERROR(X243/H243,"0")</f>
        <v>48</v>
      </c>
      <c r="Y244" s="785">
        <f>IFERROR(Y238/H238,"0")+IFERROR(Y239/H239,"0")+IFERROR(Y240/H240,"0")+IFERROR(Y241/H241,"0")+IFERROR(Y242/H242,"0")+IFERROR(Y243/H243,"0")</f>
        <v>48</v>
      </c>
      <c r="Z244" s="785">
        <f>IFERROR(IF(Z238="",0,Z238),"0")+IFERROR(IF(Z239="",0,Z239),"0")+IFERROR(IF(Z240="",0,Z240),"0")+IFERROR(IF(Z241="",0,Z241),"0")+IFERROR(IF(Z242="",0,Z242),"0")+IFERROR(IF(Z243="",0,Z243),"0")</f>
        <v>0.31247999999999998</v>
      </c>
      <c r="AA244" s="786"/>
      <c r="AB244" s="786"/>
      <c r="AC244" s="786"/>
    </row>
    <row r="245" spans="1:68" x14ac:dyDescent="0.2">
      <c r="A245" s="801"/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9"/>
      <c r="P245" s="803" t="s">
        <v>71</v>
      </c>
      <c r="Q245" s="804"/>
      <c r="R245" s="804"/>
      <c r="S245" s="804"/>
      <c r="T245" s="804"/>
      <c r="U245" s="804"/>
      <c r="V245" s="805"/>
      <c r="W245" s="37" t="s">
        <v>69</v>
      </c>
      <c r="X245" s="785">
        <f>IFERROR(SUM(X238:X243),"0")</f>
        <v>115.2</v>
      </c>
      <c r="Y245" s="785">
        <f>IFERROR(SUM(Y238:Y243),"0")</f>
        <v>115.19999999999999</v>
      </c>
      <c r="Z245" s="37"/>
      <c r="AA245" s="786"/>
      <c r="AB245" s="786"/>
      <c r="AC245" s="786"/>
    </row>
    <row r="246" spans="1:68" ht="16.5" customHeight="1" x14ac:dyDescent="0.25">
      <c r="A246" s="836" t="s">
        <v>420</v>
      </c>
      <c r="B246" s="801"/>
      <c r="C246" s="801"/>
      <c r="D246" s="801"/>
      <c r="E246" s="801"/>
      <c r="F246" s="801"/>
      <c r="G246" s="801"/>
      <c r="H246" s="801"/>
      <c r="I246" s="801"/>
      <c r="J246" s="801"/>
      <c r="K246" s="801"/>
      <c r="L246" s="801"/>
      <c r="M246" s="801"/>
      <c r="N246" s="801"/>
      <c r="O246" s="801"/>
      <c r="P246" s="801"/>
      <c r="Q246" s="801"/>
      <c r="R246" s="801"/>
      <c r="S246" s="801"/>
      <c r="T246" s="801"/>
      <c r="U246" s="801"/>
      <c r="V246" s="801"/>
      <c r="W246" s="801"/>
      <c r="X246" s="801"/>
      <c r="Y246" s="801"/>
      <c r="Z246" s="801"/>
      <c r="AA246" s="778"/>
      <c r="AB246" s="778"/>
      <c r="AC246" s="778"/>
    </row>
    <row r="247" spans="1:68" ht="14.25" customHeight="1" x14ac:dyDescent="0.25">
      <c r="A247" s="800" t="s">
        <v>110</v>
      </c>
      <c r="B247" s="801"/>
      <c r="C247" s="801"/>
      <c r="D247" s="801"/>
      <c r="E247" s="801"/>
      <c r="F247" s="801"/>
      <c r="G247" s="801"/>
      <c r="H247" s="801"/>
      <c r="I247" s="801"/>
      <c r="J247" s="801"/>
      <c r="K247" s="801"/>
      <c r="L247" s="801"/>
      <c r="M247" s="801"/>
      <c r="N247" s="801"/>
      <c r="O247" s="801"/>
      <c r="P247" s="801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  <c r="AA247" s="779"/>
      <c r="AB247" s="779"/>
      <c r="AC247" s="779"/>
    </row>
    <row r="248" spans="1:68" ht="27" customHeight="1" x14ac:dyDescent="0.25">
      <c r="A248" s="54" t="s">
        <v>421</v>
      </c>
      <c r="B248" s="54" t="s">
        <v>422</v>
      </c>
      <c r="C248" s="31">
        <v>4301011945</v>
      </c>
      <c r="D248" s="794">
        <v>4680115884274</v>
      </c>
      <c r="E248" s="795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4301011717</v>
      </c>
      <c r="D249" s="794">
        <v>4680115884274</v>
      </c>
      <c r="E249" s="795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94">
        <v>4680115884298</v>
      </c>
      <c r="E250" s="795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8"/>
      <c r="R250" s="788"/>
      <c r="S250" s="788"/>
      <c r="T250" s="789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4301011944</v>
      </c>
      <c r="D251" s="794">
        <v>4680115884250</v>
      </c>
      <c r="E251" s="795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431</v>
      </c>
      <c r="C252" s="31">
        <v>4301011733</v>
      </c>
      <c r="D252" s="794">
        <v>4680115884250</v>
      </c>
      <c r="E252" s="795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94">
        <v>4680115884281</v>
      </c>
      <c r="E253" s="795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94">
        <v>4680115884199</v>
      </c>
      <c r="E254" s="795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94">
        <v>4680115884267</v>
      </c>
      <c r="E255" s="795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x14ac:dyDescent="0.2">
      <c r="A256" s="808"/>
      <c r="B256" s="801"/>
      <c r="C256" s="801"/>
      <c r="D256" s="801"/>
      <c r="E256" s="801"/>
      <c r="F256" s="801"/>
      <c r="G256" s="801"/>
      <c r="H256" s="801"/>
      <c r="I256" s="801"/>
      <c r="J256" s="801"/>
      <c r="K256" s="801"/>
      <c r="L256" s="801"/>
      <c r="M256" s="801"/>
      <c r="N256" s="801"/>
      <c r="O256" s="809"/>
      <c r="P256" s="803" t="s">
        <v>71</v>
      </c>
      <c r="Q256" s="804"/>
      <c r="R256" s="804"/>
      <c r="S256" s="804"/>
      <c r="T256" s="804"/>
      <c r="U256" s="804"/>
      <c r="V256" s="805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x14ac:dyDescent="0.2">
      <c r="A257" s="801"/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9"/>
      <c r="P257" s="803" t="s">
        <v>71</v>
      </c>
      <c r="Q257" s="804"/>
      <c r="R257" s="804"/>
      <c r="S257" s="804"/>
      <c r="T257" s="804"/>
      <c r="U257" s="804"/>
      <c r="V257" s="805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customHeight="1" x14ac:dyDescent="0.25">
      <c r="A258" s="836" t="s">
        <v>439</v>
      </c>
      <c r="B258" s="801"/>
      <c r="C258" s="801"/>
      <c r="D258" s="801"/>
      <c r="E258" s="801"/>
      <c r="F258" s="801"/>
      <c r="G258" s="801"/>
      <c r="H258" s="801"/>
      <c r="I258" s="801"/>
      <c r="J258" s="801"/>
      <c r="K258" s="801"/>
      <c r="L258" s="801"/>
      <c r="M258" s="801"/>
      <c r="N258" s="801"/>
      <c r="O258" s="801"/>
      <c r="P258" s="801"/>
      <c r="Q258" s="801"/>
      <c r="R258" s="801"/>
      <c r="S258" s="801"/>
      <c r="T258" s="801"/>
      <c r="U258" s="801"/>
      <c r="V258" s="801"/>
      <c r="W258" s="801"/>
      <c r="X258" s="801"/>
      <c r="Y258" s="801"/>
      <c r="Z258" s="801"/>
      <c r="AA258" s="778"/>
      <c r="AB258" s="778"/>
      <c r="AC258" s="778"/>
    </row>
    <row r="259" spans="1:68" ht="14.25" customHeight="1" x14ac:dyDescent="0.25">
      <c r="A259" s="800" t="s">
        <v>110</v>
      </c>
      <c r="B259" s="801"/>
      <c r="C259" s="801"/>
      <c r="D259" s="801"/>
      <c r="E259" s="801"/>
      <c r="F259" s="801"/>
      <c r="G259" s="801"/>
      <c r="H259" s="801"/>
      <c r="I259" s="801"/>
      <c r="J259" s="801"/>
      <c r="K259" s="801"/>
      <c r="L259" s="801"/>
      <c r="M259" s="801"/>
      <c r="N259" s="801"/>
      <c r="O259" s="801"/>
      <c r="P259" s="801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  <c r="AA259" s="779"/>
      <c r="AB259" s="779"/>
      <c r="AC259" s="779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94">
        <v>4680115884137</v>
      </c>
      <c r="E260" s="795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1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customHeight="1" x14ac:dyDescent="0.25">
      <c r="A261" s="54" t="s">
        <v>440</v>
      </c>
      <c r="B261" s="54" t="s">
        <v>442</v>
      </c>
      <c r="C261" s="31">
        <v>4301011826</v>
      </c>
      <c r="D261" s="794">
        <v>4680115884137</v>
      </c>
      <c r="E261" s="795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94">
        <v>4680115884236</v>
      </c>
      <c r="E262" s="795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4301011941</v>
      </c>
      <c r="D263" s="794">
        <v>4680115884175</v>
      </c>
      <c r="E263" s="795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4301011721</v>
      </c>
      <c r="D264" s="794">
        <v>4680115884175</v>
      </c>
      <c r="E264" s="795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4301011824</v>
      </c>
      <c r="D265" s="794">
        <v>4680115884144</v>
      </c>
      <c r="E265" s="795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4301011963</v>
      </c>
      <c r="D266" s="794">
        <v>4680115885288</v>
      </c>
      <c r="E266" s="795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4301011726</v>
      </c>
      <c r="D267" s="794">
        <v>4680115884182</v>
      </c>
      <c r="E267" s="795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4301011722</v>
      </c>
      <c r="D268" s="794">
        <v>4680115884205</v>
      </c>
      <c r="E268" s="795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x14ac:dyDescent="0.2">
      <c r="A269" s="808"/>
      <c r="B269" s="801"/>
      <c r="C269" s="801"/>
      <c r="D269" s="801"/>
      <c r="E269" s="801"/>
      <c r="F269" s="801"/>
      <c r="G269" s="801"/>
      <c r="H269" s="801"/>
      <c r="I269" s="801"/>
      <c r="J269" s="801"/>
      <c r="K269" s="801"/>
      <c r="L269" s="801"/>
      <c r="M269" s="801"/>
      <c r="N269" s="801"/>
      <c r="O269" s="809"/>
      <c r="P269" s="803" t="s">
        <v>71</v>
      </c>
      <c r="Q269" s="804"/>
      <c r="R269" s="804"/>
      <c r="S269" s="804"/>
      <c r="T269" s="804"/>
      <c r="U269" s="804"/>
      <c r="V269" s="805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x14ac:dyDescent="0.2">
      <c r="A270" s="801"/>
      <c r="B270" s="801"/>
      <c r="C270" s="801"/>
      <c r="D270" s="801"/>
      <c r="E270" s="801"/>
      <c r="F270" s="801"/>
      <c r="G270" s="801"/>
      <c r="H270" s="801"/>
      <c r="I270" s="801"/>
      <c r="J270" s="801"/>
      <c r="K270" s="801"/>
      <c r="L270" s="801"/>
      <c r="M270" s="801"/>
      <c r="N270" s="801"/>
      <c r="O270" s="809"/>
      <c r="P270" s="803" t="s">
        <v>71</v>
      </c>
      <c r="Q270" s="804"/>
      <c r="R270" s="804"/>
      <c r="S270" s="804"/>
      <c r="T270" s="804"/>
      <c r="U270" s="804"/>
      <c r="V270" s="805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customHeight="1" x14ac:dyDescent="0.25">
      <c r="A271" s="800" t="s">
        <v>163</v>
      </c>
      <c r="B271" s="801"/>
      <c r="C271" s="801"/>
      <c r="D271" s="801"/>
      <c r="E271" s="801"/>
      <c r="F271" s="801"/>
      <c r="G271" s="801"/>
      <c r="H271" s="801"/>
      <c r="I271" s="801"/>
      <c r="J271" s="801"/>
      <c r="K271" s="801"/>
      <c r="L271" s="801"/>
      <c r="M271" s="801"/>
      <c r="N271" s="801"/>
      <c r="O271" s="801"/>
      <c r="P271" s="801"/>
      <c r="Q271" s="801"/>
      <c r="R271" s="801"/>
      <c r="S271" s="801"/>
      <c r="T271" s="801"/>
      <c r="U271" s="801"/>
      <c r="V271" s="801"/>
      <c r="W271" s="801"/>
      <c r="X271" s="801"/>
      <c r="Y271" s="801"/>
      <c r="Z271" s="801"/>
      <c r="AA271" s="779"/>
      <c r="AB271" s="779"/>
      <c r="AC271" s="779"/>
    </row>
    <row r="272" spans="1:68" ht="27" customHeight="1" x14ac:dyDescent="0.25">
      <c r="A272" s="54" t="s">
        <v>460</v>
      </c>
      <c r="B272" s="54" t="s">
        <v>461</v>
      </c>
      <c r="C272" s="31">
        <v>4301020340</v>
      </c>
      <c r="D272" s="794">
        <v>4680115885721</v>
      </c>
      <c r="E272" s="795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808"/>
      <c r="B273" s="801"/>
      <c r="C273" s="801"/>
      <c r="D273" s="801"/>
      <c r="E273" s="801"/>
      <c r="F273" s="801"/>
      <c r="G273" s="801"/>
      <c r="H273" s="801"/>
      <c r="I273" s="801"/>
      <c r="J273" s="801"/>
      <c r="K273" s="801"/>
      <c r="L273" s="801"/>
      <c r="M273" s="801"/>
      <c r="N273" s="801"/>
      <c r="O273" s="809"/>
      <c r="P273" s="803" t="s">
        <v>71</v>
      </c>
      <c r="Q273" s="804"/>
      <c r="R273" s="804"/>
      <c r="S273" s="804"/>
      <c r="T273" s="804"/>
      <c r="U273" s="804"/>
      <c r="V273" s="805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x14ac:dyDescent="0.2">
      <c r="A274" s="801"/>
      <c r="B274" s="801"/>
      <c r="C274" s="801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809"/>
      <c r="P274" s="803" t="s">
        <v>71</v>
      </c>
      <c r="Q274" s="804"/>
      <c r="R274" s="804"/>
      <c r="S274" s="804"/>
      <c r="T274" s="804"/>
      <c r="U274" s="804"/>
      <c r="V274" s="805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customHeight="1" x14ac:dyDescent="0.25">
      <c r="A275" s="836" t="s">
        <v>463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778"/>
      <c r="AB275" s="778"/>
      <c r="AC275" s="778"/>
    </row>
    <row r="276" spans="1:68" ht="14.25" customHeight="1" x14ac:dyDescent="0.25">
      <c r="A276" s="800" t="s">
        <v>110</v>
      </c>
      <c r="B276" s="801"/>
      <c r="C276" s="801"/>
      <c r="D276" s="801"/>
      <c r="E276" s="801"/>
      <c r="F276" s="801"/>
      <c r="G276" s="801"/>
      <c r="H276" s="801"/>
      <c r="I276" s="801"/>
      <c r="J276" s="801"/>
      <c r="K276" s="801"/>
      <c r="L276" s="801"/>
      <c r="M276" s="801"/>
      <c r="N276" s="801"/>
      <c r="O276" s="801"/>
      <c r="P276" s="801"/>
      <c r="Q276" s="801"/>
      <c r="R276" s="801"/>
      <c r="S276" s="801"/>
      <c r="T276" s="801"/>
      <c r="U276" s="801"/>
      <c r="V276" s="801"/>
      <c r="W276" s="801"/>
      <c r="X276" s="801"/>
      <c r="Y276" s="801"/>
      <c r="Z276" s="801"/>
      <c r="AA276" s="779"/>
      <c r="AB276" s="779"/>
      <c r="AC276" s="779"/>
    </row>
    <row r="277" spans="1:68" ht="27" customHeight="1" x14ac:dyDescent="0.25">
      <c r="A277" s="54" t="s">
        <v>464</v>
      </c>
      <c r="B277" s="54" t="s">
        <v>465</v>
      </c>
      <c r="C277" s="31">
        <v>4301011855</v>
      </c>
      <c r="D277" s="794">
        <v>4680115885837</v>
      </c>
      <c r="E277" s="795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customHeight="1" x14ac:dyDescent="0.25">
      <c r="A278" s="54" t="s">
        <v>467</v>
      </c>
      <c r="B278" s="54" t="s">
        <v>468</v>
      </c>
      <c r="C278" s="31">
        <v>4301011910</v>
      </c>
      <c r="D278" s="794">
        <v>4680115885806</v>
      </c>
      <c r="E278" s="795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467</v>
      </c>
      <c r="B279" s="54" t="s">
        <v>470</v>
      </c>
      <c r="C279" s="31">
        <v>4301011850</v>
      </c>
      <c r="D279" s="794">
        <v>4680115885806</v>
      </c>
      <c r="E279" s="795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88"/>
      <c r="R279" s="788"/>
      <c r="S279" s="788"/>
      <c r="T279" s="789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4301011313</v>
      </c>
      <c r="D280" s="794">
        <v>4607091385984</v>
      </c>
      <c r="E280" s="795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4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8"/>
      <c r="R280" s="788"/>
      <c r="S280" s="788"/>
      <c r="T280" s="789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customHeight="1" x14ac:dyDescent="0.25">
      <c r="A281" s="54" t="s">
        <v>475</v>
      </c>
      <c r="B281" s="54" t="s">
        <v>476</v>
      </c>
      <c r="C281" s="31">
        <v>4301011853</v>
      </c>
      <c r="D281" s="794">
        <v>4680115885851</v>
      </c>
      <c r="E281" s="795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88"/>
      <c r="R281" s="788"/>
      <c r="S281" s="788"/>
      <c r="T281" s="789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4301011319</v>
      </c>
      <c r="D282" s="794">
        <v>4607091387469</v>
      </c>
      <c r="E282" s="795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8"/>
      <c r="R282" s="788"/>
      <c r="S282" s="788"/>
      <c r="T282" s="789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4301011852</v>
      </c>
      <c r="D283" s="794">
        <v>4680115885844</v>
      </c>
      <c r="E283" s="795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4301011316</v>
      </c>
      <c r="D284" s="794">
        <v>4607091387438</v>
      </c>
      <c r="E284" s="795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4301011851</v>
      </c>
      <c r="D285" s="794">
        <v>4680115885820</v>
      </c>
      <c r="E285" s="795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x14ac:dyDescent="0.2">
      <c r="A286" s="808"/>
      <c r="B286" s="801"/>
      <c r="C286" s="801"/>
      <c r="D286" s="801"/>
      <c r="E286" s="801"/>
      <c r="F286" s="801"/>
      <c r="G286" s="801"/>
      <c r="H286" s="801"/>
      <c r="I286" s="801"/>
      <c r="J286" s="801"/>
      <c r="K286" s="801"/>
      <c r="L286" s="801"/>
      <c r="M286" s="801"/>
      <c r="N286" s="801"/>
      <c r="O286" s="809"/>
      <c r="P286" s="803" t="s">
        <v>71</v>
      </c>
      <c r="Q286" s="804"/>
      <c r="R286" s="804"/>
      <c r="S286" s="804"/>
      <c r="T286" s="804"/>
      <c r="U286" s="804"/>
      <c r="V286" s="805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x14ac:dyDescent="0.2">
      <c r="A287" s="801"/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9"/>
      <c r="P287" s="803" t="s">
        <v>71</v>
      </c>
      <c r="Q287" s="804"/>
      <c r="R287" s="804"/>
      <c r="S287" s="804"/>
      <c r="T287" s="804"/>
      <c r="U287" s="804"/>
      <c r="V287" s="805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customHeight="1" x14ac:dyDescent="0.25">
      <c r="A288" s="836" t="s">
        <v>490</v>
      </c>
      <c r="B288" s="801"/>
      <c r="C288" s="801"/>
      <c r="D288" s="801"/>
      <c r="E288" s="801"/>
      <c r="F288" s="801"/>
      <c r="G288" s="801"/>
      <c r="H288" s="801"/>
      <c r="I288" s="801"/>
      <c r="J288" s="801"/>
      <c r="K288" s="801"/>
      <c r="L288" s="801"/>
      <c r="M288" s="801"/>
      <c r="N288" s="801"/>
      <c r="O288" s="801"/>
      <c r="P288" s="801"/>
      <c r="Q288" s="801"/>
      <c r="R288" s="801"/>
      <c r="S288" s="801"/>
      <c r="T288" s="801"/>
      <c r="U288" s="801"/>
      <c r="V288" s="801"/>
      <c r="W288" s="801"/>
      <c r="X288" s="801"/>
      <c r="Y288" s="801"/>
      <c r="Z288" s="801"/>
      <c r="AA288" s="778"/>
      <c r="AB288" s="778"/>
      <c r="AC288" s="778"/>
    </row>
    <row r="289" spans="1:68" ht="14.25" customHeight="1" x14ac:dyDescent="0.25">
      <c r="A289" s="800" t="s">
        <v>110</v>
      </c>
      <c r="B289" s="801"/>
      <c r="C289" s="801"/>
      <c r="D289" s="801"/>
      <c r="E289" s="801"/>
      <c r="F289" s="801"/>
      <c r="G289" s="801"/>
      <c r="H289" s="801"/>
      <c r="I289" s="801"/>
      <c r="J289" s="801"/>
      <c r="K289" s="801"/>
      <c r="L289" s="801"/>
      <c r="M289" s="801"/>
      <c r="N289" s="801"/>
      <c r="O289" s="801"/>
      <c r="P289" s="801"/>
      <c r="Q289" s="801"/>
      <c r="R289" s="801"/>
      <c r="S289" s="801"/>
      <c r="T289" s="801"/>
      <c r="U289" s="801"/>
      <c r="V289" s="801"/>
      <c r="W289" s="801"/>
      <c r="X289" s="801"/>
      <c r="Y289" s="801"/>
      <c r="Z289" s="801"/>
      <c r="AA289" s="779"/>
      <c r="AB289" s="779"/>
      <c r="AC289" s="779"/>
    </row>
    <row r="290" spans="1:68" ht="27" customHeight="1" x14ac:dyDescent="0.25">
      <c r="A290" s="54" t="s">
        <v>491</v>
      </c>
      <c r="B290" s="54" t="s">
        <v>492</v>
      </c>
      <c r="C290" s="31">
        <v>4301011876</v>
      </c>
      <c r="D290" s="794">
        <v>4680115885707</v>
      </c>
      <c r="E290" s="795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808"/>
      <c r="B291" s="801"/>
      <c r="C291" s="801"/>
      <c r="D291" s="801"/>
      <c r="E291" s="801"/>
      <c r="F291" s="801"/>
      <c r="G291" s="801"/>
      <c r="H291" s="801"/>
      <c r="I291" s="801"/>
      <c r="J291" s="801"/>
      <c r="K291" s="801"/>
      <c r="L291" s="801"/>
      <c r="M291" s="801"/>
      <c r="N291" s="801"/>
      <c r="O291" s="809"/>
      <c r="P291" s="803" t="s">
        <v>71</v>
      </c>
      <c r="Q291" s="804"/>
      <c r="R291" s="804"/>
      <c r="S291" s="804"/>
      <c r="T291" s="804"/>
      <c r="U291" s="804"/>
      <c r="V291" s="805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x14ac:dyDescent="0.2">
      <c r="A292" s="801"/>
      <c r="B292" s="801"/>
      <c r="C292" s="801"/>
      <c r="D292" s="801"/>
      <c r="E292" s="801"/>
      <c r="F292" s="801"/>
      <c r="G292" s="801"/>
      <c r="H292" s="801"/>
      <c r="I292" s="801"/>
      <c r="J292" s="801"/>
      <c r="K292" s="801"/>
      <c r="L292" s="801"/>
      <c r="M292" s="801"/>
      <c r="N292" s="801"/>
      <c r="O292" s="809"/>
      <c r="P292" s="803" t="s">
        <v>71</v>
      </c>
      <c r="Q292" s="804"/>
      <c r="R292" s="804"/>
      <c r="S292" s="804"/>
      <c r="T292" s="804"/>
      <c r="U292" s="804"/>
      <c r="V292" s="805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customHeight="1" x14ac:dyDescent="0.25">
      <c r="A293" s="836" t="s">
        <v>493</v>
      </c>
      <c r="B293" s="801"/>
      <c r="C293" s="801"/>
      <c r="D293" s="801"/>
      <c r="E293" s="801"/>
      <c r="F293" s="801"/>
      <c r="G293" s="801"/>
      <c r="H293" s="801"/>
      <c r="I293" s="801"/>
      <c r="J293" s="801"/>
      <c r="K293" s="801"/>
      <c r="L293" s="801"/>
      <c r="M293" s="801"/>
      <c r="N293" s="801"/>
      <c r="O293" s="801"/>
      <c r="P293" s="801"/>
      <c r="Q293" s="801"/>
      <c r="R293" s="801"/>
      <c r="S293" s="801"/>
      <c r="T293" s="801"/>
      <c r="U293" s="801"/>
      <c r="V293" s="801"/>
      <c r="W293" s="801"/>
      <c r="X293" s="801"/>
      <c r="Y293" s="801"/>
      <c r="Z293" s="801"/>
      <c r="AA293" s="778"/>
      <c r="AB293" s="778"/>
      <c r="AC293" s="778"/>
    </row>
    <row r="294" spans="1:68" ht="14.25" customHeight="1" x14ac:dyDescent="0.25">
      <c r="A294" s="800" t="s">
        <v>110</v>
      </c>
      <c r="B294" s="801"/>
      <c r="C294" s="801"/>
      <c r="D294" s="801"/>
      <c r="E294" s="801"/>
      <c r="F294" s="801"/>
      <c r="G294" s="801"/>
      <c r="H294" s="801"/>
      <c r="I294" s="801"/>
      <c r="J294" s="801"/>
      <c r="K294" s="801"/>
      <c r="L294" s="801"/>
      <c r="M294" s="801"/>
      <c r="N294" s="801"/>
      <c r="O294" s="801"/>
      <c r="P294" s="801"/>
      <c r="Q294" s="801"/>
      <c r="R294" s="801"/>
      <c r="S294" s="801"/>
      <c r="T294" s="801"/>
      <c r="U294" s="801"/>
      <c r="V294" s="801"/>
      <c r="W294" s="801"/>
      <c r="X294" s="801"/>
      <c r="Y294" s="801"/>
      <c r="Z294" s="801"/>
      <c r="AA294" s="779"/>
      <c r="AB294" s="779"/>
      <c r="AC294" s="779"/>
    </row>
    <row r="295" spans="1:68" ht="27" customHeight="1" x14ac:dyDescent="0.25">
      <c r="A295" s="54" t="s">
        <v>494</v>
      </c>
      <c r="B295" s="54" t="s">
        <v>495</v>
      </c>
      <c r="C295" s="31">
        <v>4301011223</v>
      </c>
      <c r="D295" s="794">
        <v>4607091383423</v>
      </c>
      <c r="E295" s="795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88"/>
      <c r="R295" s="788"/>
      <c r="S295" s="788"/>
      <c r="T295" s="789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4301012099</v>
      </c>
      <c r="D296" s="794">
        <v>4680115885691</v>
      </c>
      <c r="E296" s="795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499</v>
      </c>
      <c r="B297" s="54" t="s">
        <v>500</v>
      </c>
      <c r="C297" s="31">
        <v>4301012098</v>
      </c>
      <c r="D297" s="794">
        <v>4680115885660</v>
      </c>
      <c r="E297" s="795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8"/>
      <c r="B298" s="801"/>
      <c r="C298" s="801"/>
      <c r="D298" s="801"/>
      <c r="E298" s="801"/>
      <c r="F298" s="801"/>
      <c r="G298" s="801"/>
      <c r="H298" s="801"/>
      <c r="I298" s="801"/>
      <c r="J298" s="801"/>
      <c r="K298" s="801"/>
      <c r="L298" s="801"/>
      <c r="M298" s="801"/>
      <c r="N298" s="801"/>
      <c r="O298" s="809"/>
      <c r="P298" s="803" t="s">
        <v>71</v>
      </c>
      <c r="Q298" s="804"/>
      <c r="R298" s="804"/>
      <c r="S298" s="804"/>
      <c r="T298" s="804"/>
      <c r="U298" s="804"/>
      <c r="V298" s="805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x14ac:dyDescent="0.2">
      <c r="A299" s="801"/>
      <c r="B299" s="801"/>
      <c r="C299" s="801"/>
      <c r="D299" s="801"/>
      <c r="E299" s="801"/>
      <c r="F299" s="801"/>
      <c r="G299" s="801"/>
      <c r="H299" s="801"/>
      <c r="I299" s="801"/>
      <c r="J299" s="801"/>
      <c r="K299" s="801"/>
      <c r="L299" s="801"/>
      <c r="M299" s="801"/>
      <c r="N299" s="801"/>
      <c r="O299" s="809"/>
      <c r="P299" s="803" t="s">
        <v>71</v>
      </c>
      <c r="Q299" s="804"/>
      <c r="R299" s="804"/>
      <c r="S299" s="804"/>
      <c r="T299" s="804"/>
      <c r="U299" s="804"/>
      <c r="V299" s="805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customHeight="1" x14ac:dyDescent="0.25">
      <c r="A300" s="836" t="s">
        <v>502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778"/>
      <c r="AB300" s="778"/>
      <c r="AC300" s="778"/>
    </row>
    <row r="301" spans="1:68" ht="14.25" customHeight="1" x14ac:dyDescent="0.25">
      <c r="A301" s="800" t="s">
        <v>73</v>
      </c>
      <c r="B301" s="801"/>
      <c r="C301" s="801"/>
      <c r="D301" s="801"/>
      <c r="E301" s="801"/>
      <c r="F301" s="801"/>
      <c r="G301" s="801"/>
      <c r="H301" s="801"/>
      <c r="I301" s="801"/>
      <c r="J301" s="801"/>
      <c r="K301" s="801"/>
      <c r="L301" s="801"/>
      <c r="M301" s="801"/>
      <c r="N301" s="801"/>
      <c r="O301" s="801"/>
      <c r="P301" s="801"/>
      <c r="Q301" s="801"/>
      <c r="R301" s="801"/>
      <c r="S301" s="801"/>
      <c r="T301" s="801"/>
      <c r="U301" s="801"/>
      <c r="V301" s="801"/>
      <c r="W301" s="801"/>
      <c r="X301" s="801"/>
      <c r="Y301" s="801"/>
      <c r="Z301" s="801"/>
      <c r="AA301" s="779"/>
      <c r="AB301" s="779"/>
      <c r="AC301" s="779"/>
    </row>
    <row r="302" spans="1:68" ht="37.5" customHeight="1" x14ac:dyDescent="0.25">
      <c r="A302" s="54" t="s">
        <v>503</v>
      </c>
      <c r="B302" s="54" t="s">
        <v>504</v>
      </c>
      <c r="C302" s="31">
        <v>4301051409</v>
      </c>
      <c r="D302" s="794">
        <v>4680115881556</v>
      </c>
      <c r="E302" s="795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4301051506</v>
      </c>
      <c r="D303" s="794">
        <v>4680115881037</v>
      </c>
      <c r="E303" s="795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customHeight="1" x14ac:dyDescent="0.25">
      <c r="A304" s="54" t="s">
        <v>509</v>
      </c>
      <c r="B304" s="54" t="s">
        <v>510</v>
      </c>
      <c r="C304" s="31">
        <v>4301051893</v>
      </c>
      <c r="D304" s="794">
        <v>4680115886186</v>
      </c>
      <c r="E304" s="795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4">
        <v>4680115881228</v>
      </c>
      <c r="E305" s="795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88"/>
      <c r="R305" s="788"/>
      <c r="S305" s="788"/>
      <c r="T305" s="789"/>
      <c r="U305" s="34"/>
      <c r="V305" s="34"/>
      <c r="W305" s="35" t="s">
        <v>69</v>
      </c>
      <c r="X305" s="783">
        <v>489.6</v>
      </c>
      <c r="Y305" s="784">
        <f t="shared" si="72"/>
        <v>489.59999999999997</v>
      </c>
      <c r="Z305" s="36">
        <f>IFERROR(IF(Y305=0,"",ROUNDUP(Y305/H305,0)*0.00651),"")</f>
        <v>1.3280400000000001</v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541.00800000000004</v>
      </c>
      <c r="BN305" s="64">
        <f t="shared" si="74"/>
        <v>541.00800000000004</v>
      </c>
      <c r="BO305" s="64">
        <f t="shared" si="75"/>
        <v>1.1208791208791211</v>
      </c>
      <c r="BP305" s="64">
        <f t="shared" si="76"/>
        <v>1.1208791208791209</v>
      </c>
    </row>
    <row r="306" spans="1:68" ht="37.5" customHeight="1" x14ac:dyDescent="0.25">
      <c r="A306" s="54" t="s">
        <v>513</v>
      </c>
      <c r="B306" s="54" t="s">
        <v>514</v>
      </c>
      <c r="C306" s="31">
        <v>4301051384</v>
      </c>
      <c r="D306" s="794">
        <v>4680115881211</v>
      </c>
      <c r="E306" s="795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88"/>
      <c r="R306" s="788"/>
      <c r="S306" s="788"/>
      <c r="T306" s="789"/>
      <c r="U306" s="34"/>
      <c r="V306" s="34"/>
      <c r="W306" s="35" t="s">
        <v>69</v>
      </c>
      <c r="X306" s="783">
        <v>720</v>
      </c>
      <c r="Y306" s="784">
        <f t="shared" si="72"/>
        <v>720</v>
      </c>
      <c r="Z306" s="36">
        <f>IFERROR(IF(Y306=0,"",ROUNDUP(Y306/H306,0)*0.00651),"")</f>
        <v>1.9530000000000001</v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774.00000000000011</v>
      </c>
      <c r="BN306" s="64">
        <f t="shared" si="74"/>
        <v>774.00000000000011</v>
      </c>
      <c r="BO306" s="64">
        <f t="shared" si="75"/>
        <v>1.6483516483516485</v>
      </c>
      <c r="BP306" s="64">
        <f t="shared" si="76"/>
        <v>1.6483516483516485</v>
      </c>
    </row>
    <row r="307" spans="1:68" ht="37.5" customHeight="1" x14ac:dyDescent="0.25">
      <c r="A307" s="54" t="s">
        <v>515</v>
      </c>
      <c r="B307" s="54" t="s">
        <v>516</v>
      </c>
      <c r="C307" s="31">
        <v>4301051378</v>
      </c>
      <c r="D307" s="794">
        <v>4680115881020</v>
      </c>
      <c r="E307" s="795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88"/>
      <c r="R307" s="788"/>
      <c r="S307" s="788"/>
      <c r="T307" s="789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8"/>
      <c r="B308" s="801"/>
      <c r="C308" s="801"/>
      <c r="D308" s="801"/>
      <c r="E308" s="801"/>
      <c r="F308" s="801"/>
      <c r="G308" s="801"/>
      <c r="H308" s="801"/>
      <c r="I308" s="801"/>
      <c r="J308" s="801"/>
      <c r="K308" s="801"/>
      <c r="L308" s="801"/>
      <c r="M308" s="801"/>
      <c r="N308" s="801"/>
      <c r="O308" s="809"/>
      <c r="P308" s="803" t="s">
        <v>71</v>
      </c>
      <c r="Q308" s="804"/>
      <c r="R308" s="804"/>
      <c r="S308" s="804"/>
      <c r="T308" s="804"/>
      <c r="U308" s="804"/>
      <c r="V308" s="805"/>
      <c r="W308" s="37" t="s">
        <v>72</v>
      </c>
      <c r="X308" s="785">
        <f>IFERROR(X302/H302,"0")+IFERROR(X303/H303,"0")+IFERROR(X304/H304,"0")+IFERROR(X305/H305,"0")+IFERROR(X306/H306,"0")+IFERROR(X307/H307,"0")</f>
        <v>504</v>
      </c>
      <c r="Y308" s="785">
        <f>IFERROR(Y302/H302,"0")+IFERROR(Y303/H303,"0")+IFERROR(Y304/H304,"0")+IFERROR(Y305/H305,"0")+IFERROR(Y306/H306,"0")+IFERROR(Y307/H307,"0")</f>
        <v>504</v>
      </c>
      <c r="Z308" s="785">
        <f>IFERROR(IF(Z302="",0,Z302),"0")+IFERROR(IF(Z303="",0,Z303),"0")+IFERROR(IF(Z304="",0,Z304),"0")+IFERROR(IF(Z305="",0,Z305),"0")+IFERROR(IF(Z306="",0,Z306),"0")+IFERROR(IF(Z307="",0,Z307),"0")</f>
        <v>3.28104</v>
      </c>
      <c r="AA308" s="786"/>
      <c r="AB308" s="786"/>
      <c r="AC308" s="786"/>
    </row>
    <row r="309" spans="1:68" x14ac:dyDescent="0.2">
      <c r="A309" s="801"/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9"/>
      <c r="P309" s="803" t="s">
        <v>71</v>
      </c>
      <c r="Q309" s="804"/>
      <c r="R309" s="804"/>
      <c r="S309" s="804"/>
      <c r="T309" s="804"/>
      <c r="U309" s="804"/>
      <c r="V309" s="805"/>
      <c r="W309" s="37" t="s">
        <v>69</v>
      </c>
      <c r="X309" s="785">
        <f>IFERROR(SUM(X302:X307),"0")</f>
        <v>1209.5999999999999</v>
      </c>
      <c r="Y309" s="785">
        <f>IFERROR(SUM(Y302:Y307),"0")</f>
        <v>1209.5999999999999</v>
      </c>
      <c r="Z309" s="37"/>
      <c r="AA309" s="786"/>
      <c r="AB309" s="786"/>
      <c r="AC309" s="786"/>
    </row>
    <row r="310" spans="1:68" ht="16.5" customHeight="1" x14ac:dyDescent="0.25">
      <c r="A310" s="836" t="s">
        <v>518</v>
      </c>
      <c r="B310" s="801"/>
      <c r="C310" s="801"/>
      <c r="D310" s="801"/>
      <c r="E310" s="801"/>
      <c r="F310" s="801"/>
      <c r="G310" s="801"/>
      <c r="H310" s="801"/>
      <c r="I310" s="801"/>
      <c r="J310" s="801"/>
      <c r="K310" s="801"/>
      <c r="L310" s="801"/>
      <c r="M310" s="801"/>
      <c r="N310" s="801"/>
      <c r="O310" s="801"/>
      <c r="P310" s="801"/>
      <c r="Q310" s="801"/>
      <c r="R310" s="801"/>
      <c r="S310" s="801"/>
      <c r="T310" s="801"/>
      <c r="U310" s="801"/>
      <c r="V310" s="801"/>
      <c r="W310" s="801"/>
      <c r="X310" s="801"/>
      <c r="Y310" s="801"/>
      <c r="Z310" s="801"/>
      <c r="AA310" s="778"/>
      <c r="AB310" s="778"/>
      <c r="AC310" s="778"/>
    </row>
    <row r="311" spans="1:68" ht="14.25" customHeight="1" x14ac:dyDescent="0.25">
      <c r="A311" s="800" t="s">
        <v>110</v>
      </c>
      <c r="B311" s="801"/>
      <c r="C311" s="801"/>
      <c r="D311" s="801"/>
      <c r="E311" s="801"/>
      <c r="F311" s="801"/>
      <c r="G311" s="801"/>
      <c r="H311" s="801"/>
      <c r="I311" s="801"/>
      <c r="J311" s="801"/>
      <c r="K311" s="801"/>
      <c r="L311" s="801"/>
      <c r="M311" s="801"/>
      <c r="N311" s="801"/>
      <c r="O311" s="801"/>
      <c r="P311" s="801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  <c r="AA311" s="779"/>
      <c r="AB311" s="779"/>
      <c r="AC311" s="779"/>
    </row>
    <row r="312" spans="1:68" ht="27" customHeight="1" x14ac:dyDescent="0.25">
      <c r="A312" s="54" t="s">
        <v>519</v>
      </c>
      <c r="B312" s="54" t="s">
        <v>520</v>
      </c>
      <c r="C312" s="31">
        <v>4301011306</v>
      </c>
      <c r="D312" s="794">
        <v>4607091389296</v>
      </c>
      <c r="E312" s="795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808"/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9"/>
      <c r="P313" s="803" t="s">
        <v>71</v>
      </c>
      <c r="Q313" s="804"/>
      <c r="R313" s="804"/>
      <c r="S313" s="804"/>
      <c r="T313" s="804"/>
      <c r="U313" s="804"/>
      <c r="V313" s="805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x14ac:dyDescent="0.2">
      <c r="A314" s="801"/>
      <c r="B314" s="801"/>
      <c r="C314" s="801"/>
      <c r="D314" s="801"/>
      <c r="E314" s="801"/>
      <c r="F314" s="801"/>
      <c r="G314" s="801"/>
      <c r="H314" s="801"/>
      <c r="I314" s="801"/>
      <c r="J314" s="801"/>
      <c r="K314" s="801"/>
      <c r="L314" s="801"/>
      <c r="M314" s="801"/>
      <c r="N314" s="801"/>
      <c r="O314" s="809"/>
      <c r="P314" s="803" t="s">
        <v>71</v>
      </c>
      <c r="Q314" s="804"/>
      <c r="R314" s="804"/>
      <c r="S314" s="804"/>
      <c r="T314" s="804"/>
      <c r="U314" s="804"/>
      <c r="V314" s="805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customHeight="1" x14ac:dyDescent="0.25">
      <c r="A315" s="800" t="s">
        <v>64</v>
      </c>
      <c r="B315" s="801"/>
      <c r="C315" s="801"/>
      <c r="D315" s="801"/>
      <c r="E315" s="801"/>
      <c r="F315" s="801"/>
      <c r="G315" s="801"/>
      <c r="H315" s="801"/>
      <c r="I315" s="801"/>
      <c r="J315" s="801"/>
      <c r="K315" s="801"/>
      <c r="L315" s="801"/>
      <c r="M315" s="801"/>
      <c r="N315" s="801"/>
      <c r="O315" s="801"/>
      <c r="P315" s="801"/>
      <c r="Q315" s="801"/>
      <c r="R315" s="801"/>
      <c r="S315" s="801"/>
      <c r="T315" s="801"/>
      <c r="U315" s="801"/>
      <c r="V315" s="801"/>
      <c r="W315" s="801"/>
      <c r="X315" s="801"/>
      <c r="Y315" s="801"/>
      <c r="Z315" s="801"/>
      <c r="AA315" s="779"/>
      <c r="AB315" s="779"/>
      <c r="AC315" s="779"/>
    </row>
    <row r="316" spans="1:68" ht="27" customHeight="1" x14ac:dyDescent="0.25">
      <c r="A316" s="54" t="s">
        <v>522</v>
      </c>
      <c r="B316" s="54" t="s">
        <v>523</v>
      </c>
      <c r="C316" s="31">
        <v>4301031307</v>
      </c>
      <c r="D316" s="794">
        <v>4680115880344</v>
      </c>
      <c r="E316" s="795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88"/>
      <c r="R316" s="788"/>
      <c r="S316" s="788"/>
      <c r="T316" s="789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9"/>
      <c r="P317" s="803" t="s">
        <v>71</v>
      </c>
      <c r="Q317" s="804"/>
      <c r="R317" s="804"/>
      <c r="S317" s="804"/>
      <c r="T317" s="804"/>
      <c r="U317" s="804"/>
      <c r="V317" s="805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x14ac:dyDescent="0.2">
      <c r="A318" s="801"/>
      <c r="B318" s="801"/>
      <c r="C318" s="801"/>
      <c r="D318" s="801"/>
      <c r="E318" s="801"/>
      <c r="F318" s="801"/>
      <c r="G318" s="801"/>
      <c r="H318" s="801"/>
      <c r="I318" s="801"/>
      <c r="J318" s="801"/>
      <c r="K318" s="801"/>
      <c r="L318" s="801"/>
      <c r="M318" s="801"/>
      <c r="N318" s="801"/>
      <c r="O318" s="809"/>
      <c r="P318" s="803" t="s">
        <v>71</v>
      </c>
      <c r="Q318" s="804"/>
      <c r="R318" s="804"/>
      <c r="S318" s="804"/>
      <c r="T318" s="804"/>
      <c r="U318" s="804"/>
      <c r="V318" s="805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customHeight="1" x14ac:dyDescent="0.25">
      <c r="A319" s="800" t="s">
        <v>73</v>
      </c>
      <c r="B319" s="801"/>
      <c r="C319" s="801"/>
      <c r="D319" s="801"/>
      <c r="E319" s="801"/>
      <c r="F319" s="801"/>
      <c r="G319" s="801"/>
      <c r="H319" s="801"/>
      <c r="I319" s="801"/>
      <c r="J319" s="801"/>
      <c r="K319" s="801"/>
      <c r="L319" s="801"/>
      <c r="M319" s="801"/>
      <c r="N319" s="801"/>
      <c r="O319" s="801"/>
      <c r="P319" s="801"/>
      <c r="Q319" s="801"/>
      <c r="R319" s="801"/>
      <c r="S319" s="801"/>
      <c r="T319" s="801"/>
      <c r="U319" s="801"/>
      <c r="V319" s="801"/>
      <c r="W319" s="801"/>
      <c r="X319" s="801"/>
      <c r="Y319" s="801"/>
      <c r="Z319" s="801"/>
      <c r="AA319" s="779"/>
      <c r="AB319" s="779"/>
      <c r="AC319" s="779"/>
    </row>
    <row r="320" spans="1:68" ht="27" customHeight="1" x14ac:dyDescent="0.25">
      <c r="A320" s="54" t="s">
        <v>525</v>
      </c>
      <c r="B320" s="54" t="s">
        <v>526</v>
      </c>
      <c r="C320" s="31">
        <v>4301051524</v>
      </c>
      <c r="D320" s="794">
        <v>4680115883062</v>
      </c>
      <c r="E320" s="795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8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88"/>
      <c r="R320" s="788"/>
      <c r="S320" s="788"/>
      <c r="T320" s="789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customHeight="1" x14ac:dyDescent="0.25">
      <c r="A321" s="54" t="s">
        <v>528</v>
      </c>
      <c r="B321" s="54" t="s">
        <v>529</v>
      </c>
      <c r="C321" s="31">
        <v>4301051731</v>
      </c>
      <c r="D321" s="794">
        <v>4680115884618</v>
      </c>
      <c r="E321" s="795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88"/>
      <c r="R321" s="788"/>
      <c r="S321" s="788"/>
      <c r="T321" s="789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801"/>
      <c r="C322" s="801"/>
      <c r="D322" s="801"/>
      <c r="E322" s="801"/>
      <c r="F322" s="801"/>
      <c r="G322" s="801"/>
      <c r="H322" s="801"/>
      <c r="I322" s="801"/>
      <c r="J322" s="801"/>
      <c r="K322" s="801"/>
      <c r="L322" s="801"/>
      <c r="M322" s="801"/>
      <c r="N322" s="801"/>
      <c r="O322" s="809"/>
      <c r="P322" s="803" t="s">
        <v>71</v>
      </c>
      <c r="Q322" s="804"/>
      <c r="R322" s="804"/>
      <c r="S322" s="804"/>
      <c r="T322" s="804"/>
      <c r="U322" s="804"/>
      <c r="V322" s="805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x14ac:dyDescent="0.2">
      <c r="A323" s="801"/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9"/>
      <c r="P323" s="803" t="s">
        <v>71</v>
      </c>
      <c r="Q323" s="804"/>
      <c r="R323" s="804"/>
      <c r="S323" s="804"/>
      <c r="T323" s="804"/>
      <c r="U323" s="804"/>
      <c r="V323" s="805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customHeight="1" x14ac:dyDescent="0.25">
      <c r="A324" s="836" t="s">
        <v>531</v>
      </c>
      <c r="B324" s="801"/>
      <c r="C324" s="801"/>
      <c r="D324" s="801"/>
      <c r="E324" s="801"/>
      <c r="F324" s="801"/>
      <c r="G324" s="801"/>
      <c r="H324" s="801"/>
      <c r="I324" s="801"/>
      <c r="J324" s="801"/>
      <c r="K324" s="801"/>
      <c r="L324" s="801"/>
      <c r="M324" s="801"/>
      <c r="N324" s="801"/>
      <c r="O324" s="801"/>
      <c r="P324" s="801"/>
      <c r="Q324" s="801"/>
      <c r="R324" s="801"/>
      <c r="S324" s="801"/>
      <c r="T324" s="801"/>
      <c r="U324" s="801"/>
      <c r="V324" s="801"/>
      <c r="W324" s="801"/>
      <c r="X324" s="801"/>
      <c r="Y324" s="801"/>
      <c r="Z324" s="801"/>
      <c r="AA324" s="778"/>
      <c r="AB324" s="778"/>
      <c r="AC324" s="778"/>
    </row>
    <row r="325" spans="1:68" ht="14.25" customHeight="1" x14ac:dyDescent="0.25">
      <c r="A325" s="800" t="s">
        <v>110</v>
      </c>
      <c r="B325" s="801"/>
      <c r="C325" s="801"/>
      <c r="D325" s="801"/>
      <c r="E325" s="801"/>
      <c r="F325" s="801"/>
      <c r="G325" s="801"/>
      <c r="H325" s="801"/>
      <c r="I325" s="801"/>
      <c r="J325" s="801"/>
      <c r="K325" s="801"/>
      <c r="L325" s="801"/>
      <c r="M325" s="801"/>
      <c r="N325" s="801"/>
      <c r="O325" s="801"/>
      <c r="P325" s="801"/>
      <c r="Q325" s="801"/>
      <c r="R325" s="801"/>
      <c r="S325" s="801"/>
      <c r="T325" s="801"/>
      <c r="U325" s="801"/>
      <c r="V325" s="801"/>
      <c r="W325" s="801"/>
      <c r="X325" s="801"/>
      <c r="Y325" s="801"/>
      <c r="Z325" s="801"/>
      <c r="AA325" s="779"/>
      <c r="AB325" s="779"/>
      <c r="AC325" s="779"/>
    </row>
    <row r="326" spans="1:68" ht="27" customHeight="1" x14ac:dyDescent="0.25">
      <c r="A326" s="54" t="s">
        <v>532</v>
      </c>
      <c r="B326" s="54" t="s">
        <v>533</v>
      </c>
      <c r="C326" s="31">
        <v>4301011353</v>
      </c>
      <c r="D326" s="794">
        <v>4607091389807</v>
      </c>
      <c r="E326" s="795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88"/>
      <c r="R326" s="788"/>
      <c r="S326" s="788"/>
      <c r="T326" s="789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8"/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9"/>
      <c r="P327" s="803" t="s">
        <v>71</v>
      </c>
      <c r="Q327" s="804"/>
      <c r="R327" s="804"/>
      <c r="S327" s="804"/>
      <c r="T327" s="804"/>
      <c r="U327" s="804"/>
      <c r="V327" s="805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x14ac:dyDescent="0.2">
      <c r="A328" s="801"/>
      <c r="B328" s="801"/>
      <c r="C328" s="801"/>
      <c r="D328" s="801"/>
      <c r="E328" s="801"/>
      <c r="F328" s="801"/>
      <c r="G328" s="801"/>
      <c r="H328" s="801"/>
      <c r="I328" s="801"/>
      <c r="J328" s="801"/>
      <c r="K328" s="801"/>
      <c r="L328" s="801"/>
      <c r="M328" s="801"/>
      <c r="N328" s="801"/>
      <c r="O328" s="809"/>
      <c r="P328" s="803" t="s">
        <v>71</v>
      </c>
      <c r="Q328" s="804"/>
      <c r="R328" s="804"/>
      <c r="S328" s="804"/>
      <c r="T328" s="804"/>
      <c r="U328" s="804"/>
      <c r="V328" s="805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customHeight="1" x14ac:dyDescent="0.25">
      <c r="A329" s="800" t="s">
        <v>64</v>
      </c>
      <c r="B329" s="801"/>
      <c r="C329" s="801"/>
      <c r="D329" s="801"/>
      <c r="E329" s="801"/>
      <c r="F329" s="801"/>
      <c r="G329" s="801"/>
      <c r="H329" s="801"/>
      <c r="I329" s="801"/>
      <c r="J329" s="801"/>
      <c r="K329" s="801"/>
      <c r="L329" s="801"/>
      <c r="M329" s="801"/>
      <c r="N329" s="801"/>
      <c r="O329" s="801"/>
      <c r="P329" s="801"/>
      <c r="Q329" s="801"/>
      <c r="R329" s="801"/>
      <c r="S329" s="801"/>
      <c r="T329" s="801"/>
      <c r="U329" s="801"/>
      <c r="V329" s="801"/>
      <c r="W329" s="801"/>
      <c r="X329" s="801"/>
      <c r="Y329" s="801"/>
      <c r="Z329" s="801"/>
      <c r="AA329" s="779"/>
      <c r="AB329" s="779"/>
      <c r="AC329" s="779"/>
    </row>
    <row r="330" spans="1:68" ht="27" customHeight="1" x14ac:dyDescent="0.25">
      <c r="A330" s="54" t="s">
        <v>535</v>
      </c>
      <c r="B330" s="54" t="s">
        <v>536</v>
      </c>
      <c r="C330" s="31">
        <v>4301031164</v>
      </c>
      <c r="D330" s="794">
        <v>4680115880481</v>
      </c>
      <c r="E330" s="795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801"/>
      <c r="C331" s="801"/>
      <c r="D331" s="801"/>
      <c r="E331" s="801"/>
      <c r="F331" s="801"/>
      <c r="G331" s="801"/>
      <c r="H331" s="801"/>
      <c r="I331" s="801"/>
      <c r="J331" s="801"/>
      <c r="K331" s="801"/>
      <c r="L331" s="801"/>
      <c r="M331" s="801"/>
      <c r="N331" s="801"/>
      <c r="O331" s="809"/>
      <c r="P331" s="803" t="s">
        <v>71</v>
      </c>
      <c r="Q331" s="804"/>
      <c r="R331" s="804"/>
      <c r="S331" s="804"/>
      <c r="T331" s="804"/>
      <c r="U331" s="804"/>
      <c r="V331" s="805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1"/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9"/>
      <c r="P332" s="803" t="s">
        <v>71</v>
      </c>
      <c r="Q332" s="804"/>
      <c r="R332" s="804"/>
      <c r="S332" s="804"/>
      <c r="T332" s="804"/>
      <c r="U332" s="804"/>
      <c r="V332" s="805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800" t="s">
        <v>73</v>
      </c>
      <c r="B333" s="801"/>
      <c r="C333" s="801"/>
      <c r="D333" s="801"/>
      <c r="E333" s="801"/>
      <c r="F333" s="801"/>
      <c r="G333" s="801"/>
      <c r="H333" s="801"/>
      <c r="I333" s="801"/>
      <c r="J333" s="801"/>
      <c r="K333" s="801"/>
      <c r="L333" s="801"/>
      <c r="M333" s="801"/>
      <c r="N333" s="801"/>
      <c r="O333" s="801"/>
      <c r="P333" s="801"/>
      <c r="Q333" s="801"/>
      <c r="R333" s="801"/>
      <c r="S333" s="801"/>
      <c r="T333" s="801"/>
      <c r="U333" s="801"/>
      <c r="V333" s="801"/>
      <c r="W333" s="801"/>
      <c r="X333" s="801"/>
      <c r="Y333" s="801"/>
      <c r="Z333" s="801"/>
      <c r="AA333" s="779"/>
      <c r="AB333" s="779"/>
      <c r="AC333" s="779"/>
    </row>
    <row r="334" spans="1:68" ht="27" customHeight="1" x14ac:dyDescent="0.25">
      <c r="A334" s="54" t="s">
        <v>538</v>
      </c>
      <c r="B334" s="54" t="s">
        <v>539</v>
      </c>
      <c r="C334" s="31">
        <v>4301051344</v>
      </c>
      <c r="D334" s="794">
        <v>4680115880412</v>
      </c>
      <c r="E334" s="795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88"/>
      <c r="R334" s="788"/>
      <c r="S334" s="788"/>
      <c r="T334" s="789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4301051277</v>
      </c>
      <c r="D335" s="794">
        <v>4680115880511</v>
      </c>
      <c r="E335" s="795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0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88"/>
      <c r="R335" s="788"/>
      <c r="S335" s="788"/>
      <c r="T335" s="789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8"/>
      <c r="B336" s="801"/>
      <c r="C336" s="801"/>
      <c r="D336" s="801"/>
      <c r="E336" s="801"/>
      <c r="F336" s="801"/>
      <c r="G336" s="801"/>
      <c r="H336" s="801"/>
      <c r="I336" s="801"/>
      <c r="J336" s="801"/>
      <c r="K336" s="801"/>
      <c r="L336" s="801"/>
      <c r="M336" s="801"/>
      <c r="N336" s="801"/>
      <c r="O336" s="809"/>
      <c r="P336" s="803" t="s">
        <v>71</v>
      </c>
      <c r="Q336" s="804"/>
      <c r="R336" s="804"/>
      <c r="S336" s="804"/>
      <c r="T336" s="804"/>
      <c r="U336" s="804"/>
      <c r="V336" s="805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x14ac:dyDescent="0.2">
      <c r="A337" s="801"/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9"/>
      <c r="P337" s="803" t="s">
        <v>71</v>
      </c>
      <c r="Q337" s="804"/>
      <c r="R337" s="804"/>
      <c r="S337" s="804"/>
      <c r="T337" s="804"/>
      <c r="U337" s="804"/>
      <c r="V337" s="805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customHeight="1" x14ac:dyDescent="0.25">
      <c r="A338" s="836" t="s">
        <v>544</v>
      </c>
      <c r="B338" s="801"/>
      <c r="C338" s="801"/>
      <c r="D338" s="801"/>
      <c r="E338" s="801"/>
      <c r="F338" s="801"/>
      <c r="G338" s="801"/>
      <c r="H338" s="801"/>
      <c r="I338" s="801"/>
      <c r="J338" s="801"/>
      <c r="K338" s="801"/>
      <c r="L338" s="801"/>
      <c r="M338" s="801"/>
      <c r="N338" s="801"/>
      <c r="O338" s="801"/>
      <c r="P338" s="801"/>
      <c r="Q338" s="801"/>
      <c r="R338" s="801"/>
      <c r="S338" s="801"/>
      <c r="T338" s="801"/>
      <c r="U338" s="801"/>
      <c r="V338" s="801"/>
      <c r="W338" s="801"/>
      <c r="X338" s="801"/>
      <c r="Y338" s="801"/>
      <c r="Z338" s="801"/>
      <c r="AA338" s="778"/>
      <c r="AB338" s="778"/>
      <c r="AC338" s="778"/>
    </row>
    <row r="339" spans="1:68" ht="14.25" customHeight="1" x14ac:dyDescent="0.25">
      <c r="A339" s="800" t="s">
        <v>110</v>
      </c>
      <c r="B339" s="801"/>
      <c r="C339" s="801"/>
      <c r="D339" s="801"/>
      <c r="E339" s="801"/>
      <c r="F339" s="801"/>
      <c r="G339" s="801"/>
      <c r="H339" s="801"/>
      <c r="I339" s="801"/>
      <c r="J339" s="801"/>
      <c r="K339" s="801"/>
      <c r="L339" s="801"/>
      <c r="M339" s="801"/>
      <c r="N339" s="801"/>
      <c r="O339" s="801"/>
      <c r="P339" s="801"/>
      <c r="Q339" s="801"/>
      <c r="R339" s="801"/>
      <c r="S339" s="801"/>
      <c r="T339" s="801"/>
      <c r="U339" s="801"/>
      <c r="V339" s="801"/>
      <c r="W339" s="801"/>
      <c r="X339" s="801"/>
      <c r="Y339" s="801"/>
      <c r="Z339" s="801"/>
      <c r="AA339" s="779"/>
      <c r="AB339" s="779"/>
      <c r="AC339" s="779"/>
    </row>
    <row r="340" spans="1:68" ht="27" customHeight="1" x14ac:dyDescent="0.25">
      <c r="A340" s="54" t="s">
        <v>545</v>
      </c>
      <c r="B340" s="54" t="s">
        <v>546</v>
      </c>
      <c r="C340" s="31">
        <v>4301011593</v>
      </c>
      <c r="D340" s="794">
        <v>4680115882973</v>
      </c>
      <c r="E340" s="795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4301011594</v>
      </c>
      <c r="D341" s="794">
        <v>4680115883413</v>
      </c>
      <c r="E341" s="795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8"/>
      <c r="B342" s="801"/>
      <c r="C342" s="801"/>
      <c r="D342" s="801"/>
      <c r="E342" s="801"/>
      <c r="F342" s="801"/>
      <c r="G342" s="801"/>
      <c r="H342" s="801"/>
      <c r="I342" s="801"/>
      <c r="J342" s="801"/>
      <c r="K342" s="801"/>
      <c r="L342" s="801"/>
      <c r="M342" s="801"/>
      <c r="N342" s="801"/>
      <c r="O342" s="809"/>
      <c r="P342" s="803" t="s">
        <v>71</v>
      </c>
      <c r="Q342" s="804"/>
      <c r="R342" s="804"/>
      <c r="S342" s="804"/>
      <c r="T342" s="804"/>
      <c r="U342" s="804"/>
      <c r="V342" s="80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1"/>
      <c r="B343" s="801"/>
      <c r="C343" s="801"/>
      <c r="D343" s="801"/>
      <c r="E343" s="801"/>
      <c r="F343" s="801"/>
      <c r="G343" s="801"/>
      <c r="H343" s="801"/>
      <c r="I343" s="801"/>
      <c r="J343" s="801"/>
      <c r="K343" s="801"/>
      <c r="L343" s="801"/>
      <c r="M343" s="801"/>
      <c r="N343" s="801"/>
      <c r="O343" s="809"/>
      <c r="P343" s="803" t="s">
        <v>71</v>
      </c>
      <c r="Q343" s="804"/>
      <c r="R343" s="804"/>
      <c r="S343" s="804"/>
      <c r="T343" s="804"/>
      <c r="U343" s="804"/>
      <c r="V343" s="80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customHeight="1" x14ac:dyDescent="0.25">
      <c r="A344" s="800" t="s">
        <v>64</v>
      </c>
      <c r="B344" s="801"/>
      <c r="C344" s="801"/>
      <c r="D344" s="801"/>
      <c r="E344" s="801"/>
      <c r="F344" s="801"/>
      <c r="G344" s="801"/>
      <c r="H344" s="801"/>
      <c r="I344" s="801"/>
      <c r="J344" s="801"/>
      <c r="K344" s="801"/>
      <c r="L344" s="801"/>
      <c r="M344" s="801"/>
      <c r="N344" s="801"/>
      <c r="O344" s="801"/>
      <c r="P344" s="801"/>
      <c r="Q344" s="801"/>
      <c r="R344" s="801"/>
      <c r="S344" s="801"/>
      <c r="T344" s="801"/>
      <c r="U344" s="801"/>
      <c r="V344" s="801"/>
      <c r="W344" s="801"/>
      <c r="X344" s="801"/>
      <c r="Y344" s="801"/>
      <c r="Z344" s="801"/>
      <c r="AA344" s="779"/>
      <c r="AB344" s="779"/>
      <c r="AC344" s="779"/>
    </row>
    <row r="345" spans="1:68" ht="27" customHeight="1" x14ac:dyDescent="0.25">
      <c r="A345" s="54" t="s">
        <v>549</v>
      </c>
      <c r="B345" s="54" t="s">
        <v>550</v>
      </c>
      <c r="C345" s="31">
        <v>4301031305</v>
      </c>
      <c r="D345" s="794">
        <v>4607091389845</v>
      </c>
      <c r="E345" s="795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88"/>
      <c r="R345" s="788"/>
      <c r="S345" s="788"/>
      <c r="T345" s="789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552</v>
      </c>
      <c r="B346" s="54" t="s">
        <v>553</v>
      </c>
      <c r="C346" s="31">
        <v>4301031306</v>
      </c>
      <c r="D346" s="794">
        <v>4680115882881</v>
      </c>
      <c r="E346" s="795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8"/>
      <c r="B347" s="801"/>
      <c r="C347" s="801"/>
      <c r="D347" s="801"/>
      <c r="E347" s="801"/>
      <c r="F347" s="801"/>
      <c r="G347" s="801"/>
      <c r="H347" s="801"/>
      <c r="I347" s="801"/>
      <c r="J347" s="801"/>
      <c r="K347" s="801"/>
      <c r="L347" s="801"/>
      <c r="M347" s="801"/>
      <c r="N347" s="801"/>
      <c r="O347" s="809"/>
      <c r="P347" s="803" t="s">
        <v>71</v>
      </c>
      <c r="Q347" s="804"/>
      <c r="R347" s="804"/>
      <c r="S347" s="804"/>
      <c r="T347" s="804"/>
      <c r="U347" s="804"/>
      <c r="V347" s="805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x14ac:dyDescent="0.2">
      <c r="A348" s="801"/>
      <c r="B348" s="801"/>
      <c r="C348" s="801"/>
      <c r="D348" s="801"/>
      <c r="E348" s="801"/>
      <c r="F348" s="801"/>
      <c r="G348" s="801"/>
      <c r="H348" s="801"/>
      <c r="I348" s="801"/>
      <c r="J348" s="801"/>
      <c r="K348" s="801"/>
      <c r="L348" s="801"/>
      <c r="M348" s="801"/>
      <c r="N348" s="801"/>
      <c r="O348" s="809"/>
      <c r="P348" s="803" t="s">
        <v>71</v>
      </c>
      <c r="Q348" s="804"/>
      <c r="R348" s="804"/>
      <c r="S348" s="804"/>
      <c r="T348" s="804"/>
      <c r="U348" s="804"/>
      <c r="V348" s="805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customHeight="1" x14ac:dyDescent="0.25">
      <c r="A349" s="800" t="s">
        <v>73</v>
      </c>
      <c r="B349" s="801"/>
      <c r="C349" s="801"/>
      <c r="D349" s="801"/>
      <c r="E349" s="801"/>
      <c r="F349" s="801"/>
      <c r="G349" s="801"/>
      <c r="H349" s="801"/>
      <c r="I349" s="801"/>
      <c r="J349" s="801"/>
      <c r="K349" s="801"/>
      <c r="L349" s="801"/>
      <c r="M349" s="801"/>
      <c r="N349" s="801"/>
      <c r="O349" s="801"/>
      <c r="P349" s="801"/>
      <c r="Q349" s="801"/>
      <c r="R349" s="801"/>
      <c r="S349" s="801"/>
      <c r="T349" s="801"/>
      <c r="U349" s="801"/>
      <c r="V349" s="801"/>
      <c r="W349" s="801"/>
      <c r="X349" s="801"/>
      <c r="Y349" s="801"/>
      <c r="Z349" s="801"/>
      <c r="AA349" s="779"/>
      <c r="AB349" s="779"/>
      <c r="AC349" s="779"/>
    </row>
    <row r="350" spans="1:68" ht="37.5" customHeight="1" x14ac:dyDescent="0.25">
      <c r="A350" s="54" t="s">
        <v>554</v>
      </c>
      <c r="B350" s="54" t="s">
        <v>555</v>
      </c>
      <c r="C350" s="31">
        <v>4301051517</v>
      </c>
      <c r="D350" s="794">
        <v>4680115883390</v>
      </c>
      <c r="E350" s="795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8"/>
      <c r="B351" s="801"/>
      <c r="C351" s="801"/>
      <c r="D351" s="801"/>
      <c r="E351" s="801"/>
      <c r="F351" s="801"/>
      <c r="G351" s="801"/>
      <c r="H351" s="801"/>
      <c r="I351" s="801"/>
      <c r="J351" s="801"/>
      <c r="K351" s="801"/>
      <c r="L351" s="801"/>
      <c r="M351" s="801"/>
      <c r="N351" s="801"/>
      <c r="O351" s="809"/>
      <c r="P351" s="803" t="s">
        <v>71</v>
      </c>
      <c r="Q351" s="804"/>
      <c r="R351" s="804"/>
      <c r="S351" s="804"/>
      <c r="T351" s="804"/>
      <c r="U351" s="804"/>
      <c r="V351" s="805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x14ac:dyDescent="0.2">
      <c r="A352" s="801"/>
      <c r="B352" s="801"/>
      <c r="C352" s="801"/>
      <c r="D352" s="801"/>
      <c r="E352" s="801"/>
      <c r="F352" s="801"/>
      <c r="G352" s="801"/>
      <c r="H352" s="801"/>
      <c r="I352" s="801"/>
      <c r="J352" s="801"/>
      <c r="K352" s="801"/>
      <c r="L352" s="801"/>
      <c r="M352" s="801"/>
      <c r="N352" s="801"/>
      <c r="O352" s="809"/>
      <c r="P352" s="803" t="s">
        <v>71</v>
      </c>
      <c r="Q352" s="804"/>
      <c r="R352" s="804"/>
      <c r="S352" s="804"/>
      <c r="T352" s="804"/>
      <c r="U352" s="804"/>
      <c r="V352" s="805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customHeight="1" x14ac:dyDescent="0.25">
      <c r="A353" s="836" t="s">
        <v>557</v>
      </c>
      <c r="B353" s="801"/>
      <c r="C353" s="801"/>
      <c r="D353" s="801"/>
      <c r="E353" s="801"/>
      <c r="F353" s="801"/>
      <c r="G353" s="801"/>
      <c r="H353" s="801"/>
      <c r="I353" s="801"/>
      <c r="J353" s="801"/>
      <c r="K353" s="801"/>
      <c r="L353" s="801"/>
      <c r="M353" s="801"/>
      <c r="N353" s="801"/>
      <c r="O353" s="801"/>
      <c r="P353" s="801"/>
      <c r="Q353" s="801"/>
      <c r="R353" s="801"/>
      <c r="S353" s="801"/>
      <c r="T353" s="801"/>
      <c r="U353" s="801"/>
      <c r="V353" s="801"/>
      <c r="W353" s="801"/>
      <c r="X353" s="801"/>
      <c r="Y353" s="801"/>
      <c r="Z353" s="801"/>
      <c r="AA353" s="778"/>
      <c r="AB353" s="778"/>
      <c r="AC353" s="778"/>
    </row>
    <row r="354" spans="1:68" ht="14.25" customHeight="1" x14ac:dyDescent="0.25">
      <c r="A354" s="800" t="s">
        <v>110</v>
      </c>
      <c r="B354" s="801"/>
      <c r="C354" s="801"/>
      <c r="D354" s="801"/>
      <c r="E354" s="801"/>
      <c r="F354" s="801"/>
      <c r="G354" s="801"/>
      <c r="H354" s="801"/>
      <c r="I354" s="801"/>
      <c r="J354" s="801"/>
      <c r="K354" s="801"/>
      <c r="L354" s="801"/>
      <c r="M354" s="801"/>
      <c r="N354" s="801"/>
      <c r="O354" s="801"/>
      <c r="P354" s="801"/>
      <c r="Q354" s="801"/>
      <c r="R354" s="801"/>
      <c r="S354" s="801"/>
      <c r="T354" s="801"/>
      <c r="U354" s="801"/>
      <c r="V354" s="801"/>
      <c r="W354" s="801"/>
      <c r="X354" s="801"/>
      <c r="Y354" s="801"/>
      <c r="Z354" s="801"/>
      <c r="AA354" s="779"/>
      <c r="AB354" s="779"/>
      <c r="AC354" s="779"/>
    </row>
    <row r="355" spans="1:68" ht="16.5" customHeight="1" x14ac:dyDescent="0.25">
      <c r="A355" s="54" t="s">
        <v>558</v>
      </c>
      <c r="B355" s="54" t="s">
        <v>559</v>
      </c>
      <c r="C355" s="31">
        <v>4301011728</v>
      </c>
      <c r="D355" s="794">
        <v>4680115885141</v>
      </c>
      <c r="E355" s="795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8"/>
      <c r="B356" s="801"/>
      <c r="C356" s="801"/>
      <c r="D356" s="801"/>
      <c r="E356" s="801"/>
      <c r="F356" s="801"/>
      <c r="G356" s="801"/>
      <c r="H356" s="801"/>
      <c r="I356" s="801"/>
      <c r="J356" s="801"/>
      <c r="K356" s="801"/>
      <c r="L356" s="801"/>
      <c r="M356" s="801"/>
      <c r="N356" s="801"/>
      <c r="O356" s="809"/>
      <c r="P356" s="803" t="s">
        <v>71</v>
      </c>
      <c r="Q356" s="804"/>
      <c r="R356" s="804"/>
      <c r="S356" s="804"/>
      <c r="T356" s="804"/>
      <c r="U356" s="804"/>
      <c r="V356" s="80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1"/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9"/>
      <c r="P357" s="803" t="s">
        <v>71</v>
      </c>
      <c r="Q357" s="804"/>
      <c r="R357" s="804"/>
      <c r="S357" s="804"/>
      <c r="T357" s="804"/>
      <c r="U357" s="804"/>
      <c r="V357" s="80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36" t="s">
        <v>561</v>
      </c>
      <c r="B358" s="801"/>
      <c r="C358" s="801"/>
      <c r="D358" s="801"/>
      <c r="E358" s="801"/>
      <c r="F358" s="801"/>
      <c r="G358" s="801"/>
      <c r="H358" s="801"/>
      <c r="I358" s="801"/>
      <c r="J358" s="801"/>
      <c r="K358" s="801"/>
      <c r="L358" s="801"/>
      <c r="M358" s="801"/>
      <c r="N358" s="801"/>
      <c r="O358" s="801"/>
      <c r="P358" s="801"/>
      <c r="Q358" s="801"/>
      <c r="R358" s="801"/>
      <c r="S358" s="801"/>
      <c r="T358" s="801"/>
      <c r="U358" s="801"/>
      <c r="V358" s="801"/>
      <c r="W358" s="801"/>
      <c r="X358" s="801"/>
      <c r="Y358" s="801"/>
      <c r="Z358" s="801"/>
      <c r="AA358" s="778"/>
      <c r="AB358" s="778"/>
      <c r="AC358" s="778"/>
    </row>
    <row r="359" spans="1:68" ht="14.25" customHeight="1" x14ac:dyDescent="0.25">
      <c r="A359" s="800" t="s">
        <v>110</v>
      </c>
      <c r="B359" s="801"/>
      <c r="C359" s="801"/>
      <c r="D359" s="801"/>
      <c r="E359" s="801"/>
      <c r="F359" s="801"/>
      <c r="G359" s="801"/>
      <c r="H359" s="801"/>
      <c r="I359" s="801"/>
      <c r="J359" s="801"/>
      <c r="K359" s="801"/>
      <c r="L359" s="801"/>
      <c r="M359" s="801"/>
      <c r="N359" s="801"/>
      <c r="O359" s="801"/>
      <c r="P359" s="801"/>
      <c r="Q359" s="801"/>
      <c r="R359" s="801"/>
      <c r="S359" s="801"/>
      <c r="T359" s="801"/>
      <c r="U359" s="801"/>
      <c r="V359" s="801"/>
      <c r="W359" s="801"/>
      <c r="X359" s="801"/>
      <c r="Y359" s="801"/>
      <c r="Z359" s="801"/>
      <c r="AA359" s="779"/>
      <c r="AB359" s="779"/>
      <c r="AC359" s="779"/>
    </row>
    <row r="360" spans="1:68" ht="27" customHeight="1" x14ac:dyDescent="0.25">
      <c r="A360" s="54" t="s">
        <v>562</v>
      </c>
      <c r="B360" s="54" t="s">
        <v>563</v>
      </c>
      <c r="C360" s="31">
        <v>4301012024</v>
      </c>
      <c r="D360" s="794">
        <v>4680115885615</v>
      </c>
      <c r="E360" s="795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customHeight="1" x14ac:dyDescent="0.25">
      <c r="A361" s="54" t="s">
        <v>565</v>
      </c>
      <c r="B361" s="54" t="s">
        <v>566</v>
      </c>
      <c r="C361" s="31">
        <v>4301011911</v>
      </c>
      <c r="D361" s="794">
        <v>4680115885554</v>
      </c>
      <c r="E361" s="795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9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565</v>
      </c>
      <c r="B362" s="54" t="s">
        <v>568</v>
      </c>
      <c r="C362" s="31">
        <v>4301012016</v>
      </c>
      <c r="D362" s="794">
        <v>4680115885554</v>
      </c>
      <c r="E362" s="795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customHeight="1" x14ac:dyDescent="0.25">
      <c r="A363" s="54" t="s">
        <v>570</v>
      </c>
      <c r="B363" s="54" t="s">
        <v>571</v>
      </c>
      <c r="C363" s="31">
        <v>4301011858</v>
      </c>
      <c r="D363" s="794">
        <v>4680115885646</v>
      </c>
      <c r="E363" s="795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4301011857</v>
      </c>
      <c r="D364" s="794">
        <v>4680115885622</v>
      </c>
      <c r="E364" s="795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4301011573</v>
      </c>
      <c r="D365" s="794">
        <v>4680115881938</v>
      </c>
      <c r="E365" s="795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4301011337</v>
      </c>
      <c r="D366" s="794">
        <v>4607091386011</v>
      </c>
      <c r="E366" s="795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4301011859</v>
      </c>
      <c r="D367" s="794">
        <v>4680115885608</v>
      </c>
      <c r="E367" s="795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x14ac:dyDescent="0.2">
      <c r="A368" s="808"/>
      <c r="B368" s="801"/>
      <c r="C368" s="801"/>
      <c r="D368" s="801"/>
      <c r="E368" s="801"/>
      <c r="F368" s="801"/>
      <c r="G368" s="801"/>
      <c r="H368" s="801"/>
      <c r="I368" s="801"/>
      <c r="J368" s="801"/>
      <c r="K368" s="801"/>
      <c r="L368" s="801"/>
      <c r="M368" s="801"/>
      <c r="N368" s="801"/>
      <c r="O368" s="809"/>
      <c r="P368" s="803" t="s">
        <v>71</v>
      </c>
      <c r="Q368" s="804"/>
      <c r="R368" s="804"/>
      <c r="S368" s="804"/>
      <c r="T368" s="804"/>
      <c r="U368" s="804"/>
      <c r="V368" s="805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x14ac:dyDescent="0.2">
      <c r="A369" s="801"/>
      <c r="B369" s="801"/>
      <c r="C369" s="801"/>
      <c r="D369" s="801"/>
      <c r="E369" s="801"/>
      <c r="F369" s="801"/>
      <c r="G369" s="801"/>
      <c r="H369" s="801"/>
      <c r="I369" s="801"/>
      <c r="J369" s="801"/>
      <c r="K369" s="801"/>
      <c r="L369" s="801"/>
      <c r="M369" s="801"/>
      <c r="N369" s="801"/>
      <c r="O369" s="809"/>
      <c r="P369" s="803" t="s">
        <v>71</v>
      </c>
      <c r="Q369" s="804"/>
      <c r="R369" s="804"/>
      <c r="S369" s="804"/>
      <c r="T369" s="804"/>
      <c r="U369" s="804"/>
      <c r="V369" s="805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customHeight="1" x14ac:dyDescent="0.25">
      <c r="A370" s="800" t="s">
        <v>64</v>
      </c>
      <c r="B370" s="801"/>
      <c r="C370" s="801"/>
      <c r="D370" s="801"/>
      <c r="E370" s="801"/>
      <c r="F370" s="801"/>
      <c r="G370" s="801"/>
      <c r="H370" s="801"/>
      <c r="I370" s="801"/>
      <c r="J370" s="801"/>
      <c r="K370" s="801"/>
      <c r="L370" s="801"/>
      <c r="M370" s="801"/>
      <c r="N370" s="801"/>
      <c r="O370" s="801"/>
      <c r="P370" s="801"/>
      <c r="Q370" s="801"/>
      <c r="R370" s="801"/>
      <c r="S370" s="801"/>
      <c r="T370" s="801"/>
      <c r="U370" s="801"/>
      <c r="V370" s="801"/>
      <c r="W370" s="801"/>
      <c r="X370" s="801"/>
      <c r="Y370" s="801"/>
      <c r="Z370" s="801"/>
      <c r="AA370" s="779"/>
      <c r="AB370" s="779"/>
      <c r="AC370" s="779"/>
    </row>
    <row r="371" spans="1:68" ht="27" customHeight="1" x14ac:dyDescent="0.25">
      <c r="A371" s="54" t="s">
        <v>584</v>
      </c>
      <c r="B371" s="54" t="s">
        <v>585</v>
      </c>
      <c r="C371" s="31">
        <v>4301030878</v>
      </c>
      <c r="D371" s="794">
        <v>4607091387193</v>
      </c>
      <c r="E371" s="795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4301031153</v>
      </c>
      <c r="D372" s="794">
        <v>4607091387230</v>
      </c>
      <c r="E372" s="795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4301031154</v>
      </c>
      <c r="D373" s="794">
        <v>4607091387292</v>
      </c>
      <c r="E373" s="795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4301031152</v>
      </c>
      <c r="D374" s="794">
        <v>4607091387285</v>
      </c>
      <c r="E374" s="795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8"/>
      <c r="B375" s="801"/>
      <c r="C375" s="801"/>
      <c r="D375" s="801"/>
      <c r="E375" s="801"/>
      <c r="F375" s="801"/>
      <c r="G375" s="801"/>
      <c r="H375" s="801"/>
      <c r="I375" s="801"/>
      <c r="J375" s="801"/>
      <c r="K375" s="801"/>
      <c r="L375" s="801"/>
      <c r="M375" s="801"/>
      <c r="N375" s="801"/>
      <c r="O375" s="809"/>
      <c r="P375" s="803" t="s">
        <v>71</v>
      </c>
      <c r="Q375" s="804"/>
      <c r="R375" s="804"/>
      <c r="S375" s="804"/>
      <c r="T375" s="804"/>
      <c r="U375" s="804"/>
      <c r="V375" s="805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x14ac:dyDescent="0.2">
      <c r="A376" s="801"/>
      <c r="B376" s="801"/>
      <c r="C376" s="801"/>
      <c r="D376" s="801"/>
      <c r="E376" s="801"/>
      <c r="F376" s="801"/>
      <c r="G376" s="801"/>
      <c r="H376" s="801"/>
      <c r="I376" s="801"/>
      <c r="J376" s="801"/>
      <c r="K376" s="801"/>
      <c r="L376" s="801"/>
      <c r="M376" s="801"/>
      <c r="N376" s="801"/>
      <c r="O376" s="809"/>
      <c r="P376" s="803" t="s">
        <v>71</v>
      </c>
      <c r="Q376" s="804"/>
      <c r="R376" s="804"/>
      <c r="S376" s="804"/>
      <c r="T376" s="804"/>
      <c r="U376" s="804"/>
      <c r="V376" s="805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customHeight="1" x14ac:dyDescent="0.25">
      <c r="A377" s="800" t="s">
        <v>73</v>
      </c>
      <c r="B377" s="801"/>
      <c r="C377" s="801"/>
      <c r="D377" s="801"/>
      <c r="E377" s="801"/>
      <c r="F377" s="801"/>
      <c r="G377" s="801"/>
      <c r="H377" s="801"/>
      <c r="I377" s="801"/>
      <c r="J377" s="801"/>
      <c r="K377" s="801"/>
      <c r="L377" s="801"/>
      <c r="M377" s="801"/>
      <c r="N377" s="801"/>
      <c r="O377" s="801"/>
      <c r="P377" s="801"/>
      <c r="Q377" s="801"/>
      <c r="R377" s="801"/>
      <c r="S377" s="801"/>
      <c r="T377" s="801"/>
      <c r="U377" s="801"/>
      <c r="V377" s="801"/>
      <c r="W377" s="801"/>
      <c r="X377" s="801"/>
      <c r="Y377" s="801"/>
      <c r="Z377" s="801"/>
      <c r="AA377" s="779"/>
      <c r="AB377" s="779"/>
      <c r="AC377" s="779"/>
    </row>
    <row r="378" spans="1:68" ht="48" customHeight="1" x14ac:dyDescent="0.25">
      <c r="A378" s="54" t="s">
        <v>595</v>
      </c>
      <c r="B378" s="54" t="s">
        <v>596</v>
      </c>
      <c r="C378" s="31">
        <v>4301051100</v>
      </c>
      <c r="D378" s="794">
        <v>4607091387766</v>
      </c>
      <c r="E378" s="795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8"/>
      <c r="R378" s="788"/>
      <c r="S378" s="788"/>
      <c r="T378" s="789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4301051116</v>
      </c>
      <c r="D379" s="794">
        <v>4607091387957</v>
      </c>
      <c r="E379" s="795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4301051115</v>
      </c>
      <c r="D380" s="794">
        <v>4607091387964</v>
      </c>
      <c r="E380" s="795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4301051705</v>
      </c>
      <c r="D381" s="794">
        <v>4680115884588</v>
      </c>
      <c r="E381" s="795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4301051130</v>
      </c>
      <c r="D382" s="794">
        <v>4607091387537</v>
      </c>
      <c r="E382" s="795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customHeight="1" x14ac:dyDescent="0.25">
      <c r="A383" s="54" t="s">
        <v>610</v>
      </c>
      <c r="B383" s="54" t="s">
        <v>611</v>
      </c>
      <c r="C383" s="31">
        <v>4301051132</v>
      </c>
      <c r="D383" s="794">
        <v>4607091387513</v>
      </c>
      <c r="E383" s="795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x14ac:dyDescent="0.2">
      <c r="A384" s="808"/>
      <c r="B384" s="801"/>
      <c r="C384" s="801"/>
      <c r="D384" s="801"/>
      <c r="E384" s="801"/>
      <c r="F384" s="801"/>
      <c r="G384" s="801"/>
      <c r="H384" s="801"/>
      <c r="I384" s="801"/>
      <c r="J384" s="801"/>
      <c r="K384" s="801"/>
      <c r="L384" s="801"/>
      <c r="M384" s="801"/>
      <c r="N384" s="801"/>
      <c r="O384" s="809"/>
      <c r="P384" s="803" t="s">
        <v>71</v>
      </c>
      <c r="Q384" s="804"/>
      <c r="R384" s="804"/>
      <c r="S384" s="804"/>
      <c r="T384" s="804"/>
      <c r="U384" s="804"/>
      <c r="V384" s="805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x14ac:dyDescent="0.2">
      <c r="A385" s="801"/>
      <c r="B385" s="801"/>
      <c r="C385" s="801"/>
      <c r="D385" s="801"/>
      <c r="E385" s="801"/>
      <c r="F385" s="801"/>
      <c r="G385" s="801"/>
      <c r="H385" s="801"/>
      <c r="I385" s="801"/>
      <c r="J385" s="801"/>
      <c r="K385" s="801"/>
      <c r="L385" s="801"/>
      <c r="M385" s="801"/>
      <c r="N385" s="801"/>
      <c r="O385" s="809"/>
      <c r="P385" s="803" t="s">
        <v>71</v>
      </c>
      <c r="Q385" s="804"/>
      <c r="R385" s="804"/>
      <c r="S385" s="804"/>
      <c r="T385" s="804"/>
      <c r="U385" s="804"/>
      <c r="V385" s="805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customHeight="1" x14ac:dyDescent="0.25">
      <c r="A386" s="800" t="s">
        <v>205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4">
        <v>4607091380880</v>
      </c>
      <c r="E387" s="795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3">
        <v>268.8</v>
      </c>
      <c r="Y387" s="784">
        <f>IFERROR(IF(X387="",0,CEILING((X387/$H387),1)*$H387),"")</f>
        <v>268.8</v>
      </c>
      <c r="Z387" s="36">
        <f>IFERROR(IF(Y387=0,"",ROUNDUP(Y387/H387,0)*0.02175),"")</f>
        <v>0.69599999999999995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286.84800000000001</v>
      </c>
      <c r="BN387" s="64">
        <f>IFERROR(Y387*I387/H387,"0")</f>
        <v>286.84800000000001</v>
      </c>
      <c r="BO387" s="64">
        <f>IFERROR(1/J387*(X387/H387),"0")</f>
        <v>0.5714285714285714</v>
      </c>
      <c r="BP387" s="64">
        <f>IFERROR(1/J387*(Y387/H387),"0")</f>
        <v>0.5714285714285714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4">
        <v>4607091384482</v>
      </c>
      <c r="E388" s="795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249.6</v>
      </c>
      <c r="Y388" s="784">
        <f>IFERROR(IF(X388="",0,CEILING((X388/$H388),1)*$H388),"")</f>
        <v>249.6</v>
      </c>
      <c r="Z388" s="36">
        <f>IFERROR(IF(Y388=0,"",ROUNDUP(Y388/H388,0)*0.02175),"")</f>
        <v>0.69599999999999995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267.64800000000002</v>
      </c>
      <c r="BN388" s="64">
        <f>IFERROR(Y388*I388/H388,"0")</f>
        <v>267.64800000000002</v>
      </c>
      <c r="BO388" s="64">
        <f>IFERROR(1/J388*(X388/H388),"0")</f>
        <v>0.5714285714285714</v>
      </c>
      <c r="BP388" s="64">
        <f>IFERROR(1/J388*(Y388/H388),"0")</f>
        <v>0.5714285714285714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4">
        <v>4607091380897</v>
      </c>
      <c r="E389" s="795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201.6</v>
      </c>
      <c r="Y389" s="784">
        <f>IFERROR(IF(X389="",0,CEILING((X389/$H389),1)*$H389),"")</f>
        <v>201.60000000000002</v>
      </c>
      <c r="Z389" s="36">
        <f>IFERROR(IF(Y389=0,"",ROUNDUP(Y389/H389,0)*0.02175),"")</f>
        <v>0.52200000000000002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215.136</v>
      </c>
      <c r="BN389" s="64">
        <f>IFERROR(Y389*I389/H389,"0")</f>
        <v>215.13600000000002</v>
      </c>
      <c r="BO389" s="64">
        <f>IFERROR(1/J389*(X389/H389),"0")</f>
        <v>0.42857142857142855</v>
      </c>
      <c r="BP389" s="64">
        <f>IFERROR(1/J389*(Y389/H389),"0")</f>
        <v>0.42857142857142855</v>
      </c>
    </row>
    <row r="390" spans="1:68" ht="16.5" customHeight="1" x14ac:dyDescent="0.25">
      <c r="A390" s="54" t="s">
        <v>619</v>
      </c>
      <c r="B390" s="54" t="s">
        <v>622</v>
      </c>
      <c r="C390" s="31">
        <v>4301060484</v>
      </c>
      <c r="D390" s="794">
        <v>4607091380897</v>
      </c>
      <c r="E390" s="795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8"/>
      <c r="B391" s="801"/>
      <c r="C391" s="801"/>
      <c r="D391" s="801"/>
      <c r="E391" s="801"/>
      <c r="F391" s="801"/>
      <c r="G391" s="801"/>
      <c r="H391" s="801"/>
      <c r="I391" s="801"/>
      <c r="J391" s="801"/>
      <c r="K391" s="801"/>
      <c r="L391" s="801"/>
      <c r="M391" s="801"/>
      <c r="N391" s="801"/>
      <c r="O391" s="809"/>
      <c r="P391" s="803" t="s">
        <v>71</v>
      </c>
      <c r="Q391" s="804"/>
      <c r="R391" s="804"/>
      <c r="S391" s="804"/>
      <c r="T391" s="804"/>
      <c r="U391" s="804"/>
      <c r="V391" s="805"/>
      <c r="W391" s="37" t="s">
        <v>72</v>
      </c>
      <c r="X391" s="785">
        <f>IFERROR(X387/H387,"0")+IFERROR(X388/H388,"0")+IFERROR(X389/H389,"0")+IFERROR(X390/H390,"0")</f>
        <v>88</v>
      </c>
      <c r="Y391" s="785">
        <f>IFERROR(Y387/H387,"0")+IFERROR(Y388/H388,"0")+IFERROR(Y389/H389,"0")+IFERROR(Y390/H390,"0")</f>
        <v>88</v>
      </c>
      <c r="Z391" s="785">
        <f>IFERROR(IF(Z387="",0,Z387),"0")+IFERROR(IF(Z388="",0,Z388),"0")+IFERROR(IF(Z389="",0,Z389),"0")+IFERROR(IF(Z390="",0,Z390),"0")</f>
        <v>1.9139999999999999</v>
      </c>
      <c r="AA391" s="786"/>
      <c r="AB391" s="786"/>
      <c r="AC391" s="786"/>
    </row>
    <row r="392" spans="1:68" x14ac:dyDescent="0.2">
      <c r="A392" s="801"/>
      <c r="B392" s="801"/>
      <c r="C392" s="801"/>
      <c r="D392" s="801"/>
      <c r="E392" s="801"/>
      <c r="F392" s="801"/>
      <c r="G392" s="801"/>
      <c r="H392" s="801"/>
      <c r="I392" s="801"/>
      <c r="J392" s="801"/>
      <c r="K392" s="801"/>
      <c r="L392" s="801"/>
      <c r="M392" s="801"/>
      <c r="N392" s="801"/>
      <c r="O392" s="809"/>
      <c r="P392" s="803" t="s">
        <v>71</v>
      </c>
      <c r="Q392" s="804"/>
      <c r="R392" s="804"/>
      <c r="S392" s="804"/>
      <c r="T392" s="804"/>
      <c r="U392" s="804"/>
      <c r="V392" s="805"/>
      <c r="W392" s="37" t="s">
        <v>69</v>
      </c>
      <c r="X392" s="785">
        <f>IFERROR(SUM(X387:X390),"0")</f>
        <v>720</v>
      </c>
      <c r="Y392" s="785">
        <f>IFERROR(SUM(Y387:Y390),"0")</f>
        <v>720</v>
      </c>
      <c r="Z392" s="37"/>
      <c r="AA392" s="786"/>
      <c r="AB392" s="786"/>
      <c r="AC392" s="786"/>
    </row>
    <row r="393" spans="1:68" ht="14.25" customHeight="1" x14ac:dyDescent="0.25">
      <c r="A393" s="800" t="s">
        <v>99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779"/>
      <c r="AB393" s="779"/>
      <c r="AC393" s="779"/>
    </row>
    <row r="394" spans="1:68" ht="16.5" customHeight="1" x14ac:dyDescent="0.25">
      <c r="A394" s="54" t="s">
        <v>625</v>
      </c>
      <c r="B394" s="54" t="s">
        <v>626</v>
      </c>
      <c r="C394" s="31">
        <v>4301030232</v>
      </c>
      <c r="D394" s="794">
        <v>4607091388374</v>
      </c>
      <c r="E394" s="795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62" t="s">
        <v>627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4301030235</v>
      </c>
      <c r="D395" s="794">
        <v>4607091388381</v>
      </c>
      <c r="E395" s="795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53" t="s">
        <v>631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4301032015</v>
      </c>
      <c r="D396" s="794">
        <v>4607091383102</v>
      </c>
      <c r="E396" s="795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4301030233</v>
      </c>
      <c r="D397" s="794">
        <v>4607091388404</v>
      </c>
      <c r="E397" s="795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8"/>
      <c r="B398" s="801"/>
      <c r="C398" s="801"/>
      <c r="D398" s="801"/>
      <c r="E398" s="801"/>
      <c r="F398" s="801"/>
      <c r="G398" s="801"/>
      <c r="H398" s="801"/>
      <c r="I398" s="801"/>
      <c r="J398" s="801"/>
      <c r="K398" s="801"/>
      <c r="L398" s="801"/>
      <c r="M398" s="801"/>
      <c r="N398" s="801"/>
      <c r="O398" s="809"/>
      <c r="P398" s="803" t="s">
        <v>71</v>
      </c>
      <c r="Q398" s="804"/>
      <c r="R398" s="804"/>
      <c r="S398" s="804"/>
      <c r="T398" s="804"/>
      <c r="U398" s="804"/>
      <c r="V398" s="805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801"/>
      <c r="B399" s="801"/>
      <c r="C399" s="801"/>
      <c r="D399" s="801"/>
      <c r="E399" s="801"/>
      <c r="F399" s="801"/>
      <c r="G399" s="801"/>
      <c r="H399" s="801"/>
      <c r="I399" s="801"/>
      <c r="J399" s="801"/>
      <c r="K399" s="801"/>
      <c r="L399" s="801"/>
      <c r="M399" s="801"/>
      <c r="N399" s="801"/>
      <c r="O399" s="809"/>
      <c r="P399" s="803" t="s">
        <v>71</v>
      </c>
      <c r="Q399" s="804"/>
      <c r="R399" s="804"/>
      <c r="S399" s="804"/>
      <c r="T399" s="804"/>
      <c r="U399" s="804"/>
      <c r="V399" s="805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00" t="s">
        <v>637</v>
      </c>
      <c r="B400" s="801"/>
      <c r="C400" s="801"/>
      <c r="D400" s="801"/>
      <c r="E400" s="801"/>
      <c r="F400" s="801"/>
      <c r="G400" s="801"/>
      <c r="H400" s="801"/>
      <c r="I400" s="801"/>
      <c r="J400" s="801"/>
      <c r="K400" s="801"/>
      <c r="L400" s="801"/>
      <c r="M400" s="801"/>
      <c r="N400" s="801"/>
      <c r="O400" s="801"/>
      <c r="P400" s="801"/>
      <c r="Q400" s="801"/>
      <c r="R400" s="801"/>
      <c r="S400" s="801"/>
      <c r="T400" s="801"/>
      <c r="U400" s="801"/>
      <c r="V400" s="801"/>
      <c r="W400" s="801"/>
      <c r="X400" s="801"/>
      <c r="Y400" s="801"/>
      <c r="Z400" s="801"/>
      <c r="AA400" s="779"/>
      <c r="AB400" s="779"/>
      <c r="AC400" s="779"/>
    </row>
    <row r="401" spans="1:68" ht="16.5" customHeight="1" x14ac:dyDescent="0.25">
      <c r="A401" s="54" t="s">
        <v>638</v>
      </c>
      <c r="B401" s="54" t="s">
        <v>639</v>
      </c>
      <c r="C401" s="31">
        <v>4301180007</v>
      </c>
      <c r="D401" s="794">
        <v>4680115881808</v>
      </c>
      <c r="E401" s="795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8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642</v>
      </c>
      <c r="B402" s="54" t="s">
        <v>643</v>
      </c>
      <c r="C402" s="31">
        <v>4301180006</v>
      </c>
      <c r="D402" s="794">
        <v>4680115881822</v>
      </c>
      <c r="E402" s="795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8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4301180001</v>
      </c>
      <c r="D403" s="794">
        <v>4680115880016</v>
      </c>
      <c r="E403" s="795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8"/>
      <c r="B404" s="801"/>
      <c r="C404" s="801"/>
      <c r="D404" s="801"/>
      <c r="E404" s="801"/>
      <c r="F404" s="801"/>
      <c r="G404" s="801"/>
      <c r="H404" s="801"/>
      <c r="I404" s="801"/>
      <c r="J404" s="801"/>
      <c r="K404" s="801"/>
      <c r="L404" s="801"/>
      <c r="M404" s="801"/>
      <c r="N404" s="801"/>
      <c r="O404" s="809"/>
      <c r="P404" s="803" t="s">
        <v>71</v>
      </c>
      <c r="Q404" s="804"/>
      <c r="R404" s="804"/>
      <c r="S404" s="804"/>
      <c r="T404" s="804"/>
      <c r="U404" s="804"/>
      <c r="V404" s="80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1"/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9"/>
      <c r="P405" s="803" t="s">
        <v>71</v>
      </c>
      <c r="Q405" s="804"/>
      <c r="R405" s="804"/>
      <c r="S405" s="804"/>
      <c r="T405" s="804"/>
      <c r="U405" s="804"/>
      <c r="V405" s="80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36" t="s">
        <v>646</v>
      </c>
      <c r="B406" s="801"/>
      <c r="C406" s="801"/>
      <c r="D406" s="801"/>
      <c r="E406" s="801"/>
      <c r="F406" s="801"/>
      <c r="G406" s="801"/>
      <c r="H406" s="801"/>
      <c r="I406" s="801"/>
      <c r="J406" s="801"/>
      <c r="K406" s="801"/>
      <c r="L406" s="801"/>
      <c r="M406" s="801"/>
      <c r="N406" s="801"/>
      <c r="O406" s="801"/>
      <c r="P406" s="801"/>
      <c r="Q406" s="801"/>
      <c r="R406" s="801"/>
      <c r="S406" s="801"/>
      <c r="T406" s="801"/>
      <c r="U406" s="801"/>
      <c r="V406" s="801"/>
      <c r="W406" s="801"/>
      <c r="X406" s="801"/>
      <c r="Y406" s="801"/>
      <c r="Z406" s="801"/>
      <c r="AA406" s="778"/>
      <c r="AB406" s="778"/>
      <c r="AC406" s="778"/>
    </row>
    <row r="407" spans="1:68" ht="14.25" customHeight="1" x14ac:dyDescent="0.25">
      <c r="A407" s="800" t="s">
        <v>64</v>
      </c>
      <c r="B407" s="801"/>
      <c r="C407" s="801"/>
      <c r="D407" s="801"/>
      <c r="E407" s="801"/>
      <c r="F407" s="801"/>
      <c r="G407" s="801"/>
      <c r="H407" s="801"/>
      <c r="I407" s="801"/>
      <c r="J407" s="801"/>
      <c r="K407" s="801"/>
      <c r="L407" s="801"/>
      <c r="M407" s="801"/>
      <c r="N407" s="801"/>
      <c r="O407" s="801"/>
      <c r="P407" s="801"/>
      <c r="Q407" s="801"/>
      <c r="R407" s="801"/>
      <c r="S407" s="801"/>
      <c r="T407" s="801"/>
      <c r="U407" s="801"/>
      <c r="V407" s="801"/>
      <c r="W407" s="801"/>
      <c r="X407" s="801"/>
      <c r="Y407" s="801"/>
      <c r="Z407" s="801"/>
      <c r="AA407" s="779"/>
      <c r="AB407" s="779"/>
      <c r="AC407" s="779"/>
    </row>
    <row r="408" spans="1:68" ht="27" customHeight="1" x14ac:dyDescent="0.25">
      <c r="A408" s="54" t="s">
        <v>647</v>
      </c>
      <c r="B408" s="54" t="s">
        <v>648</v>
      </c>
      <c r="C408" s="31">
        <v>4301031066</v>
      </c>
      <c r="D408" s="794">
        <v>4607091383836</v>
      </c>
      <c r="E408" s="795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8"/>
      <c r="B409" s="801"/>
      <c r="C409" s="801"/>
      <c r="D409" s="801"/>
      <c r="E409" s="801"/>
      <c r="F409" s="801"/>
      <c r="G409" s="801"/>
      <c r="H409" s="801"/>
      <c r="I409" s="801"/>
      <c r="J409" s="801"/>
      <c r="K409" s="801"/>
      <c r="L409" s="801"/>
      <c r="M409" s="801"/>
      <c r="N409" s="801"/>
      <c r="O409" s="809"/>
      <c r="P409" s="803" t="s">
        <v>71</v>
      </c>
      <c r="Q409" s="804"/>
      <c r="R409" s="804"/>
      <c r="S409" s="804"/>
      <c r="T409" s="804"/>
      <c r="U409" s="804"/>
      <c r="V409" s="805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801"/>
      <c r="B410" s="801"/>
      <c r="C410" s="801"/>
      <c r="D410" s="801"/>
      <c r="E410" s="801"/>
      <c r="F410" s="801"/>
      <c r="G410" s="801"/>
      <c r="H410" s="801"/>
      <c r="I410" s="801"/>
      <c r="J410" s="801"/>
      <c r="K410" s="801"/>
      <c r="L410" s="801"/>
      <c r="M410" s="801"/>
      <c r="N410" s="801"/>
      <c r="O410" s="809"/>
      <c r="P410" s="803" t="s">
        <v>71</v>
      </c>
      <c r="Q410" s="804"/>
      <c r="R410" s="804"/>
      <c r="S410" s="804"/>
      <c r="T410" s="804"/>
      <c r="U410" s="804"/>
      <c r="V410" s="805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00" t="s">
        <v>73</v>
      </c>
      <c r="B411" s="801"/>
      <c r="C411" s="801"/>
      <c r="D411" s="801"/>
      <c r="E411" s="801"/>
      <c r="F411" s="801"/>
      <c r="G411" s="801"/>
      <c r="H411" s="801"/>
      <c r="I411" s="801"/>
      <c r="J411" s="801"/>
      <c r="K411" s="801"/>
      <c r="L411" s="801"/>
      <c r="M411" s="801"/>
      <c r="N411" s="801"/>
      <c r="O411" s="801"/>
      <c r="P411" s="801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  <c r="AA411" s="779"/>
      <c r="AB411" s="779"/>
      <c r="AC411" s="779"/>
    </row>
    <row r="412" spans="1:68" ht="37.5" customHeight="1" x14ac:dyDescent="0.25">
      <c r="A412" s="54" t="s">
        <v>650</v>
      </c>
      <c r="B412" s="54" t="s">
        <v>651</v>
      </c>
      <c r="C412" s="31">
        <v>4301051142</v>
      </c>
      <c r="D412" s="794">
        <v>4607091387919</v>
      </c>
      <c r="E412" s="795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194.4</v>
      </c>
      <c r="Y412" s="784">
        <f>IFERROR(IF(X412="",0,CEILING((X412/$H412),1)*$H412),"")</f>
        <v>194.39999999999998</v>
      </c>
      <c r="Z412" s="36">
        <f>IFERROR(IF(Y412=0,"",ROUNDUP(Y412/H412,0)*0.02175),"")</f>
        <v>0.52200000000000002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207.93600000000001</v>
      </c>
      <c r="BN412" s="64">
        <f>IFERROR(Y412*I412/H412,"0")</f>
        <v>207.93599999999998</v>
      </c>
      <c r="BO412" s="64">
        <f>IFERROR(1/J412*(X412/H412),"0")</f>
        <v>0.42857142857142855</v>
      </c>
      <c r="BP412" s="64">
        <f>IFERROR(1/J412*(Y412/H412),"0")</f>
        <v>0.42857142857142855</v>
      </c>
    </row>
    <row r="413" spans="1:68" ht="37.5" customHeight="1" x14ac:dyDescent="0.25">
      <c r="A413" s="54" t="s">
        <v>653</v>
      </c>
      <c r="B413" s="54" t="s">
        <v>654</v>
      </c>
      <c r="C413" s="31">
        <v>4301051461</v>
      </c>
      <c r="D413" s="794">
        <v>4680115883604</v>
      </c>
      <c r="E413" s="795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656</v>
      </c>
      <c r="B414" s="54" t="s">
        <v>657</v>
      </c>
      <c r="C414" s="31">
        <v>4301051485</v>
      </c>
      <c r="D414" s="794">
        <v>4680115883567</v>
      </c>
      <c r="E414" s="795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8"/>
      <c r="B415" s="801"/>
      <c r="C415" s="801"/>
      <c r="D415" s="801"/>
      <c r="E415" s="801"/>
      <c r="F415" s="801"/>
      <c r="G415" s="801"/>
      <c r="H415" s="801"/>
      <c r="I415" s="801"/>
      <c r="J415" s="801"/>
      <c r="K415" s="801"/>
      <c r="L415" s="801"/>
      <c r="M415" s="801"/>
      <c r="N415" s="801"/>
      <c r="O415" s="809"/>
      <c r="P415" s="803" t="s">
        <v>71</v>
      </c>
      <c r="Q415" s="804"/>
      <c r="R415" s="804"/>
      <c r="S415" s="804"/>
      <c r="T415" s="804"/>
      <c r="U415" s="804"/>
      <c r="V415" s="805"/>
      <c r="W415" s="37" t="s">
        <v>72</v>
      </c>
      <c r="X415" s="785">
        <f>IFERROR(X412/H412,"0")+IFERROR(X413/H413,"0")+IFERROR(X414/H414,"0")</f>
        <v>24</v>
      </c>
      <c r="Y415" s="785">
        <f>IFERROR(Y412/H412,"0")+IFERROR(Y413/H413,"0")+IFERROR(Y414/H414,"0")</f>
        <v>24</v>
      </c>
      <c r="Z415" s="785">
        <f>IFERROR(IF(Z412="",0,Z412),"0")+IFERROR(IF(Z413="",0,Z413),"0")+IFERROR(IF(Z414="",0,Z414),"0")</f>
        <v>0.52200000000000002</v>
      </c>
      <c r="AA415" s="786"/>
      <c r="AB415" s="786"/>
      <c r="AC415" s="786"/>
    </row>
    <row r="416" spans="1:68" x14ac:dyDescent="0.2">
      <c r="A416" s="801"/>
      <c r="B416" s="801"/>
      <c r="C416" s="801"/>
      <c r="D416" s="801"/>
      <c r="E416" s="801"/>
      <c r="F416" s="801"/>
      <c r="G416" s="801"/>
      <c r="H416" s="801"/>
      <c r="I416" s="801"/>
      <c r="J416" s="801"/>
      <c r="K416" s="801"/>
      <c r="L416" s="801"/>
      <c r="M416" s="801"/>
      <c r="N416" s="801"/>
      <c r="O416" s="809"/>
      <c r="P416" s="803" t="s">
        <v>71</v>
      </c>
      <c r="Q416" s="804"/>
      <c r="R416" s="804"/>
      <c r="S416" s="804"/>
      <c r="T416" s="804"/>
      <c r="U416" s="804"/>
      <c r="V416" s="805"/>
      <c r="W416" s="37" t="s">
        <v>69</v>
      </c>
      <c r="X416" s="785">
        <f>IFERROR(SUM(X412:X414),"0")</f>
        <v>194.4</v>
      </c>
      <c r="Y416" s="785">
        <f>IFERROR(SUM(Y412:Y414),"0")</f>
        <v>194.39999999999998</v>
      </c>
      <c r="Z416" s="37"/>
      <c r="AA416" s="786"/>
      <c r="AB416" s="786"/>
      <c r="AC416" s="786"/>
    </row>
    <row r="417" spans="1:68" ht="27.75" customHeight="1" x14ac:dyDescent="0.2">
      <c r="A417" s="889" t="s">
        <v>659</v>
      </c>
      <c r="B417" s="890"/>
      <c r="C417" s="890"/>
      <c r="D417" s="890"/>
      <c r="E417" s="890"/>
      <c r="F417" s="890"/>
      <c r="G417" s="890"/>
      <c r="H417" s="890"/>
      <c r="I417" s="890"/>
      <c r="J417" s="890"/>
      <c r="K417" s="890"/>
      <c r="L417" s="890"/>
      <c r="M417" s="890"/>
      <c r="N417" s="890"/>
      <c r="O417" s="890"/>
      <c r="P417" s="890"/>
      <c r="Q417" s="890"/>
      <c r="R417" s="890"/>
      <c r="S417" s="890"/>
      <c r="T417" s="890"/>
      <c r="U417" s="890"/>
      <c r="V417" s="890"/>
      <c r="W417" s="890"/>
      <c r="X417" s="890"/>
      <c r="Y417" s="890"/>
      <c r="Z417" s="890"/>
      <c r="AA417" s="48"/>
      <c r="AB417" s="48"/>
      <c r="AC417" s="48"/>
    </row>
    <row r="418" spans="1:68" ht="16.5" customHeight="1" x14ac:dyDescent="0.25">
      <c r="A418" s="836" t="s">
        <v>660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778"/>
      <c r="AB418" s="778"/>
      <c r="AC418" s="778"/>
    </row>
    <row r="419" spans="1:68" ht="14.25" customHeight="1" x14ac:dyDescent="0.25">
      <c r="A419" s="800" t="s">
        <v>110</v>
      </c>
      <c r="B419" s="801"/>
      <c r="C419" s="801"/>
      <c r="D419" s="801"/>
      <c r="E419" s="801"/>
      <c r="F419" s="801"/>
      <c r="G419" s="801"/>
      <c r="H419" s="801"/>
      <c r="I419" s="801"/>
      <c r="J419" s="801"/>
      <c r="K419" s="801"/>
      <c r="L419" s="801"/>
      <c r="M419" s="801"/>
      <c r="N419" s="801"/>
      <c r="O419" s="801"/>
      <c r="P419" s="801"/>
      <c r="Q419" s="801"/>
      <c r="R419" s="801"/>
      <c r="S419" s="801"/>
      <c r="T419" s="801"/>
      <c r="U419" s="801"/>
      <c r="V419" s="801"/>
      <c r="W419" s="801"/>
      <c r="X419" s="801"/>
      <c r="Y419" s="801"/>
      <c r="Z419" s="801"/>
      <c r="AA419" s="779"/>
      <c r="AB419" s="779"/>
      <c r="AC419" s="779"/>
    </row>
    <row r="420" spans="1:68" ht="27" customHeight="1" x14ac:dyDescent="0.25">
      <c r="A420" s="54" t="s">
        <v>661</v>
      </c>
      <c r="B420" s="54" t="s">
        <v>662</v>
      </c>
      <c r="C420" s="31">
        <v>4301011946</v>
      </c>
      <c r="D420" s="794">
        <v>4680115884847</v>
      </c>
      <c r="E420" s="795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customHeight="1" x14ac:dyDescent="0.25">
      <c r="A421" s="54" t="s">
        <v>661</v>
      </c>
      <c r="B421" s="54" t="s">
        <v>664</v>
      </c>
      <c r="C421" s="31">
        <v>4301011869</v>
      </c>
      <c r="D421" s="794">
        <v>4680115884847</v>
      </c>
      <c r="E421" s="795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480</v>
      </c>
      <c r="Y421" s="784">
        <f t="shared" si="87"/>
        <v>480</v>
      </c>
      <c r="Z421" s="36">
        <f>IFERROR(IF(Y421=0,"",ROUNDUP(Y421/H421,0)*0.02175),"")</f>
        <v>0.69599999999999995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495.36</v>
      </c>
      <c r="BN421" s="64">
        <f t="shared" si="89"/>
        <v>495.36</v>
      </c>
      <c r="BO421" s="64">
        <f t="shared" si="90"/>
        <v>0.66666666666666663</v>
      </c>
      <c r="BP421" s="64">
        <f t="shared" si="91"/>
        <v>0.66666666666666663</v>
      </c>
    </row>
    <row r="422" spans="1:68" ht="27" customHeight="1" x14ac:dyDescent="0.25">
      <c r="A422" s="54" t="s">
        <v>666</v>
      </c>
      <c r="B422" s="54" t="s">
        <v>667</v>
      </c>
      <c r="C422" s="31">
        <v>4301011947</v>
      </c>
      <c r="D422" s="794">
        <v>4680115884854</v>
      </c>
      <c r="E422" s="795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360</v>
      </c>
      <c r="Y422" s="784">
        <f t="shared" si="87"/>
        <v>360</v>
      </c>
      <c r="Z422" s="36">
        <f>IFERROR(IF(Y422=0,"",ROUNDUP(Y422/H422,0)*0.02039),"")</f>
        <v>0.48935999999999996</v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371.52000000000004</v>
      </c>
      <c r="BN422" s="64">
        <f t="shared" si="89"/>
        <v>371.52000000000004</v>
      </c>
      <c r="BO422" s="64">
        <f t="shared" si="90"/>
        <v>0.5</v>
      </c>
      <c r="BP422" s="64">
        <f t="shared" si="91"/>
        <v>0.5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4">
        <v>4680115884854</v>
      </c>
      <c r="E423" s="795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4">
        <v>4607091383997</v>
      </c>
      <c r="E424" s="795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4">
        <v>4680115884830</v>
      </c>
      <c r="E425" s="795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960</v>
      </c>
      <c r="Y425" s="784">
        <f t="shared" si="87"/>
        <v>960</v>
      </c>
      <c r="Z425" s="36">
        <f>IFERROR(IF(Y425=0,"",ROUNDUP(Y425/H425,0)*0.02039),"")</f>
        <v>1.3049599999999999</v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990.72</v>
      </c>
      <c r="BN425" s="64">
        <f t="shared" si="89"/>
        <v>990.72</v>
      </c>
      <c r="BO425" s="64">
        <f t="shared" si="90"/>
        <v>1.3333333333333333</v>
      </c>
      <c r="BP425" s="64">
        <f t="shared" si="91"/>
        <v>1.3333333333333333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4">
        <v>4680115884830</v>
      </c>
      <c r="E426" s="795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4301011433</v>
      </c>
      <c r="D427" s="794">
        <v>4680115882638</v>
      </c>
      <c r="E427" s="795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680</v>
      </c>
      <c r="B428" s="54" t="s">
        <v>681</v>
      </c>
      <c r="C428" s="31">
        <v>4301011952</v>
      </c>
      <c r="D428" s="794">
        <v>4680115884922</v>
      </c>
      <c r="E428" s="795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customHeight="1" x14ac:dyDescent="0.25">
      <c r="A429" s="54" t="s">
        <v>682</v>
      </c>
      <c r="B429" s="54" t="s">
        <v>683</v>
      </c>
      <c r="C429" s="31">
        <v>4301011868</v>
      </c>
      <c r="D429" s="794">
        <v>4680115884861</v>
      </c>
      <c r="E429" s="795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8"/>
      <c r="B430" s="801"/>
      <c r="C430" s="801"/>
      <c r="D430" s="801"/>
      <c r="E430" s="801"/>
      <c r="F430" s="801"/>
      <c r="G430" s="801"/>
      <c r="H430" s="801"/>
      <c r="I430" s="801"/>
      <c r="J430" s="801"/>
      <c r="K430" s="801"/>
      <c r="L430" s="801"/>
      <c r="M430" s="801"/>
      <c r="N430" s="801"/>
      <c r="O430" s="809"/>
      <c r="P430" s="803" t="s">
        <v>71</v>
      </c>
      <c r="Q430" s="804"/>
      <c r="R430" s="804"/>
      <c r="S430" s="804"/>
      <c r="T430" s="804"/>
      <c r="U430" s="804"/>
      <c r="V430" s="805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120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120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2.4903199999999996</v>
      </c>
      <c r="AA430" s="786"/>
      <c r="AB430" s="786"/>
      <c r="AC430" s="786"/>
    </row>
    <row r="431" spans="1:68" x14ac:dyDescent="0.2">
      <c r="A431" s="801"/>
      <c r="B431" s="801"/>
      <c r="C431" s="801"/>
      <c r="D431" s="801"/>
      <c r="E431" s="801"/>
      <c r="F431" s="801"/>
      <c r="G431" s="801"/>
      <c r="H431" s="801"/>
      <c r="I431" s="801"/>
      <c r="J431" s="801"/>
      <c r="K431" s="801"/>
      <c r="L431" s="801"/>
      <c r="M431" s="801"/>
      <c r="N431" s="801"/>
      <c r="O431" s="809"/>
      <c r="P431" s="803" t="s">
        <v>71</v>
      </c>
      <c r="Q431" s="804"/>
      <c r="R431" s="804"/>
      <c r="S431" s="804"/>
      <c r="T431" s="804"/>
      <c r="U431" s="804"/>
      <c r="V431" s="805"/>
      <c r="W431" s="37" t="s">
        <v>69</v>
      </c>
      <c r="X431" s="785">
        <f>IFERROR(SUM(X420:X429),"0")</f>
        <v>1800</v>
      </c>
      <c r="Y431" s="785">
        <f>IFERROR(SUM(Y420:Y429),"0")</f>
        <v>1800</v>
      </c>
      <c r="Z431" s="37"/>
      <c r="AA431" s="786"/>
      <c r="AB431" s="786"/>
      <c r="AC431" s="786"/>
    </row>
    <row r="432" spans="1:68" ht="14.25" customHeight="1" x14ac:dyDescent="0.25">
      <c r="A432" s="800" t="s">
        <v>163</v>
      </c>
      <c r="B432" s="801"/>
      <c r="C432" s="801"/>
      <c r="D432" s="801"/>
      <c r="E432" s="801"/>
      <c r="F432" s="801"/>
      <c r="G432" s="801"/>
      <c r="H432" s="801"/>
      <c r="I432" s="801"/>
      <c r="J432" s="801"/>
      <c r="K432" s="801"/>
      <c r="L432" s="801"/>
      <c r="M432" s="801"/>
      <c r="N432" s="801"/>
      <c r="O432" s="801"/>
      <c r="P432" s="801"/>
      <c r="Q432" s="801"/>
      <c r="R432" s="801"/>
      <c r="S432" s="801"/>
      <c r="T432" s="801"/>
      <c r="U432" s="801"/>
      <c r="V432" s="801"/>
      <c r="W432" s="801"/>
      <c r="X432" s="801"/>
      <c r="Y432" s="801"/>
      <c r="Z432" s="801"/>
      <c r="AA432" s="779"/>
      <c r="AB432" s="779"/>
      <c r="AC432" s="779"/>
    </row>
    <row r="433" spans="1:68" ht="27" customHeight="1" x14ac:dyDescent="0.25">
      <c r="A433" s="54" t="s">
        <v>684</v>
      </c>
      <c r="B433" s="54" t="s">
        <v>685</v>
      </c>
      <c r="C433" s="31">
        <v>4301020178</v>
      </c>
      <c r="D433" s="794">
        <v>4607091383980</v>
      </c>
      <c r="E433" s="795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8"/>
      <c r="R433" s="788"/>
      <c r="S433" s="788"/>
      <c r="T433" s="789"/>
      <c r="U433" s="34"/>
      <c r="V433" s="34"/>
      <c r="W433" s="35" t="s">
        <v>69</v>
      </c>
      <c r="X433" s="783">
        <v>720</v>
      </c>
      <c r="Y433" s="784">
        <f>IFERROR(IF(X433="",0,CEILING((X433/$H433),1)*$H433),"")</f>
        <v>720</v>
      </c>
      <c r="Z433" s="36">
        <f>IFERROR(IF(Y433=0,"",ROUNDUP(Y433/H433,0)*0.02175),"")</f>
        <v>1.044</v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743.04000000000008</v>
      </c>
      <c r="BN433" s="64">
        <f>IFERROR(Y433*I433/H433,"0")</f>
        <v>743.04000000000008</v>
      </c>
      <c r="BO433" s="64">
        <f>IFERROR(1/J433*(X433/H433),"0")</f>
        <v>1</v>
      </c>
      <c r="BP433" s="64">
        <f>IFERROR(1/J433*(Y433/H433),"0")</f>
        <v>1</v>
      </c>
    </row>
    <row r="434" spans="1:68" ht="27" customHeight="1" x14ac:dyDescent="0.25">
      <c r="A434" s="54" t="s">
        <v>687</v>
      </c>
      <c r="B434" s="54" t="s">
        <v>688</v>
      </c>
      <c r="C434" s="31">
        <v>4301020179</v>
      </c>
      <c r="D434" s="794">
        <v>4607091384178</v>
      </c>
      <c r="E434" s="795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8"/>
      <c r="B435" s="801"/>
      <c r="C435" s="801"/>
      <c r="D435" s="801"/>
      <c r="E435" s="801"/>
      <c r="F435" s="801"/>
      <c r="G435" s="801"/>
      <c r="H435" s="801"/>
      <c r="I435" s="801"/>
      <c r="J435" s="801"/>
      <c r="K435" s="801"/>
      <c r="L435" s="801"/>
      <c r="M435" s="801"/>
      <c r="N435" s="801"/>
      <c r="O435" s="809"/>
      <c r="P435" s="803" t="s">
        <v>71</v>
      </c>
      <c r="Q435" s="804"/>
      <c r="R435" s="804"/>
      <c r="S435" s="804"/>
      <c r="T435" s="804"/>
      <c r="U435" s="804"/>
      <c r="V435" s="805"/>
      <c r="W435" s="37" t="s">
        <v>72</v>
      </c>
      <c r="X435" s="785">
        <f>IFERROR(X433/H433,"0")+IFERROR(X434/H434,"0")</f>
        <v>48</v>
      </c>
      <c r="Y435" s="785">
        <f>IFERROR(Y433/H433,"0")+IFERROR(Y434/H434,"0")</f>
        <v>48</v>
      </c>
      <c r="Z435" s="785">
        <f>IFERROR(IF(Z433="",0,Z433),"0")+IFERROR(IF(Z434="",0,Z434),"0")</f>
        <v>1.044</v>
      </c>
      <c r="AA435" s="786"/>
      <c r="AB435" s="786"/>
      <c r="AC435" s="786"/>
    </row>
    <row r="436" spans="1:68" x14ac:dyDescent="0.2">
      <c r="A436" s="801"/>
      <c r="B436" s="801"/>
      <c r="C436" s="801"/>
      <c r="D436" s="801"/>
      <c r="E436" s="801"/>
      <c r="F436" s="801"/>
      <c r="G436" s="801"/>
      <c r="H436" s="801"/>
      <c r="I436" s="801"/>
      <c r="J436" s="801"/>
      <c r="K436" s="801"/>
      <c r="L436" s="801"/>
      <c r="M436" s="801"/>
      <c r="N436" s="801"/>
      <c r="O436" s="809"/>
      <c r="P436" s="803" t="s">
        <v>71</v>
      </c>
      <c r="Q436" s="804"/>
      <c r="R436" s="804"/>
      <c r="S436" s="804"/>
      <c r="T436" s="804"/>
      <c r="U436" s="804"/>
      <c r="V436" s="805"/>
      <c r="W436" s="37" t="s">
        <v>69</v>
      </c>
      <c r="X436" s="785">
        <f>IFERROR(SUM(X433:X434),"0")</f>
        <v>720</v>
      </c>
      <c r="Y436" s="785">
        <f>IFERROR(SUM(Y433:Y434),"0")</f>
        <v>720</v>
      </c>
      <c r="Z436" s="37"/>
      <c r="AA436" s="786"/>
      <c r="AB436" s="786"/>
      <c r="AC436" s="786"/>
    </row>
    <row r="437" spans="1:68" ht="14.25" customHeight="1" x14ac:dyDescent="0.25">
      <c r="A437" s="800" t="s">
        <v>73</v>
      </c>
      <c r="B437" s="801"/>
      <c r="C437" s="801"/>
      <c r="D437" s="801"/>
      <c r="E437" s="801"/>
      <c r="F437" s="801"/>
      <c r="G437" s="801"/>
      <c r="H437" s="801"/>
      <c r="I437" s="801"/>
      <c r="J437" s="801"/>
      <c r="K437" s="801"/>
      <c r="L437" s="801"/>
      <c r="M437" s="801"/>
      <c r="N437" s="801"/>
      <c r="O437" s="801"/>
      <c r="P437" s="801"/>
      <c r="Q437" s="801"/>
      <c r="R437" s="801"/>
      <c r="S437" s="801"/>
      <c r="T437" s="801"/>
      <c r="U437" s="801"/>
      <c r="V437" s="801"/>
      <c r="W437" s="801"/>
      <c r="X437" s="801"/>
      <c r="Y437" s="801"/>
      <c r="Z437" s="801"/>
      <c r="AA437" s="779"/>
      <c r="AB437" s="779"/>
      <c r="AC437" s="779"/>
    </row>
    <row r="438" spans="1:68" ht="27" customHeight="1" x14ac:dyDescent="0.25">
      <c r="A438" s="54" t="s">
        <v>689</v>
      </c>
      <c r="B438" s="54" t="s">
        <v>690</v>
      </c>
      <c r="C438" s="31">
        <v>4301051903</v>
      </c>
      <c r="D438" s="794">
        <v>4607091383928</v>
      </c>
      <c r="E438" s="795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1" t="s">
        <v>691</v>
      </c>
      <c r="Q438" s="788"/>
      <c r="R438" s="788"/>
      <c r="S438" s="788"/>
      <c r="T438" s="789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693</v>
      </c>
      <c r="B439" s="54" t="s">
        <v>694</v>
      </c>
      <c r="C439" s="31">
        <v>4301051897</v>
      </c>
      <c r="D439" s="794">
        <v>4607091384260</v>
      </c>
      <c r="E439" s="795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186" t="s">
        <v>695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8"/>
      <c r="B440" s="801"/>
      <c r="C440" s="801"/>
      <c r="D440" s="801"/>
      <c r="E440" s="801"/>
      <c r="F440" s="801"/>
      <c r="G440" s="801"/>
      <c r="H440" s="801"/>
      <c r="I440" s="801"/>
      <c r="J440" s="801"/>
      <c r="K440" s="801"/>
      <c r="L440" s="801"/>
      <c r="M440" s="801"/>
      <c r="N440" s="801"/>
      <c r="O440" s="809"/>
      <c r="P440" s="803" t="s">
        <v>71</v>
      </c>
      <c r="Q440" s="804"/>
      <c r="R440" s="804"/>
      <c r="S440" s="804"/>
      <c r="T440" s="804"/>
      <c r="U440" s="804"/>
      <c r="V440" s="805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x14ac:dyDescent="0.2">
      <c r="A441" s="801"/>
      <c r="B441" s="801"/>
      <c r="C441" s="801"/>
      <c r="D441" s="801"/>
      <c r="E441" s="801"/>
      <c r="F441" s="801"/>
      <c r="G441" s="801"/>
      <c r="H441" s="801"/>
      <c r="I441" s="801"/>
      <c r="J441" s="801"/>
      <c r="K441" s="801"/>
      <c r="L441" s="801"/>
      <c r="M441" s="801"/>
      <c r="N441" s="801"/>
      <c r="O441" s="809"/>
      <c r="P441" s="803" t="s">
        <v>71</v>
      </c>
      <c r="Q441" s="804"/>
      <c r="R441" s="804"/>
      <c r="S441" s="804"/>
      <c r="T441" s="804"/>
      <c r="U441" s="804"/>
      <c r="V441" s="805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customHeight="1" x14ac:dyDescent="0.25">
      <c r="A442" s="800" t="s">
        <v>205</v>
      </c>
      <c r="B442" s="801"/>
      <c r="C442" s="801"/>
      <c r="D442" s="801"/>
      <c r="E442" s="801"/>
      <c r="F442" s="801"/>
      <c r="G442" s="801"/>
      <c r="H442" s="801"/>
      <c r="I442" s="801"/>
      <c r="J442" s="801"/>
      <c r="K442" s="801"/>
      <c r="L442" s="801"/>
      <c r="M442" s="801"/>
      <c r="N442" s="801"/>
      <c r="O442" s="801"/>
      <c r="P442" s="801"/>
      <c r="Q442" s="801"/>
      <c r="R442" s="801"/>
      <c r="S442" s="801"/>
      <c r="T442" s="801"/>
      <c r="U442" s="801"/>
      <c r="V442" s="801"/>
      <c r="W442" s="801"/>
      <c r="X442" s="801"/>
      <c r="Y442" s="801"/>
      <c r="Z442" s="801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4">
        <v>4607091384673</v>
      </c>
      <c r="E443" s="795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51" t="s">
        <v>699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216</v>
      </c>
      <c r="Y443" s="784">
        <f>IFERROR(IF(X443="",0,CEILING((X443/$H443),1)*$H443),"")</f>
        <v>216</v>
      </c>
      <c r="Z443" s="36">
        <f>IFERROR(IF(Y443=0,"",ROUNDUP(Y443/H443,0)*0.01898),"")</f>
        <v>0.45552000000000004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228.45599999999999</v>
      </c>
      <c r="BN443" s="64">
        <f>IFERROR(Y443*I443/H443,"0")</f>
        <v>228.45599999999999</v>
      </c>
      <c r="BO443" s="64">
        <f>IFERROR(1/J443*(X443/H443),"0")</f>
        <v>0.375</v>
      </c>
      <c r="BP443" s="64">
        <f>IFERROR(1/J443*(Y443/H443),"0")</f>
        <v>0.375</v>
      </c>
    </row>
    <row r="444" spans="1:68" x14ac:dyDescent="0.2">
      <c r="A444" s="808"/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9"/>
      <c r="P444" s="803" t="s">
        <v>71</v>
      </c>
      <c r="Q444" s="804"/>
      <c r="R444" s="804"/>
      <c r="S444" s="804"/>
      <c r="T444" s="804"/>
      <c r="U444" s="804"/>
      <c r="V444" s="805"/>
      <c r="W444" s="37" t="s">
        <v>72</v>
      </c>
      <c r="X444" s="785">
        <f>IFERROR(X443/H443,"0")</f>
        <v>24</v>
      </c>
      <c r="Y444" s="785">
        <f>IFERROR(Y443/H443,"0")</f>
        <v>24</v>
      </c>
      <c r="Z444" s="785">
        <f>IFERROR(IF(Z443="",0,Z443),"0")</f>
        <v>0.45552000000000004</v>
      </c>
      <c r="AA444" s="786"/>
      <c r="AB444" s="786"/>
      <c r="AC444" s="786"/>
    </row>
    <row r="445" spans="1:68" x14ac:dyDescent="0.2">
      <c r="A445" s="801"/>
      <c r="B445" s="801"/>
      <c r="C445" s="801"/>
      <c r="D445" s="801"/>
      <c r="E445" s="801"/>
      <c r="F445" s="801"/>
      <c r="G445" s="801"/>
      <c r="H445" s="801"/>
      <c r="I445" s="801"/>
      <c r="J445" s="801"/>
      <c r="K445" s="801"/>
      <c r="L445" s="801"/>
      <c r="M445" s="801"/>
      <c r="N445" s="801"/>
      <c r="O445" s="809"/>
      <c r="P445" s="803" t="s">
        <v>71</v>
      </c>
      <c r="Q445" s="804"/>
      <c r="R445" s="804"/>
      <c r="S445" s="804"/>
      <c r="T445" s="804"/>
      <c r="U445" s="804"/>
      <c r="V445" s="805"/>
      <c r="W445" s="37" t="s">
        <v>69</v>
      </c>
      <c r="X445" s="785">
        <f>IFERROR(SUM(X443:X443),"0")</f>
        <v>216</v>
      </c>
      <c r="Y445" s="785">
        <f>IFERROR(SUM(Y443:Y443),"0")</f>
        <v>216</v>
      </c>
      <c r="Z445" s="37"/>
      <c r="AA445" s="786"/>
      <c r="AB445" s="786"/>
      <c r="AC445" s="786"/>
    </row>
    <row r="446" spans="1:68" ht="16.5" customHeight="1" x14ac:dyDescent="0.25">
      <c r="A446" s="836" t="s">
        <v>701</v>
      </c>
      <c r="B446" s="801"/>
      <c r="C446" s="801"/>
      <c r="D446" s="801"/>
      <c r="E446" s="801"/>
      <c r="F446" s="801"/>
      <c r="G446" s="801"/>
      <c r="H446" s="801"/>
      <c r="I446" s="801"/>
      <c r="J446" s="801"/>
      <c r="K446" s="801"/>
      <c r="L446" s="801"/>
      <c r="M446" s="801"/>
      <c r="N446" s="801"/>
      <c r="O446" s="801"/>
      <c r="P446" s="801"/>
      <c r="Q446" s="801"/>
      <c r="R446" s="801"/>
      <c r="S446" s="801"/>
      <c r="T446" s="801"/>
      <c r="U446" s="801"/>
      <c r="V446" s="801"/>
      <c r="W446" s="801"/>
      <c r="X446" s="801"/>
      <c r="Y446" s="801"/>
      <c r="Z446" s="801"/>
      <c r="AA446" s="778"/>
      <c r="AB446" s="778"/>
      <c r="AC446" s="778"/>
    </row>
    <row r="447" spans="1:68" ht="14.25" customHeight="1" x14ac:dyDescent="0.25">
      <c r="A447" s="800" t="s">
        <v>110</v>
      </c>
      <c r="B447" s="801"/>
      <c r="C447" s="801"/>
      <c r="D447" s="801"/>
      <c r="E447" s="801"/>
      <c r="F447" s="801"/>
      <c r="G447" s="801"/>
      <c r="H447" s="801"/>
      <c r="I447" s="801"/>
      <c r="J447" s="801"/>
      <c r="K447" s="801"/>
      <c r="L447" s="801"/>
      <c r="M447" s="801"/>
      <c r="N447" s="801"/>
      <c r="O447" s="801"/>
      <c r="P447" s="801"/>
      <c r="Q447" s="801"/>
      <c r="R447" s="801"/>
      <c r="S447" s="801"/>
      <c r="T447" s="801"/>
      <c r="U447" s="801"/>
      <c r="V447" s="801"/>
      <c r="W447" s="801"/>
      <c r="X447" s="801"/>
      <c r="Y447" s="801"/>
      <c r="Z447" s="801"/>
      <c r="AA447" s="779"/>
      <c r="AB447" s="779"/>
      <c r="AC447" s="779"/>
    </row>
    <row r="448" spans="1:68" ht="37.5" customHeight="1" x14ac:dyDescent="0.25">
      <c r="A448" s="54" t="s">
        <v>702</v>
      </c>
      <c r="B448" s="54" t="s">
        <v>703</v>
      </c>
      <c r="C448" s="31">
        <v>4301011873</v>
      </c>
      <c r="D448" s="794">
        <v>4680115881907</v>
      </c>
      <c r="E448" s="795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customHeight="1" x14ac:dyDescent="0.25">
      <c r="A449" s="54" t="s">
        <v>702</v>
      </c>
      <c r="B449" s="54" t="s">
        <v>705</v>
      </c>
      <c r="C449" s="31">
        <v>4301011483</v>
      </c>
      <c r="D449" s="794">
        <v>4680115881907</v>
      </c>
      <c r="E449" s="795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4301011872</v>
      </c>
      <c r="D450" s="794">
        <v>4680115883925</v>
      </c>
      <c r="E450" s="795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customHeight="1" x14ac:dyDescent="0.25">
      <c r="A451" s="54" t="s">
        <v>707</v>
      </c>
      <c r="B451" s="54" t="s">
        <v>709</v>
      </c>
      <c r="C451" s="31">
        <v>4301011655</v>
      </c>
      <c r="D451" s="794">
        <v>4680115883925</v>
      </c>
      <c r="E451" s="795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8"/>
      <c r="R451" s="788"/>
      <c r="S451" s="788"/>
      <c r="T451" s="789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94">
        <v>4607091384192</v>
      </c>
      <c r="E452" s="795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4301011874</v>
      </c>
      <c r="D453" s="794">
        <v>4680115884892</v>
      </c>
      <c r="E453" s="795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8"/>
      <c r="R453" s="788"/>
      <c r="S453" s="788"/>
      <c r="T453" s="789"/>
      <c r="U453" s="34"/>
      <c r="V453" s="34"/>
      <c r="W453" s="35" t="s">
        <v>69</v>
      </c>
      <c r="X453" s="783">
        <v>691.2</v>
      </c>
      <c r="Y453" s="784">
        <f t="shared" si="92"/>
        <v>691.2</v>
      </c>
      <c r="Z453" s="36">
        <f>IFERROR(IF(Y453=0,"",ROUNDUP(Y453/H453,0)*0.02175),"")</f>
        <v>1.3919999999999999</v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721.92</v>
      </c>
      <c r="BN453" s="64">
        <f t="shared" si="94"/>
        <v>721.92</v>
      </c>
      <c r="BO453" s="64">
        <f t="shared" si="95"/>
        <v>1.1428571428571428</v>
      </c>
      <c r="BP453" s="64">
        <f t="shared" si="96"/>
        <v>1.1428571428571428</v>
      </c>
    </row>
    <row r="454" spans="1:68" ht="37.5" customHeight="1" x14ac:dyDescent="0.25">
      <c r="A454" s="54" t="s">
        <v>716</v>
      </c>
      <c r="B454" s="54" t="s">
        <v>717</v>
      </c>
      <c r="C454" s="31">
        <v>4301011875</v>
      </c>
      <c r="D454" s="794">
        <v>4680115884885</v>
      </c>
      <c r="E454" s="795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4301011871</v>
      </c>
      <c r="D455" s="794">
        <v>4680115884908</v>
      </c>
      <c r="E455" s="795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x14ac:dyDescent="0.2">
      <c r="A456" s="808"/>
      <c r="B456" s="801"/>
      <c r="C456" s="801"/>
      <c r="D456" s="801"/>
      <c r="E456" s="801"/>
      <c r="F456" s="801"/>
      <c r="G456" s="801"/>
      <c r="H456" s="801"/>
      <c r="I456" s="801"/>
      <c r="J456" s="801"/>
      <c r="K456" s="801"/>
      <c r="L456" s="801"/>
      <c r="M456" s="801"/>
      <c r="N456" s="801"/>
      <c r="O456" s="809"/>
      <c r="P456" s="803" t="s">
        <v>71</v>
      </c>
      <c r="Q456" s="804"/>
      <c r="R456" s="804"/>
      <c r="S456" s="804"/>
      <c r="T456" s="804"/>
      <c r="U456" s="804"/>
      <c r="V456" s="805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64</v>
      </c>
      <c r="Y456" s="785">
        <f>IFERROR(Y448/H448,"0")+IFERROR(Y449/H449,"0")+IFERROR(Y450/H450,"0")+IFERROR(Y451/H451,"0")+IFERROR(Y452/H452,"0")+IFERROR(Y453/H453,"0")+IFERROR(Y454/H454,"0")+IFERROR(Y455/H455,"0")</f>
        <v>64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1.3919999999999999</v>
      </c>
      <c r="AA456" s="786"/>
      <c r="AB456" s="786"/>
      <c r="AC456" s="786"/>
    </row>
    <row r="457" spans="1:68" x14ac:dyDescent="0.2">
      <c r="A457" s="801"/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9"/>
      <c r="P457" s="803" t="s">
        <v>71</v>
      </c>
      <c r="Q457" s="804"/>
      <c r="R457" s="804"/>
      <c r="S457" s="804"/>
      <c r="T457" s="804"/>
      <c r="U457" s="804"/>
      <c r="V457" s="805"/>
      <c r="W457" s="37" t="s">
        <v>69</v>
      </c>
      <c r="X457" s="785">
        <f>IFERROR(SUM(X448:X455),"0")</f>
        <v>691.2</v>
      </c>
      <c r="Y457" s="785">
        <f>IFERROR(SUM(Y448:Y455),"0")</f>
        <v>691.2</v>
      </c>
      <c r="Z457" s="37"/>
      <c r="AA457" s="786"/>
      <c r="AB457" s="786"/>
      <c r="AC457" s="786"/>
    </row>
    <row r="458" spans="1:68" ht="14.25" customHeight="1" x14ac:dyDescent="0.25">
      <c r="A458" s="800" t="s">
        <v>64</v>
      </c>
      <c r="B458" s="801"/>
      <c r="C458" s="801"/>
      <c r="D458" s="801"/>
      <c r="E458" s="801"/>
      <c r="F458" s="801"/>
      <c r="G458" s="801"/>
      <c r="H458" s="801"/>
      <c r="I458" s="801"/>
      <c r="J458" s="801"/>
      <c r="K458" s="801"/>
      <c r="L458" s="801"/>
      <c r="M458" s="801"/>
      <c r="N458" s="801"/>
      <c r="O458" s="801"/>
      <c r="P458" s="801"/>
      <c r="Q458" s="801"/>
      <c r="R458" s="801"/>
      <c r="S458" s="801"/>
      <c r="T458" s="801"/>
      <c r="U458" s="801"/>
      <c r="V458" s="801"/>
      <c r="W458" s="801"/>
      <c r="X458" s="801"/>
      <c r="Y458" s="801"/>
      <c r="Z458" s="801"/>
      <c r="AA458" s="779"/>
      <c r="AB458" s="779"/>
      <c r="AC458" s="779"/>
    </row>
    <row r="459" spans="1:68" ht="27" customHeight="1" x14ac:dyDescent="0.25">
      <c r="A459" s="54" t="s">
        <v>720</v>
      </c>
      <c r="B459" s="54" t="s">
        <v>721</v>
      </c>
      <c r="C459" s="31">
        <v>4301031303</v>
      </c>
      <c r="D459" s="794">
        <v>4607091384802</v>
      </c>
      <c r="E459" s="795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723</v>
      </c>
      <c r="B460" s="54" t="s">
        <v>724</v>
      </c>
      <c r="C460" s="31">
        <v>4301031304</v>
      </c>
      <c r="D460" s="794">
        <v>4607091384826</v>
      </c>
      <c r="E460" s="795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8"/>
      <c r="B461" s="801"/>
      <c r="C461" s="801"/>
      <c r="D461" s="801"/>
      <c r="E461" s="801"/>
      <c r="F461" s="801"/>
      <c r="G461" s="801"/>
      <c r="H461" s="801"/>
      <c r="I461" s="801"/>
      <c r="J461" s="801"/>
      <c r="K461" s="801"/>
      <c r="L461" s="801"/>
      <c r="M461" s="801"/>
      <c r="N461" s="801"/>
      <c r="O461" s="809"/>
      <c r="P461" s="803" t="s">
        <v>71</v>
      </c>
      <c r="Q461" s="804"/>
      <c r="R461" s="804"/>
      <c r="S461" s="804"/>
      <c r="T461" s="804"/>
      <c r="U461" s="804"/>
      <c r="V461" s="805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x14ac:dyDescent="0.2">
      <c r="A462" s="801"/>
      <c r="B462" s="801"/>
      <c r="C462" s="801"/>
      <c r="D462" s="801"/>
      <c r="E462" s="801"/>
      <c r="F462" s="801"/>
      <c r="G462" s="801"/>
      <c r="H462" s="801"/>
      <c r="I462" s="801"/>
      <c r="J462" s="801"/>
      <c r="K462" s="801"/>
      <c r="L462" s="801"/>
      <c r="M462" s="801"/>
      <c r="N462" s="801"/>
      <c r="O462" s="809"/>
      <c r="P462" s="803" t="s">
        <v>71</v>
      </c>
      <c r="Q462" s="804"/>
      <c r="R462" s="804"/>
      <c r="S462" s="804"/>
      <c r="T462" s="804"/>
      <c r="U462" s="804"/>
      <c r="V462" s="805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customHeight="1" x14ac:dyDescent="0.25">
      <c r="A463" s="800" t="s">
        <v>73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4">
        <v>4607091384246</v>
      </c>
      <c r="E464" s="795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894" t="s">
        <v>727</v>
      </c>
      <c r="Q464" s="788"/>
      <c r="R464" s="788"/>
      <c r="S464" s="788"/>
      <c r="T464" s="789"/>
      <c r="U464" s="34"/>
      <c r="V464" s="34"/>
      <c r="W464" s="35" t="s">
        <v>69</v>
      </c>
      <c r="X464" s="783">
        <v>576</v>
      </c>
      <c r="Y464" s="784">
        <f>IFERROR(IF(X464="",0,CEILING((X464/$H464),1)*$H464),"")</f>
        <v>576</v>
      </c>
      <c r="Z464" s="36">
        <f>IFERROR(IF(Y464=0,"",ROUNDUP(Y464/H464,0)*0.01898),"")</f>
        <v>1.21472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609.21600000000001</v>
      </c>
      <c r="BN464" s="64">
        <f>IFERROR(Y464*I464/H464,"0")</f>
        <v>609.21600000000001</v>
      </c>
      <c r="BO464" s="64">
        <f>IFERROR(1/J464*(X464/H464),"0")</f>
        <v>1</v>
      </c>
      <c r="BP464" s="64">
        <f>IFERROR(1/J464*(Y464/H464),"0")</f>
        <v>1</v>
      </c>
    </row>
    <row r="465" spans="1:68" ht="37.5" customHeight="1" x14ac:dyDescent="0.25">
      <c r="A465" s="54" t="s">
        <v>729</v>
      </c>
      <c r="B465" s="54" t="s">
        <v>730</v>
      </c>
      <c r="C465" s="31">
        <v>4301051901</v>
      </c>
      <c r="D465" s="794">
        <v>4680115881976</v>
      </c>
      <c r="E465" s="795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6" t="s">
        <v>731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733</v>
      </c>
      <c r="B466" s="54" t="s">
        <v>734</v>
      </c>
      <c r="C466" s="31">
        <v>4301051297</v>
      </c>
      <c r="D466" s="794">
        <v>4607091384253</v>
      </c>
      <c r="E466" s="795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733</v>
      </c>
      <c r="B467" s="54" t="s">
        <v>736</v>
      </c>
      <c r="C467" s="31">
        <v>4301051634</v>
      </c>
      <c r="D467" s="794">
        <v>4607091384253</v>
      </c>
      <c r="E467" s="795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3">
        <v>201.6</v>
      </c>
      <c r="Y467" s="784">
        <f>IFERROR(IF(X467="",0,CEILING((X467/$H467),1)*$H467),"")</f>
        <v>201.6</v>
      </c>
      <c r="Z467" s="36">
        <f>IFERROR(IF(Y467=0,"",ROUNDUP(Y467/H467,0)*0.00651),"")</f>
        <v>0.54683999999999999</v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223.77600000000001</v>
      </c>
      <c r="BN467" s="64">
        <f>IFERROR(Y467*I467/H467,"0")</f>
        <v>223.77600000000001</v>
      </c>
      <c r="BO467" s="64">
        <f>IFERROR(1/J467*(X467/H467),"0")</f>
        <v>0.46153846153846156</v>
      </c>
      <c r="BP467" s="64">
        <f>IFERROR(1/J467*(Y467/H467),"0")</f>
        <v>0.46153846153846156</v>
      </c>
    </row>
    <row r="468" spans="1:68" ht="27" customHeight="1" x14ac:dyDescent="0.25">
      <c r="A468" s="54" t="s">
        <v>738</v>
      </c>
      <c r="B468" s="54" t="s">
        <v>739</v>
      </c>
      <c r="C468" s="31">
        <v>4301051444</v>
      </c>
      <c r="D468" s="794">
        <v>4680115881969</v>
      </c>
      <c r="E468" s="795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88"/>
      <c r="R468" s="788"/>
      <c r="S468" s="788"/>
      <c r="T468" s="789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8"/>
      <c r="B469" s="801"/>
      <c r="C469" s="801"/>
      <c r="D469" s="801"/>
      <c r="E469" s="801"/>
      <c r="F469" s="801"/>
      <c r="G469" s="801"/>
      <c r="H469" s="801"/>
      <c r="I469" s="801"/>
      <c r="J469" s="801"/>
      <c r="K469" s="801"/>
      <c r="L469" s="801"/>
      <c r="M469" s="801"/>
      <c r="N469" s="801"/>
      <c r="O469" s="809"/>
      <c r="P469" s="803" t="s">
        <v>71</v>
      </c>
      <c r="Q469" s="804"/>
      <c r="R469" s="804"/>
      <c r="S469" s="804"/>
      <c r="T469" s="804"/>
      <c r="U469" s="804"/>
      <c r="V469" s="805"/>
      <c r="W469" s="37" t="s">
        <v>72</v>
      </c>
      <c r="X469" s="785">
        <f>IFERROR(X464/H464,"0")+IFERROR(X465/H465,"0")+IFERROR(X466/H466,"0")+IFERROR(X467/H467,"0")+IFERROR(X468/H468,"0")</f>
        <v>148</v>
      </c>
      <c r="Y469" s="785">
        <f>IFERROR(Y464/H464,"0")+IFERROR(Y465/H465,"0")+IFERROR(Y466/H466,"0")+IFERROR(Y467/H467,"0")+IFERROR(Y468/H468,"0")</f>
        <v>148</v>
      </c>
      <c r="Z469" s="785">
        <f>IFERROR(IF(Z464="",0,Z464),"0")+IFERROR(IF(Z465="",0,Z465),"0")+IFERROR(IF(Z466="",0,Z466),"0")+IFERROR(IF(Z467="",0,Z467),"0")+IFERROR(IF(Z468="",0,Z468),"0")</f>
        <v>1.76156</v>
      </c>
      <c r="AA469" s="786"/>
      <c r="AB469" s="786"/>
      <c r="AC469" s="786"/>
    </row>
    <row r="470" spans="1:68" x14ac:dyDescent="0.2">
      <c r="A470" s="801"/>
      <c r="B470" s="801"/>
      <c r="C470" s="801"/>
      <c r="D470" s="801"/>
      <c r="E470" s="801"/>
      <c r="F470" s="801"/>
      <c r="G470" s="801"/>
      <c r="H470" s="801"/>
      <c r="I470" s="801"/>
      <c r="J470" s="801"/>
      <c r="K470" s="801"/>
      <c r="L470" s="801"/>
      <c r="M470" s="801"/>
      <c r="N470" s="801"/>
      <c r="O470" s="809"/>
      <c r="P470" s="803" t="s">
        <v>71</v>
      </c>
      <c r="Q470" s="804"/>
      <c r="R470" s="804"/>
      <c r="S470" s="804"/>
      <c r="T470" s="804"/>
      <c r="U470" s="804"/>
      <c r="V470" s="805"/>
      <c r="W470" s="37" t="s">
        <v>69</v>
      </c>
      <c r="X470" s="785">
        <f>IFERROR(SUM(X464:X468),"0")</f>
        <v>777.6</v>
      </c>
      <c r="Y470" s="785">
        <f>IFERROR(SUM(Y464:Y468),"0")</f>
        <v>777.6</v>
      </c>
      <c r="Z470" s="37"/>
      <c r="AA470" s="786"/>
      <c r="AB470" s="786"/>
      <c r="AC470" s="786"/>
    </row>
    <row r="471" spans="1:68" ht="14.25" customHeight="1" x14ac:dyDescent="0.25">
      <c r="A471" s="800" t="s">
        <v>205</v>
      </c>
      <c r="B471" s="801"/>
      <c r="C471" s="801"/>
      <c r="D471" s="801"/>
      <c r="E471" s="801"/>
      <c r="F471" s="801"/>
      <c r="G471" s="801"/>
      <c r="H471" s="801"/>
      <c r="I471" s="801"/>
      <c r="J471" s="801"/>
      <c r="K471" s="801"/>
      <c r="L471" s="801"/>
      <c r="M471" s="801"/>
      <c r="N471" s="801"/>
      <c r="O471" s="801"/>
      <c r="P471" s="801"/>
      <c r="Q471" s="801"/>
      <c r="R471" s="801"/>
      <c r="S471" s="801"/>
      <c r="T471" s="801"/>
      <c r="U471" s="801"/>
      <c r="V471" s="801"/>
      <c r="W471" s="801"/>
      <c r="X471" s="801"/>
      <c r="Y471" s="801"/>
      <c r="Z471" s="801"/>
      <c r="AA471" s="779"/>
      <c r="AB471" s="779"/>
      <c r="AC471" s="779"/>
    </row>
    <row r="472" spans="1:68" ht="27" customHeight="1" x14ac:dyDescent="0.25">
      <c r="A472" s="54" t="s">
        <v>741</v>
      </c>
      <c r="B472" s="54" t="s">
        <v>742</v>
      </c>
      <c r="C472" s="31">
        <v>4301060441</v>
      </c>
      <c r="D472" s="794">
        <v>4607091389357</v>
      </c>
      <c r="E472" s="795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3" t="s">
        <v>743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8"/>
      <c r="B473" s="801"/>
      <c r="C473" s="801"/>
      <c r="D473" s="801"/>
      <c r="E473" s="801"/>
      <c r="F473" s="801"/>
      <c r="G473" s="801"/>
      <c r="H473" s="801"/>
      <c r="I473" s="801"/>
      <c r="J473" s="801"/>
      <c r="K473" s="801"/>
      <c r="L473" s="801"/>
      <c r="M473" s="801"/>
      <c r="N473" s="801"/>
      <c r="O473" s="809"/>
      <c r="P473" s="803" t="s">
        <v>71</v>
      </c>
      <c r="Q473" s="804"/>
      <c r="R473" s="804"/>
      <c r="S473" s="804"/>
      <c r="T473" s="804"/>
      <c r="U473" s="804"/>
      <c r="V473" s="805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1"/>
      <c r="B474" s="801"/>
      <c r="C474" s="801"/>
      <c r="D474" s="801"/>
      <c r="E474" s="801"/>
      <c r="F474" s="801"/>
      <c r="G474" s="801"/>
      <c r="H474" s="801"/>
      <c r="I474" s="801"/>
      <c r="J474" s="801"/>
      <c r="K474" s="801"/>
      <c r="L474" s="801"/>
      <c r="M474" s="801"/>
      <c r="N474" s="801"/>
      <c r="O474" s="809"/>
      <c r="P474" s="803" t="s">
        <v>71</v>
      </c>
      <c r="Q474" s="804"/>
      <c r="R474" s="804"/>
      <c r="S474" s="804"/>
      <c r="T474" s="804"/>
      <c r="U474" s="804"/>
      <c r="V474" s="805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9" t="s">
        <v>745</v>
      </c>
      <c r="B475" s="890"/>
      <c r="C475" s="890"/>
      <c r="D475" s="890"/>
      <c r="E475" s="890"/>
      <c r="F475" s="890"/>
      <c r="G475" s="890"/>
      <c r="H475" s="890"/>
      <c r="I475" s="890"/>
      <c r="J475" s="890"/>
      <c r="K475" s="890"/>
      <c r="L475" s="890"/>
      <c r="M475" s="890"/>
      <c r="N475" s="890"/>
      <c r="O475" s="890"/>
      <c r="P475" s="890"/>
      <c r="Q475" s="890"/>
      <c r="R475" s="890"/>
      <c r="S475" s="890"/>
      <c r="T475" s="890"/>
      <c r="U475" s="890"/>
      <c r="V475" s="890"/>
      <c r="W475" s="890"/>
      <c r="X475" s="890"/>
      <c r="Y475" s="890"/>
      <c r="Z475" s="890"/>
      <c r="AA475" s="48"/>
      <c r="AB475" s="48"/>
      <c r="AC475" s="48"/>
    </row>
    <row r="476" spans="1:68" ht="16.5" customHeight="1" x14ac:dyDescent="0.25">
      <c r="A476" s="836" t="s">
        <v>746</v>
      </c>
      <c r="B476" s="801"/>
      <c r="C476" s="801"/>
      <c r="D476" s="801"/>
      <c r="E476" s="801"/>
      <c r="F476" s="801"/>
      <c r="G476" s="801"/>
      <c r="H476" s="801"/>
      <c r="I476" s="801"/>
      <c r="J476" s="801"/>
      <c r="K476" s="801"/>
      <c r="L476" s="801"/>
      <c r="M476" s="801"/>
      <c r="N476" s="801"/>
      <c r="O476" s="801"/>
      <c r="P476" s="801"/>
      <c r="Q476" s="801"/>
      <c r="R476" s="801"/>
      <c r="S476" s="801"/>
      <c r="T476" s="801"/>
      <c r="U476" s="801"/>
      <c r="V476" s="801"/>
      <c r="W476" s="801"/>
      <c r="X476" s="801"/>
      <c r="Y476" s="801"/>
      <c r="Z476" s="801"/>
      <c r="AA476" s="778"/>
      <c r="AB476" s="778"/>
      <c r="AC476" s="778"/>
    </row>
    <row r="477" spans="1:68" ht="14.25" customHeight="1" x14ac:dyDescent="0.25">
      <c r="A477" s="800" t="s">
        <v>110</v>
      </c>
      <c r="B477" s="801"/>
      <c r="C477" s="801"/>
      <c r="D477" s="801"/>
      <c r="E477" s="801"/>
      <c r="F477" s="801"/>
      <c r="G477" s="801"/>
      <c r="H477" s="801"/>
      <c r="I477" s="801"/>
      <c r="J477" s="801"/>
      <c r="K477" s="801"/>
      <c r="L477" s="801"/>
      <c r="M477" s="801"/>
      <c r="N477" s="801"/>
      <c r="O477" s="801"/>
      <c r="P477" s="801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  <c r="AA477" s="779"/>
      <c r="AB477" s="779"/>
      <c r="AC477" s="779"/>
    </row>
    <row r="478" spans="1:68" ht="27" customHeight="1" x14ac:dyDescent="0.25">
      <c r="A478" s="54" t="s">
        <v>747</v>
      </c>
      <c r="B478" s="54" t="s">
        <v>748</v>
      </c>
      <c r="C478" s="31">
        <v>4301011428</v>
      </c>
      <c r="D478" s="794">
        <v>4607091389708</v>
      </c>
      <c r="E478" s="795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1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88"/>
      <c r="R478" s="788"/>
      <c r="S478" s="788"/>
      <c r="T478" s="789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8"/>
      <c r="B479" s="801"/>
      <c r="C479" s="801"/>
      <c r="D479" s="801"/>
      <c r="E479" s="801"/>
      <c r="F479" s="801"/>
      <c r="G479" s="801"/>
      <c r="H479" s="801"/>
      <c r="I479" s="801"/>
      <c r="J479" s="801"/>
      <c r="K479" s="801"/>
      <c r="L479" s="801"/>
      <c r="M479" s="801"/>
      <c r="N479" s="801"/>
      <c r="O479" s="809"/>
      <c r="P479" s="803" t="s">
        <v>71</v>
      </c>
      <c r="Q479" s="804"/>
      <c r="R479" s="804"/>
      <c r="S479" s="804"/>
      <c r="T479" s="804"/>
      <c r="U479" s="804"/>
      <c r="V479" s="805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1"/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9"/>
      <c r="P480" s="803" t="s">
        <v>71</v>
      </c>
      <c r="Q480" s="804"/>
      <c r="R480" s="804"/>
      <c r="S480" s="804"/>
      <c r="T480" s="804"/>
      <c r="U480" s="804"/>
      <c r="V480" s="805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800" t="s">
        <v>64</v>
      </c>
      <c r="B481" s="801"/>
      <c r="C481" s="801"/>
      <c r="D481" s="801"/>
      <c r="E481" s="801"/>
      <c r="F481" s="801"/>
      <c r="G481" s="801"/>
      <c r="H481" s="801"/>
      <c r="I481" s="801"/>
      <c r="J481" s="801"/>
      <c r="K481" s="801"/>
      <c r="L481" s="801"/>
      <c r="M481" s="801"/>
      <c r="N481" s="801"/>
      <c r="O481" s="801"/>
      <c r="P481" s="801"/>
      <c r="Q481" s="801"/>
      <c r="R481" s="801"/>
      <c r="S481" s="801"/>
      <c r="T481" s="801"/>
      <c r="U481" s="801"/>
      <c r="V481" s="801"/>
      <c r="W481" s="801"/>
      <c r="X481" s="801"/>
      <c r="Y481" s="801"/>
      <c r="Z481" s="801"/>
      <c r="AA481" s="779"/>
      <c r="AB481" s="779"/>
      <c r="AC481" s="779"/>
    </row>
    <row r="482" spans="1:68" ht="27" customHeight="1" x14ac:dyDescent="0.25">
      <c r="A482" s="54" t="s">
        <v>750</v>
      </c>
      <c r="B482" s="54" t="s">
        <v>751</v>
      </c>
      <c r="C482" s="31">
        <v>4301031405</v>
      </c>
      <c r="D482" s="794">
        <v>4680115886100</v>
      </c>
      <c r="E482" s="795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8" t="s">
        <v>752</v>
      </c>
      <c r="Q482" s="788"/>
      <c r="R482" s="788"/>
      <c r="S482" s="788"/>
      <c r="T482" s="789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4301031382</v>
      </c>
      <c r="D483" s="794">
        <v>4680115886117</v>
      </c>
      <c r="E483" s="795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4" t="s">
        <v>756</v>
      </c>
      <c r="Q483" s="788"/>
      <c r="R483" s="788"/>
      <c r="S483" s="788"/>
      <c r="T483" s="789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754</v>
      </c>
      <c r="B484" s="54" t="s">
        <v>758</v>
      </c>
      <c r="C484" s="31">
        <v>4301031406</v>
      </c>
      <c r="D484" s="794">
        <v>4680115886117</v>
      </c>
      <c r="E484" s="795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4" t="s">
        <v>756</v>
      </c>
      <c r="Q484" s="788"/>
      <c r="R484" s="788"/>
      <c r="S484" s="788"/>
      <c r="T484" s="789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759</v>
      </c>
      <c r="B485" s="54" t="s">
        <v>760</v>
      </c>
      <c r="C485" s="31">
        <v>4301031325</v>
      </c>
      <c r="D485" s="794">
        <v>4607091389746</v>
      </c>
      <c r="E485" s="795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759</v>
      </c>
      <c r="B486" s="54" t="s">
        <v>762</v>
      </c>
      <c r="C486" s="31">
        <v>4301031356</v>
      </c>
      <c r="D486" s="794">
        <v>4607091389746</v>
      </c>
      <c r="E486" s="795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763</v>
      </c>
      <c r="B487" s="54" t="s">
        <v>764</v>
      </c>
      <c r="C487" s="31">
        <v>4301031335</v>
      </c>
      <c r="D487" s="794">
        <v>4680115883147</v>
      </c>
      <c r="E487" s="795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763</v>
      </c>
      <c r="B488" s="54" t="s">
        <v>765</v>
      </c>
      <c r="C488" s="31">
        <v>4301031366</v>
      </c>
      <c r="D488" s="794">
        <v>4680115883147</v>
      </c>
      <c r="E488" s="795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">
        <v>766</v>
      </c>
      <c r="Q488" s="788"/>
      <c r="R488" s="788"/>
      <c r="S488" s="788"/>
      <c r="T488" s="789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4301031362</v>
      </c>
      <c r="D489" s="794">
        <v>4607091384338</v>
      </c>
      <c r="E489" s="795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8"/>
      <c r="R489" s="788"/>
      <c r="S489" s="788"/>
      <c r="T489" s="789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769</v>
      </c>
      <c r="B490" s="54" t="s">
        <v>770</v>
      </c>
      <c r="C490" s="31">
        <v>4301031336</v>
      </c>
      <c r="D490" s="794">
        <v>4680115883154</v>
      </c>
      <c r="E490" s="795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769</v>
      </c>
      <c r="B491" s="54" t="s">
        <v>772</v>
      </c>
      <c r="C491" s="31">
        <v>4301031374</v>
      </c>
      <c r="D491" s="794">
        <v>4680115883154</v>
      </c>
      <c r="E491" s="795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8" t="s">
        <v>773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4301031331</v>
      </c>
      <c r="D492" s="794">
        <v>4607091389524</v>
      </c>
      <c r="E492" s="795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774</v>
      </c>
      <c r="B493" s="54" t="s">
        <v>776</v>
      </c>
      <c r="C493" s="31">
        <v>4301031361</v>
      </c>
      <c r="D493" s="794">
        <v>4607091389524</v>
      </c>
      <c r="E493" s="795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4301031337</v>
      </c>
      <c r="D494" s="794">
        <v>4680115883161</v>
      </c>
      <c r="E494" s="795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777</v>
      </c>
      <c r="B495" s="54" t="s">
        <v>780</v>
      </c>
      <c r="C495" s="31">
        <v>4301031364</v>
      </c>
      <c r="D495" s="794">
        <v>4680115883161</v>
      </c>
      <c r="E495" s="795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">
        <v>781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4301031333</v>
      </c>
      <c r="D496" s="794">
        <v>4607091389531</v>
      </c>
      <c r="E496" s="795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782</v>
      </c>
      <c r="B497" s="54" t="s">
        <v>785</v>
      </c>
      <c r="C497" s="31">
        <v>4301031358</v>
      </c>
      <c r="D497" s="794">
        <v>4607091389531</v>
      </c>
      <c r="E497" s="795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customHeight="1" x14ac:dyDescent="0.25">
      <c r="A498" s="54" t="s">
        <v>786</v>
      </c>
      <c r="B498" s="54" t="s">
        <v>787</v>
      </c>
      <c r="C498" s="31">
        <v>4301031360</v>
      </c>
      <c r="D498" s="794">
        <v>4607091384345</v>
      </c>
      <c r="E498" s="795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788</v>
      </c>
      <c r="B499" s="54" t="s">
        <v>789</v>
      </c>
      <c r="C499" s="31">
        <v>4301031338</v>
      </c>
      <c r="D499" s="794">
        <v>4680115883185</v>
      </c>
      <c r="E499" s="795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788</v>
      </c>
      <c r="B500" s="54" t="s">
        <v>790</v>
      </c>
      <c r="C500" s="31">
        <v>4301031368</v>
      </c>
      <c r="D500" s="794">
        <v>4680115883185</v>
      </c>
      <c r="E500" s="795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7" t="s">
        <v>791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788</v>
      </c>
      <c r="B501" s="54" t="s">
        <v>792</v>
      </c>
      <c r="C501" s="31">
        <v>4301031255</v>
      </c>
      <c r="D501" s="794">
        <v>4680115883185</v>
      </c>
      <c r="E501" s="795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8"/>
      <c r="B502" s="801"/>
      <c r="C502" s="801"/>
      <c r="D502" s="801"/>
      <c r="E502" s="801"/>
      <c r="F502" s="801"/>
      <c r="G502" s="801"/>
      <c r="H502" s="801"/>
      <c r="I502" s="801"/>
      <c r="J502" s="801"/>
      <c r="K502" s="801"/>
      <c r="L502" s="801"/>
      <c r="M502" s="801"/>
      <c r="N502" s="801"/>
      <c r="O502" s="809"/>
      <c r="P502" s="803" t="s">
        <v>71</v>
      </c>
      <c r="Q502" s="804"/>
      <c r="R502" s="804"/>
      <c r="S502" s="804"/>
      <c r="T502" s="804"/>
      <c r="U502" s="804"/>
      <c r="V502" s="805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786"/>
      <c r="AB502" s="786"/>
      <c r="AC502" s="786"/>
    </row>
    <row r="503" spans="1:68" x14ac:dyDescent="0.2">
      <c r="A503" s="801"/>
      <c r="B503" s="801"/>
      <c r="C503" s="801"/>
      <c r="D503" s="801"/>
      <c r="E503" s="801"/>
      <c r="F503" s="801"/>
      <c r="G503" s="801"/>
      <c r="H503" s="801"/>
      <c r="I503" s="801"/>
      <c r="J503" s="801"/>
      <c r="K503" s="801"/>
      <c r="L503" s="801"/>
      <c r="M503" s="801"/>
      <c r="N503" s="801"/>
      <c r="O503" s="809"/>
      <c r="P503" s="803" t="s">
        <v>71</v>
      </c>
      <c r="Q503" s="804"/>
      <c r="R503" s="804"/>
      <c r="S503" s="804"/>
      <c r="T503" s="804"/>
      <c r="U503" s="804"/>
      <c r="V503" s="805"/>
      <c r="W503" s="37" t="s">
        <v>69</v>
      </c>
      <c r="X503" s="785">
        <f>IFERROR(SUM(X482:X501),"0")</f>
        <v>0</v>
      </c>
      <c r="Y503" s="785">
        <f>IFERROR(SUM(Y482:Y501),"0")</f>
        <v>0</v>
      </c>
      <c r="Z503" s="37"/>
      <c r="AA503" s="786"/>
      <c r="AB503" s="786"/>
      <c r="AC503" s="786"/>
    </row>
    <row r="504" spans="1:68" ht="14.25" customHeight="1" x14ac:dyDescent="0.25">
      <c r="A504" s="800" t="s">
        <v>73</v>
      </c>
      <c r="B504" s="801"/>
      <c r="C504" s="801"/>
      <c r="D504" s="801"/>
      <c r="E504" s="801"/>
      <c r="F504" s="801"/>
      <c r="G504" s="801"/>
      <c r="H504" s="801"/>
      <c r="I504" s="801"/>
      <c r="J504" s="801"/>
      <c r="K504" s="801"/>
      <c r="L504" s="801"/>
      <c r="M504" s="801"/>
      <c r="N504" s="801"/>
      <c r="O504" s="801"/>
      <c r="P504" s="801"/>
      <c r="Q504" s="801"/>
      <c r="R504" s="801"/>
      <c r="S504" s="801"/>
      <c r="T504" s="801"/>
      <c r="U504" s="801"/>
      <c r="V504" s="801"/>
      <c r="W504" s="801"/>
      <c r="X504" s="801"/>
      <c r="Y504" s="801"/>
      <c r="Z504" s="801"/>
      <c r="AA504" s="779"/>
      <c r="AB504" s="779"/>
      <c r="AC504" s="779"/>
    </row>
    <row r="505" spans="1:68" ht="27" customHeight="1" x14ac:dyDescent="0.25">
      <c r="A505" s="54" t="s">
        <v>794</v>
      </c>
      <c r="B505" s="54" t="s">
        <v>795</v>
      </c>
      <c r="C505" s="31">
        <v>4301051284</v>
      </c>
      <c r="D505" s="794">
        <v>4607091384352</v>
      </c>
      <c r="E505" s="795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797</v>
      </c>
      <c r="B506" s="54" t="s">
        <v>798</v>
      </c>
      <c r="C506" s="31">
        <v>4301051431</v>
      </c>
      <c r="D506" s="794">
        <v>4607091389654</v>
      </c>
      <c r="E506" s="795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808"/>
      <c r="B507" s="801"/>
      <c r="C507" s="801"/>
      <c r="D507" s="801"/>
      <c r="E507" s="801"/>
      <c r="F507" s="801"/>
      <c r="G507" s="801"/>
      <c r="H507" s="801"/>
      <c r="I507" s="801"/>
      <c r="J507" s="801"/>
      <c r="K507" s="801"/>
      <c r="L507" s="801"/>
      <c r="M507" s="801"/>
      <c r="N507" s="801"/>
      <c r="O507" s="809"/>
      <c r="P507" s="803" t="s">
        <v>71</v>
      </c>
      <c r="Q507" s="804"/>
      <c r="R507" s="804"/>
      <c r="S507" s="804"/>
      <c r="T507" s="804"/>
      <c r="U507" s="804"/>
      <c r="V507" s="805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x14ac:dyDescent="0.2">
      <c r="A508" s="801"/>
      <c r="B508" s="801"/>
      <c r="C508" s="801"/>
      <c r="D508" s="801"/>
      <c r="E508" s="801"/>
      <c r="F508" s="801"/>
      <c r="G508" s="801"/>
      <c r="H508" s="801"/>
      <c r="I508" s="801"/>
      <c r="J508" s="801"/>
      <c r="K508" s="801"/>
      <c r="L508" s="801"/>
      <c r="M508" s="801"/>
      <c r="N508" s="801"/>
      <c r="O508" s="809"/>
      <c r="P508" s="803" t="s">
        <v>71</v>
      </c>
      <c r="Q508" s="804"/>
      <c r="R508" s="804"/>
      <c r="S508" s="804"/>
      <c r="T508" s="804"/>
      <c r="U508" s="804"/>
      <c r="V508" s="805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customHeight="1" x14ac:dyDescent="0.25">
      <c r="A509" s="800" t="s">
        <v>99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4">
        <v>4680115884335</v>
      </c>
      <c r="E510" s="795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88"/>
      <c r="R510" s="788"/>
      <c r="S510" s="788"/>
      <c r="T510" s="789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4">
        <v>4680115884113</v>
      </c>
      <c r="E511" s="795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88"/>
      <c r="R511" s="788"/>
      <c r="S511" s="788"/>
      <c r="T511" s="789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8"/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9"/>
      <c r="P512" s="803" t="s">
        <v>71</v>
      </c>
      <c r="Q512" s="804"/>
      <c r="R512" s="804"/>
      <c r="S512" s="804"/>
      <c r="T512" s="804"/>
      <c r="U512" s="804"/>
      <c r="V512" s="805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x14ac:dyDescent="0.2">
      <c r="A513" s="801"/>
      <c r="B513" s="801"/>
      <c r="C513" s="801"/>
      <c r="D513" s="801"/>
      <c r="E513" s="801"/>
      <c r="F513" s="801"/>
      <c r="G513" s="801"/>
      <c r="H513" s="801"/>
      <c r="I513" s="801"/>
      <c r="J513" s="801"/>
      <c r="K513" s="801"/>
      <c r="L513" s="801"/>
      <c r="M513" s="801"/>
      <c r="N513" s="801"/>
      <c r="O513" s="809"/>
      <c r="P513" s="803" t="s">
        <v>71</v>
      </c>
      <c r="Q513" s="804"/>
      <c r="R513" s="804"/>
      <c r="S513" s="804"/>
      <c r="T513" s="804"/>
      <c r="U513" s="804"/>
      <c r="V513" s="805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6.5" customHeight="1" x14ac:dyDescent="0.25">
      <c r="A514" s="836" t="s">
        <v>808</v>
      </c>
      <c r="B514" s="801"/>
      <c r="C514" s="801"/>
      <c r="D514" s="801"/>
      <c r="E514" s="801"/>
      <c r="F514" s="801"/>
      <c r="G514" s="801"/>
      <c r="H514" s="801"/>
      <c r="I514" s="801"/>
      <c r="J514" s="801"/>
      <c r="K514" s="801"/>
      <c r="L514" s="801"/>
      <c r="M514" s="801"/>
      <c r="N514" s="801"/>
      <c r="O514" s="801"/>
      <c r="P514" s="801"/>
      <c r="Q514" s="801"/>
      <c r="R514" s="801"/>
      <c r="S514" s="801"/>
      <c r="T514" s="801"/>
      <c r="U514" s="801"/>
      <c r="V514" s="801"/>
      <c r="W514" s="801"/>
      <c r="X514" s="801"/>
      <c r="Y514" s="801"/>
      <c r="Z514" s="801"/>
      <c r="AA514" s="778"/>
      <c r="AB514" s="778"/>
      <c r="AC514" s="778"/>
    </row>
    <row r="515" spans="1:68" ht="14.25" customHeight="1" x14ac:dyDescent="0.25">
      <c r="A515" s="800" t="s">
        <v>163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779"/>
      <c r="AB515" s="779"/>
      <c r="AC515" s="779"/>
    </row>
    <row r="516" spans="1:68" ht="27" customHeight="1" x14ac:dyDescent="0.25">
      <c r="A516" s="54" t="s">
        <v>809</v>
      </c>
      <c r="B516" s="54" t="s">
        <v>810</v>
      </c>
      <c r="C516" s="31">
        <v>4301020315</v>
      </c>
      <c r="D516" s="794">
        <v>4607091389364</v>
      </c>
      <c r="E516" s="795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88"/>
      <c r="R516" s="788"/>
      <c r="S516" s="788"/>
      <c r="T516" s="789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8"/>
      <c r="B517" s="801"/>
      <c r="C517" s="801"/>
      <c r="D517" s="801"/>
      <c r="E517" s="801"/>
      <c r="F517" s="801"/>
      <c r="G517" s="801"/>
      <c r="H517" s="801"/>
      <c r="I517" s="801"/>
      <c r="J517" s="801"/>
      <c r="K517" s="801"/>
      <c r="L517" s="801"/>
      <c r="M517" s="801"/>
      <c r="N517" s="801"/>
      <c r="O517" s="809"/>
      <c r="P517" s="803" t="s">
        <v>71</v>
      </c>
      <c r="Q517" s="804"/>
      <c r="R517" s="804"/>
      <c r="S517" s="804"/>
      <c r="T517" s="804"/>
      <c r="U517" s="804"/>
      <c r="V517" s="805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x14ac:dyDescent="0.2">
      <c r="A518" s="801"/>
      <c r="B518" s="801"/>
      <c r="C518" s="801"/>
      <c r="D518" s="801"/>
      <c r="E518" s="801"/>
      <c r="F518" s="801"/>
      <c r="G518" s="801"/>
      <c r="H518" s="801"/>
      <c r="I518" s="801"/>
      <c r="J518" s="801"/>
      <c r="K518" s="801"/>
      <c r="L518" s="801"/>
      <c r="M518" s="801"/>
      <c r="N518" s="801"/>
      <c r="O518" s="809"/>
      <c r="P518" s="803" t="s">
        <v>71</v>
      </c>
      <c r="Q518" s="804"/>
      <c r="R518" s="804"/>
      <c r="S518" s="804"/>
      <c r="T518" s="804"/>
      <c r="U518" s="804"/>
      <c r="V518" s="805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customHeight="1" x14ac:dyDescent="0.25">
      <c r="A519" s="800" t="s">
        <v>64</v>
      </c>
      <c r="B519" s="801"/>
      <c r="C519" s="801"/>
      <c r="D519" s="801"/>
      <c r="E519" s="801"/>
      <c r="F519" s="801"/>
      <c r="G519" s="801"/>
      <c r="H519" s="801"/>
      <c r="I519" s="801"/>
      <c r="J519" s="801"/>
      <c r="K519" s="801"/>
      <c r="L519" s="801"/>
      <c r="M519" s="801"/>
      <c r="N519" s="801"/>
      <c r="O519" s="801"/>
      <c r="P519" s="801"/>
      <c r="Q519" s="801"/>
      <c r="R519" s="801"/>
      <c r="S519" s="801"/>
      <c r="T519" s="801"/>
      <c r="U519" s="801"/>
      <c r="V519" s="801"/>
      <c r="W519" s="801"/>
      <c r="X519" s="801"/>
      <c r="Y519" s="801"/>
      <c r="Z519" s="801"/>
      <c r="AA519" s="779"/>
      <c r="AB519" s="779"/>
      <c r="AC519" s="779"/>
    </row>
    <row r="520" spans="1:68" ht="27" customHeight="1" x14ac:dyDescent="0.25">
      <c r="A520" s="54" t="s">
        <v>812</v>
      </c>
      <c r="B520" s="54" t="s">
        <v>813</v>
      </c>
      <c r="C520" s="31">
        <v>4301031403</v>
      </c>
      <c r="D520" s="794">
        <v>4680115886094</v>
      </c>
      <c r="E520" s="795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21" t="s">
        <v>814</v>
      </c>
      <c r="Q520" s="788"/>
      <c r="R520" s="788"/>
      <c r="S520" s="788"/>
      <c r="T520" s="789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816</v>
      </c>
      <c r="B521" s="54" t="s">
        <v>817</v>
      </c>
      <c r="C521" s="31">
        <v>4301031363</v>
      </c>
      <c r="D521" s="794">
        <v>4607091389425</v>
      </c>
      <c r="E521" s="795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88"/>
      <c r="R521" s="788"/>
      <c r="S521" s="788"/>
      <c r="T521" s="789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4301031373</v>
      </c>
      <c r="D522" s="794">
        <v>4680115880771</v>
      </c>
      <c r="E522" s="795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2" t="s">
        <v>821</v>
      </c>
      <c r="Q522" s="788"/>
      <c r="R522" s="788"/>
      <c r="S522" s="788"/>
      <c r="T522" s="789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4301031327</v>
      </c>
      <c r="D523" s="794">
        <v>4607091389500</v>
      </c>
      <c r="E523" s="795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8"/>
      <c r="R523" s="788"/>
      <c r="S523" s="788"/>
      <c r="T523" s="789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823</v>
      </c>
      <c r="B524" s="54" t="s">
        <v>825</v>
      </c>
      <c r="C524" s="31">
        <v>4301031359</v>
      </c>
      <c r="D524" s="794">
        <v>4607091389500</v>
      </c>
      <c r="E524" s="795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8"/>
      <c r="B525" s="801"/>
      <c r="C525" s="801"/>
      <c r="D525" s="801"/>
      <c r="E525" s="801"/>
      <c r="F525" s="801"/>
      <c r="G525" s="801"/>
      <c r="H525" s="801"/>
      <c r="I525" s="801"/>
      <c r="J525" s="801"/>
      <c r="K525" s="801"/>
      <c r="L525" s="801"/>
      <c r="M525" s="801"/>
      <c r="N525" s="801"/>
      <c r="O525" s="809"/>
      <c r="P525" s="803" t="s">
        <v>71</v>
      </c>
      <c r="Q525" s="804"/>
      <c r="R525" s="804"/>
      <c r="S525" s="804"/>
      <c r="T525" s="804"/>
      <c r="U525" s="804"/>
      <c r="V525" s="805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x14ac:dyDescent="0.2">
      <c r="A526" s="801"/>
      <c r="B526" s="801"/>
      <c r="C526" s="801"/>
      <c r="D526" s="801"/>
      <c r="E526" s="801"/>
      <c r="F526" s="801"/>
      <c r="G526" s="801"/>
      <c r="H526" s="801"/>
      <c r="I526" s="801"/>
      <c r="J526" s="801"/>
      <c r="K526" s="801"/>
      <c r="L526" s="801"/>
      <c r="M526" s="801"/>
      <c r="N526" s="801"/>
      <c r="O526" s="809"/>
      <c r="P526" s="803" t="s">
        <v>71</v>
      </c>
      <c r="Q526" s="804"/>
      <c r="R526" s="804"/>
      <c r="S526" s="804"/>
      <c r="T526" s="804"/>
      <c r="U526" s="804"/>
      <c r="V526" s="805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customHeight="1" x14ac:dyDescent="0.25">
      <c r="A527" s="800" t="s">
        <v>99</v>
      </c>
      <c r="B527" s="801"/>
      <c r="C527" s="801"/>
      <c r="D527" s="801"/>
      <c r="E527" s="801"/>
      <c r="F527" s="801"/>
      <c r="G527" s="801"/>
      <c r="H527" s="801"/>
      <c r="I527" s="801"/>
      <c r="J527" s="801"/>
      <c r="K527" s="801"/>
      <c r="L527" s="801"/>
      <c r="M527" s="801"/>
      <c r="N527" s="801"/>
      <c r="O527" s="801"/>
      <c r="P527" s="801"/>
      <c r="Q527" s="801"/>
      <c r="R527" s="801"/>
      <c r="S527" s="801"/>
      <c r="T527" s="801"/>
      <c r="U527" s="801"/>
      <c r="V527" s="801"/>
      <c r="W527" s="801"/>
      <c r="X527" s="801"/>
      <c r="Y527" s="801"/>
      <c r="Z527" s="801"/>
      <c r="AA527" s="779"/>
      <c r="AB527" s="779"/>
      <c r="AC527" s="779"/>
    </row>
    <row r="528" spans="1:68" ht="27" customHeight="1" x14ac:dyDescent="0.25">
      <c r="A528" s="54" t="s">
        <v>826</v>
      </c>
      <c r="B528" s="54" t="s">
        <v>827</v>
      </c>
      <c r="C528" s="31">
        <v>4301032046</v>
      </c>
      <c r="D528" s="794">
        <v>4680115884359</v>
      </c>
      <c r="E528" s="795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808"/>
      <c r="B529" s="801"/>
      <c r="C529" s="801"/>
      <c r="D529" s="801"/>
      <c r="E529" s="801"/>
      <c r="F529" s="801"/>
      <c r="G529" s="801"/>
      <c r="H529" s="801"/>
      <c r="I529" s="801"/>
      <c r="J529" s="801"/>
      <c r="K529" s="801"/>
      <c r="L529" s="801"/>
      <c r="M529" s="801"/>
      <c r="N529" s="801"/>
      <c r="O529" s="809"/>
      <c r="P529" s="803" t="s">
        <v>71</v>
      </c>
      <c r="Q529" s="804"/>
      <c r="R529" s="804"/>
      <c r="S529" s="804"/>
      <c r="T529" s="804"/>
      <c r="U529" s="804"/>
      <c r="V529" s="805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x14ac:dyDescent="0.2">
      <c r="A530" s="801"/>
      <c r="B530" s="801"/>
      <c r="C530" s="801"/>
      <c r="D530" s="801"/>
      <c r="E530" s="801"/>
      <c r="F530" s="801"/>
      <c r="G530" s="801"/>
      <c r="H530" s="801"/>
      <c r="I530" s="801"/>
      <c r="J530" s="801"/>
      <c r="K530" s="801"/>
      <c r="L530" s="801"/>
      <c r="M530" s="801"/>
      <c r="N530" s="801"/>
      <c r="O530" s="809"/>
      <c r="P530" s="803" t="s">
        <v>71</v>
      </c>
      <c r="Q530" s="804"/>
      <c r="R530" s="804"/>
      <c r="S530" s="804"/>
      <c r="T530" s="804"/>
      <c r="U530" s="804"/>
      <c r="V530" s="805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customHeight="1" x14ac:dyDescent="0.25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4">
        <v>4680115884564</v>
      </c>
      <c r="E532" s="795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8"/>
      <c r="B533" s="801"/>
      <c r="C533" s="801"/>
      <c r="D533" s="801"/>
      <c r="E533" s="801"/>
      <c r="F533" s="801"/>
      <c r="G533" s="801"/>
      <c r="H533" s="801"/>
      <c r="I533" s="801"/>
      <c r="J533" s="801"/>
      <c r="K533" s="801"/>
      <c r="L533" s="801"/>
      <c r="M533" s="801"/>
      <c r="N533" s="801"/>
      <c r="O533" s="809"/>
      <c r="P533" s="803" t="s">
        <v>71</v>
      </c>
      <c r="Q533" s="804"/>
      <c r="R533" s="804"/>
      <c r="S533" s="804"/>
      <c r="T533" s="804"/>
      <c r="U533" s="804"/>
      <c r="V533" s="805"/>
      <c r="W533" s="37" t="s">
        <v>72</v>
      </c>
      <c r="X533" s="785">
        <f>IFERROR(X532/H532,"0")</f>
        <v>0</v>
      </c>
      <c r="Y533" s="785">
        <f>IFERROR(Y532/H532,"0")</f>
        <v>0</v>
      </c>
      <c r="Z533" s="785">
        <f>IFERROR(IF(Z532="",0,Z532),"0")</f>
        <v>0</v>
      </c>
      <c r="AA533" s="786"/>
      <c r="AB533" s="786"/>
      <c r="AC533" s="786"/>
    </row>
    <row r="534" spans="1:68" x14ac:dyDescent="0.2">
      <c r="A534" s="801"/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9"/>
      <c r="P534" s="803" t="s">
        <v>71</v>
      </c>
      <c r="Q534" s="804"/>
      <c r="R534" s="804"/>
      <c r="S534" s="804"/>
      <c r="T534" s="804"/>
      <c r="U534" s="804"/>
      <c r="V534" s="805"/>
      <c r="W534" s="37" t="s">
        <v>69</v>
      </c>
      <c r="X534" s="785">
        <f>IFERROR(SUM(X532:X532),"0")</f>
        <v>0</v>
      </c>
      <c r="Y534" s="785">
        <f>IFERROR(SUM(Y532:Y532),"0")</f>
        <v>0</v>
      </c>
      <c r="Z534" s="37"/>
      <c r="AA534" s="786"/>
      <c r="AB534" s="786"/>
      <c r="AC534" s="786"/>
    </row>
    <row r="535" spans="1:68" ht="16.5" customHeight="1" x14ac:dyDescent="0.25">
      <c r="A535" s="836" t="s">
        <v>832</v>
      </c>
      <c r="B535" s="801"/>
      <c r="C535" s="801"/>
      <c r="D535" s="801"/>
      <c r="E535" s="801"/>
      <c r="F535" s="801"/>
      <c r="G535" s="801"/>
      <c r="H535" s="801"/>
      <c r="I535" s="801"/>
      <c r="J535" s="801"/>
      <c r="K535" s="801"/>
      <c r="L535" s="801"/>
      <c r="M535" s="801"/>
      <c r="N535" s="801"/>
      <c r="O535" s="801"/>
      <c r="P535" s="801"/>
      <c r="Q535" s="801"/>
      <c r="R535" s="801"/>
      <c r="S535" s="801"/>
      <c r="T535" s="801"/>
      <c r="U535" s="801"/>
      <c r="V535" s="801"/>
      <c r="W535" s="801"/>
      <c r="X535" s="801"/>
      <c r="Y535" s="801"/>
      <c r="Z535" s="801"/>
      <c r="AA535" s="778"/>
      <c r="AB535" s="778"/>
      <c r="AC535" s="778"/>
    </row>
    <row r="536" spans="1:68" ht="14.25" customHeight="1" x14ac:dyDescent="0.25">
      <c r="A536" s="800" t="s">
        <v>64</v>
      </c>
      <c r="B536" s="801"/>
      <c r="C536" s="801"/>
      <c r="D536" s="801"/>
      <c r="E536" s="801"/>
      <c r="F536" s="801"/>
      <c r="G536" s="801"/>
      <c r="H536" s="801"/>
      <c r="I536" s="801"/>
      <c r="J536" s="801"/>
      <c r="K536" s="801"/>
      <c r="L536" s="801"/>
      <c r="M536" s="801"/>
      <c r="N536" s="801"/>
      <c r="O536" s="801"/>
      <c r="P536" s="801"/>
      <c r="Q536" s="801"/>
      <c r="R536" s="801"/>
      <c r="S536" s="801"/>
      <c r="T536" s="801"/>
      <c r="U536" s="801"/>
      <c r="V536" s="801"/>
      <c r="W536" s="801"/>
      <c r="X536" s="801"/>
      <c r="Y536" s="801"/>
      <c r="Z536" s="801"/>
      <c r="AA536" s="779"/>
      <c r="AB536" s="779"/>
      <c r="AC536" s="779"/>
    </row>
    <row r="537" spans="1:68" ht="27" customHeight="1" x14ac:dyDescent="0.25">
      <c r="A537" s="54" t="s">
        <v>833</v>
      </c>
      <c r="B537" s="54" t="s">
        <v>834</v>
      </c>
      <c r="C537" s="31">
        <v>4301031294</v>
      </c>
      <c r="D537" s="794">
        <v>4680115885189</v>
      </c>
      <c r="E537" s="795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8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88"/>
      <c r="R537" s="788"/>
      <c r="S537" s="788"/>
      <c r="T537" s="789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836</v>
      </c>
      <c r="B538" s="54" t="s">
        <v>837</v>
      </c>
      <c r="C538" s="31">
        <v>4301031293</v>
      </c>
      <c r="D538" s="794">
        <v>4680115885172</v>
      </c>
      <c r="E538" s="795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88"/>
      <c r="R538" s="788"/>
      <c r="S538" s="788"/>
      <c r="T538" s="789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838</v>
      </c>
      <c r="B539" s="54" t="s">
        <v>839</v>
      </c>
      <c r="C539" s="31">
        <v>4301031347</v>
      </c>
      <c r="D539" s="794">
        <v>4680115885110</v>
      </c>
      <c r="E539" s="795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76" t="s">
        <v>840</v>
      </c>
      <c r="Q539" s="788"/>
      <c r="R539" s="788"/>
      <c r="S539" s="788"/>
      <c r="T539" s="789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842</v>
      </c>
      <c r="B540" s="54" t="s">
        <v>843</v>
      </c>
      <c r="C540" s="31">
        <v>4301031416</v>
      </c>
      <c r="D540" s="794">
        <v>4680115885219</v>
      </c>
      <c r="E540" s="795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8"/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9"/>
      <c r="P541" s="803" t="s">
        <v>71</v>
      </c>
      <c r="Q541" s="804"/>
      <c r="R541" s="804"/>
      <c r="S541" s="804"/>
      <c r="T541" s="804"/>
      <c r="U541" s="804"/>
      <c r="V541" s="805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x14ac:dyDescent="0.2">
      <c r="A542" s="801"/>
      <c r="B542" s="801"/>
      <c r="C542" s="801"/>
      <c r="D542" s="801"/>
      <c r="E542" s="801"/>
      <c r="F542" s="801"/>
      <c r="G542" s="801"/>
      <c r="H542" s="801"/>
      <c r="I542" s="801"/>
      <c r="J542" s="801"/>
      <c r="K542" s="801"/>
      <c r="L542" s="801"/>
      <c r="M542" s="801"/>
      <c r="N542" s="801"/>
      <c r="O542" s="809"/>
      <c r="P542" s="803" t="s">
        <v>71</v>
      </c>
      <c r="Q542" s="804"/>
      <c r="R542" s="804"/>
      <c r="S542" s="804"/>
      <c r="T542" s="804"/>
      <c r="U542" s="804"/>
      <c r="V542" s="805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customHeight="1" x14ac:dyDescent="0.25">
      <c r="A543" s="836" t="s">
        <v>846</v>
      </c>
      <c r="B543" s="801"/>
      <c r="C543" s="801"/>
      <c r="D543" s="801"/>
      <c r="E543" s="801"/>
      <c r="F543" s="801"/>
      <c r="G543" s="801"/>
      <c r="H543" s="801"/>
      <c r="I543" s="801"/>
      <c r="J543" s="801"/>
      <c r="K543" s="801"/>
      <c r="L543" s="801"/>
      <c r="M543" s="801"/>
      <c r="N543" s="801"/>
      <c r="O543" s="801"/>
      <c r="P543" s="801"/>
      <c r="Q543" s="801"/>
      <c r="R543" s="801"/>
      <c r="S543" s="801"/>
      <c r="T543" s="801"/>
      <c r="U543" s="801"/>
      <c r="V543" s="801"/>
      <c r="W543" s="801"/>
      <c r="X543" s="801"/>
      <c r="Y543" s="801"/>
      <c r="Z543" s="801"/>
      <c r="AA543" s="778"/>
      <c r="AB543" s="778"/>
      <c r="AC543" s="778"/>
    </row>
    <row r="544" spans="1:68" ht="14.25" customHeight="1" x14ac:dyDescent="0.25">
      <c r="A544" s="800" t="s">
        <v>64</v>
      </c>
      <c r="B544" s="801"/>
      <c r="C544" s="801"/>
      <c r="D544" s="801"/>
      <c r="E544" s="801"/>
      <c r="F544" s="801"/>
      <c r="G544" s="801"/>
      <c r="H544" s="801"/>
      <c r="I544" s="801"/>
      <c r="J544" s="801"/>
      <c r="K544" s="801"/>
      <c r="L544" s="801"/>
      <c r="M544" s="801"/>
      <c r="N544" s="801"/>
      <c r="O544" s="801"/>
      <c r="P544" s="801"/>
      <c r="Q544" s="801"/>
      <c r="R544" s="801"/>
      <c r="S544" s="801"/>
      <c r="T544" s="801"/>
      <c r="U544" s="801"/>
      <c r="V544" s="801"/>
      <c r="W544" s="801"/>
      <c r="X544" s="801"/>
      <c r="Y544" s="801"/>
      <c r="Z544" s="801"/>
      <c r="AA544" s="779"/>
      <c r="AB544" s="779"/>
      <c r="AC544" s="779"/>
    </row>
    <row r="545" spans="1:68" ht="27" customHeight="1" x14ac:dyDescent="0.25">
      <c r="A545" s="54" t="s">
        <v>847</v>
      </c>
      <c r="B545" s="54" t="s">
        <v>848</v>
      </c>
      <c r="C545" s="31">
        <v>4301031261</v>
      </c>
      <c r="D545" s="794">
        <v>4680115885103</v>
      </c>
      <c r="E545" s="795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801"/>
      <c r="C546" s="801"/>
      <c r="D546" s="801"/>
      <c r="E546" s="801"/>
      <c r="F546" s="801"/>
      <c r="G546" s="801"/>
      <c r="H546" s="801"/>
      <c r="I546" s="801"/>
      <c r="J546" s="801"/>
      <c r="K546" s="801"/>
      <c r="L546" s="801"/>
      <c r="M546" s="801"/>
      <c r="N546" s="801"/>
      <c r="O546" s="809"/>
      <c r="P546" s="803" t="s">
        <v>71</v>
      </c>
      <c r="Q546" s="804"/>
      <c r="R546" s="804"/>
      <c r="S546" s="804"/>
      <c r="T546" s="804"/>
      <c r="U546" s="804"/>
      <c r="V546" s="805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x14ac:dyDescent="0.2">
      <c r="A547" s="801"/>
      <c r="B547" s="801"/>
      <c r="C547" s="801"/>
      <c r="D547" s="801"/>
      <c r="E547" s="801"/>
      <c r="F547" s="801"/>
      <c r="G547" s="801"/>
      <c r="H547" s="801"/>
      <c r="I547" s="801"/>
      <c r="J547" s="801"/>
      <c r="K547" s="801"/>
      <c r="L547" s="801"/>
      <c r="M547" s="801"/>
      <c r="N547" s="801"/>
      <c r="O547" s="809"/>
      <c r="P547" s="803" t="s">
        <v>71</v>
      </c>
      <c r="Q547" s="804"/>
      <c r="R547" s="804"/>
      <c r="S547" s="804"/>
      <c r="T547" s="804"/>
      <c r="U547" s="804"/>
      <c r="V547" s="805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customHeight="1" x14ac:dyDescent="0.25">
      <c r="A548" s="800" t="s">
        <v>205</v>
      </c>
      <c r="B548" s="801"/>
      <c r="C548" s="801"/>
      <c r="D548" s="801"/>
      <c r="E548" s="801"/>
      <c r="F548" s="801"/>
      <c r="G548" s="801"/>
      <c r="H548" s="801"/>
      <c r="I548" s="801"/>
      <c r="J548" s="801"/>
      <c r="K548" s="801"/>
      <c r="L548" s="801"/>
      <c r="M548" s="801"/>
      <c r="N548" s="801"/>
      <c r="O548" s="801"/>
      <c r="P548" s="801"/>
      <c r="Q548" s="801"/>
      <c r="R548" s="801"/>
      <c r="S548" s="801"/>
      <c r="T548" s="801"/>
      <c r="U548" s="801"/>
      <c r="V548" s="801"/>
      <c r="W548" s="801"/>
      <c r="X548" s="801"/>
      <c r="Y548" s="801"/>
      <c r="Z548" s="801"/>
      <c r="AA548" s="779"/>
      <c r="AB548" s="779"/>
      <c r="AC548" s="779"/>
    </row>
    <row r="549" spans="1:68" ht="27" customHeight="1" x14ac:dyDescent="0.25">
      <c r="A549" s="54" t="s">
        <v>850</v>
      </c>
      <c r="B549" s="54" t="s">
        <v>851</v>
      </c>
      <c r="C549" s="31">
        <v>4301060412</v>
      </c>
      <c r="D549" s="794">
        <v>4680115885509</v>
      </c>
      <c r="E549" s="795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88"/>
      <c r="R549" s="788"/>
      <c r="S549" s="788"/>
      <c r="T549" s="789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808"/>
      <c r="B550" s="801"/>
      <c r="C550" s="801"/>
      <c r="D550" s="801"/>
      <c r="E550" s="801"/>
      <c r="F550" s="801"/>
      <c r="G550" s="801"/>
      <c r="H550" s="801"/>
      <c r="I550" s="801"/>
      <c r="J550" s="801"/>
      <c r="K550" s="801"/>
      <c r="L550" s="801"/>
      <c r="M550" s="801"/>
      <c r="N550" s="801"/>
      <c r="O550" s="809"/>
      <c r="P550" s="803" t="s">
        <v>71</v>
      </c>
      <c r="Q550" s="804"/>
      <c r="R550" s="804"/>
      <c r="S550" s="804"/>
      <c r="T550" s="804"/>
      <c r="U550" s="804"/>
      <c r="V550" s="805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x14ac:dyDescent="0.2">
      <c r="A551" s="801"/>
      <c r="B551" s="801"/>
      <c r="C551" s="801"/>
      <c r="D551" s="801"/>
      <c r="E551" s="801"/>
      <c r="F551" s="801"/>
      <c r="G551" s="801"/>
      <c r="H551" s="801"/>
      <c r="I551" s="801"/>
      <c r="J551" s="801"/>
      <c r="K551" s="801"/>
      <c r="L551" s="801"/>
      <c r="M551" s="801"/>
      <c r="N551" s="801"/>
      <c r="O551" s="809"/>
      <c r="P551" s="803" t="s">
        <v>71</v>
      </c>
      <c r="Q551" s="804"/>
      <c r="R551" s="804"/>
      <c r="S551" s="804"/>
      <c r="T551" s="804"/>
      <c r="U551" s="804"/>
      <c r="V551" s="805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customHeight="1" x14ac:dyDescent="0.2">
      <c r="A552" s="889" t="s">
        <v>853</v>
      </c>
      <c r="B552" s="890"/>
      <c r="C552" s="890"/>
      <c r="D552" s="890"/>
      <c r="E552" s="890"/>
      <c r="F552" s="890"/>
      <c r="G552" s="890"/>
      <c r="H552" s="890"/>
      <c r="I552" s="890"/>
      <c r="J552" s="890"/>
      <c r="K552" s="890"/>
      <c r="L552" s="890"/>
      <c r="M552" s="890"/>
      <c r="N552" s="890"/>
      <c r="O552" s="890"/>
      <c r="P552" s="890"/>
      <c r="Q552" s="890"/>
      <c r="R552" s="890"/>
      <c r="S552" s="890"/>
      <c r="T552" s="890"/>
      <c r="U552" s="890"/>
      <c r="V552" s="890"/>
      <c r="W552" s="890"/>
      <c r="X552" s="890"/>
      <c r="Y552" s="890"/>
      <c r="Z552" s="890"/>
      <c r="AA552" s="48"/>
      <c r="AB552" s="48"/>
      <c r="AC552" s="48"/>
    </row>
    <row r="553" spans="1:68" ht="16.5" customHeight="1" x14ac:dyDescent="0.25">
      <c r="A553" s="836" t="s">
        <v>853</v>
      </c>
      <c r="B553" s="801"/>
      <c r="C553" s="801"/>
      <c r="D553" s="801"/>
      <c r="E553" s="801"/>
      <c r="F553" s="801"/>
      <c r="G553" s="801"/>
      <c r="H553" s="801"/>
      <c r="I553" s="801"/>
      <c r="J553" s="801"/>
      <c r="K553" s="801"/>
      <c r="L553" s="801"/>
      <c r="M553" s="801"/>
      <c r="N553" s="801"/>
      <c r="O553" s="801"/>
      <c r="P553" s="801"/>
      <c r="Q553" s="801"/>
      <c r="R553" s="801"/>
      <c r="S553" s="801"/>
      <c r="T553" s="801"/>
      <c r="U553" s="801"/>
      <c r="V553" s="801"/>
      <c r="W553" s="801"/>
      <c r="X553" s="801"/>
      <c r="Y553" s="801"/>
      <c r="Z553" s="801"/>
      <c r="AA553" s="778"/>
      <c r="AB553" s="778"/>
      <c r="AC553" s="778"/>
    </row>
    <row r="554" spans="1:68" ht="14.25" customHeight="1" x14ac:dyDescent="0.25">
      <c r="A554" s="800" t="s">
        <v>110</v>
      </c>
      <c r="B554" s="801"/>
      <c r="C554" s="801"/>
      <c r="D554" s="801"/>
      <c r="E554" s="801"/>
      <c r="F554" s="801"/>
      <c r="G554" s="801"/>
      <c r="H554" s="801"/>
      <c r="I554" s="801"/>
      <c r="J554" s="801"/>
      <c r="K554" s="801"/>
      <c r="L554" s="801"/>
      <c r="M554" s="801"/>
      <c r="N554" s="801"/>
      <c r="O554" s="801"/>
      <c r="P554" s="801"/>
      <c r="Q554" s="801"/>
      <c r="R554" s="801"/>
      <c r="S554" s="801"/>
      <c r="T554" s="801"/>
      <c r="U554" s="801"/>
      <c r="V554" s="801"/>
      <c r="W554" s="801"/>
      <c r="X554" s="801"/>
      <c r="Y554" s="801"/>
      <c r="Z554" s="801"/>
      <c r="AA554" s="779"/>
      <c r="AB554" s="779"/>
      <c r="AC554" s="779"/>
    </row>
    <row r="555" spans="1:68" ht="27" customHeight="1" x14ac:dyDescent="0.25">
      <c r="A555" s="54" t="s">
        <v>854</v>
      </c>
      <c r="B555" s="54" t="s">
        <v>855</v>
      </c>
      <c r="C555" s="31">
        <v>4301011795</v>
      </c>
      <c r="D555" s="794">
        <v>4607091389067</v>
      </c>
      <c r="E555" s="795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8"/>
      <c r="R555" s="788"/>
      <c r="S555" s="788"/>
      <c r="T555" s="789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4">
        <v>4680115885271</v>
      </c>
      <c r="E556" s="795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8"/>
      <c r="R556" s="788"/>
      <c r="S556" s="788"/>
      <c r="T556" s="789"/>
      <c r="U556" s="34"/>
      <c r="V556" s="34"/>
      <c r="W556" s="35" t="s">
        <v>69</v>
      </c>
      <c r="X556" s="783">
        <v>0</v>
      </c>
      <c r="Y556" s="784">
        <f t="shared" si="103"/>
        <v>0</v>
      </c>
      <c r="Z556" s="36" t="str">
        <f t="shared" si="104"/>
        <v/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859</v>
      </c>
      <c r="B557" s="54" t="s">
        <v>860</v>
      </c>
      <c r="C557" s="31">
        <v>4301011774</v>
      </c>
      <c r="D557" s="794">
        <v>4680115884502</v>
      </c>
      <c r="E557" s="795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4">
        <v>4607091389104</v>
      </c>
      <c r="E558" s="795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3">
        <v>887.04</v>
      </c>
      <c r="Y558" s="784">
        <f t="shared" si="103"/>
        <v>887.04000000000008</v>
      </c>
      <c r="Z558" s="36">
        <f t="shared" si="104"/>
        <v>2.00928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947.51999999999975</v>
      </c>
      <c r="BN558" s="64">
        <f t="shared" si="106"/>
        <v>947.52</v>
      </c>
      <c r="BO558" s="64">
        <f t="shared" si="107"/>
        <v>1.6153846153846152</v>
      </c>
      <c r="BP558" s="64">
        <f t="shared" si="108"/>
        <v>1.6153846153846154</v>
      </c>
    </row>
    <row r="559" spans="1:68" ht="16.5" customHeight="1" x14ac:dyDescent="0.25">
      <c r="A559" s="54" t="s">
        <v>865</v>
      </c>
      <c r="B559" s="54" t="s">
        <v>866</v>
      </c>
      <c r="C559" s="31">
        <v>4301011799</v>
      </c>
      <c r="D559" s="794">
        <v>4680115884519</v>
      </c>
      <c r="E559" s="795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4">
        <v>4680115885226</v>
      </c>
      <c r="E560" s="795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506.88</v>
      </c>
      <c r="Y560" s="784">
        <f t="shared" si="103"/>
        <v>506.88</v>
      </c>
      <c r="Z560" s="36">
        <f t="shared" si="104"/>
        <v>1.1481600000000001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541.43999999999994</v>
      </c>
      <c r="BN560" s="64">
        <f t="shared" si="106"/>
        <v>541.43999999999994</v>
      </c>
      <c r="BO560" s="64">
        <f t="shared" si="107"/>
        <v>0.92307692307692313</v>
      </c>
      <c r="BP560" s="64">
        <f t="shared" si="108"/>
        <v>0.92307692307692313</v>
      </c>
    </row>
    <row r="561" spans="1:68" ht="27" customHeight="1" x14ac:dyDescent="0.25">
      <c r="A561" s="54" t="s">
        <v>871</v>
      </c>
      <c r="B561" s="54" t="s">
        <v>872</v>
      </c>
      <c r="C561" s="31">
        <v>4301011778</v>
      </c>
      <c r="D561" s="794">
        <v>4680115880603</v>
      </c>
      <c r="E561" s="795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871</v>
      </c>
      <c r="B562" s="54" t="s">
        <v>873</v>
      </c>
      <c r="C562" s="31">
        <v>4301012035</v>
      </c>
      <c r="D562" s="794">
        <v>4680115880603</v>
      </c>
      <c r="E562" s="795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874</v>
      </c>
      <c r="B563" s="54" t="s">
        <v>875</v>
      </c>
      <c r="C563" s="31">
        <v>4301012036</v>
      </c>
      <c r="D563" s="794">
        <v>4680115882782</v>
      </c>
      <c r="E563" s="795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877</v>
      </c>
      <c r="C564" s="31">
        <v>4301012050</v>
      </c>
      <c r="D564" s="794">
        <v>4680115885479</v>
      </c>
      <c r="E564" s="795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8" t="s">
        <v>878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880</v>
      </c>
      <c r="B565" s="54" t="s">
        <v>881</v>
      </c>
      <c r="C565" s="31">
        <v>4301011784</v>
      </c>
      <c r="D565" s="794">
        <v>4607091389982</v>
      </c>
      <c r="E565" s="795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880</v>
      </c>
      <c r="B566" s="54" t="s">
        <v>882</v>
      </c>
      <c r="C566" s="31">
        <v>4301012034</v>
      </c>
      <c r="D566" s="794">
        <v>4607091389982</v>
      </c>
      <c r="E566" s="795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883</v>
      </c>
      <c r="B567" s="54" t="s">
        <v>884</v>
      </c>
      <c r="C567" s="31">
        <v>4301012057</v>
      </c>
      <c r="D567" s="794">
        <v>4680115886483</v>
      </c>
      <c r="E567" s="795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4" t="s">
        <v>885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customHeight="1" x14ac:dyDescent="0.25">
      <c r="A568" s="54" t="s">
        <v>886</v>
      </c>
      <c r="B568" s="54" t="s">
        <v>887</v>
      </c>
      <c r="C568" s="31">
        <v>4301012058</v>
      </c>
      <c r="D568" s="794">
        <v>4680115886490</v>
      </c>
      <c r="E568" s="795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3" t="s">
        <v>888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customHeight="1" x14ac:dyDescent="0.25">
      <c r="A569" s="54" t="s">
        <v>889</v>
      </c>
      <c r="B569" s="54" t="s">
        <v>890</v>
      </c>
      <c r="C569" s="31">
        <v>4301012055</v>
      </c>
      <c r="D569" s="794">
        <v>4680115886469</v>
      </c>
      <c r="E569" s="795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103" t="s">
        <v>891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8"/>
      <c r="B570" s="801"/>
      <c r="C570" s="801"/>
      <c r="D570" s="801"/>
      <c r="E570" s="801"/>
      <c r="F570" s="801"/>
      <c r="G570" s="801"/>
      <c r="H570" s="801"/>
      <c r="I570" s="801"/>
      <c r="J570" s="801"/>
      <c r="K570" s="801"/>
      <c r="L570" s="801"/>
      <c r="M570" s="801"/>
      <c r="N570" s="801"/>
      <c r="O570" s="809"/>
      <c r="P570" s="803" t="s">
        <v>71</v>
      </c>
      <c r="Q570" s="804"/>
      <c r="R570" s="804"/>
      <c r="S570" s="804"/>
      <c r="T570" s="804"/>
      <c r="U570" s="804"/>
      <c r="V570" s="805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264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264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3.1574400000000002</v>
      </c>
      <c r="AA570" s="786"/>
      <c r="AB570" s="786"/>
      <c r="AC570" s="786"/>
    </row>
    <row r="571" spans="1:68" x14ac:dyDescent="0.2">
      <c r="A571" s="801"/>
      <c r="B571" s="801"/>
      <c r="C571" s="801"/>
      <c r="D571" s="801"/>
      <c r="E571" s="801"/>
      <c r="F571" s="801"/>
      <c r="G571" s="801"/>
      <c r="H571" s="801"/>
      <c r="I571" s="801"/>
      <c r="J571" s="801"/>
      <c r="K571" s="801"/>
      <c r="L571" s="801"/>
      <c r="M571" s="801"/>
      <c r="N571" s="801"/>
      <c r="O571" s="809"/>
      <c r="P571" s="803" t="s">
        <v>71</v>
      </c>
      <c r="Q571" s="804"/>
      <c r="R571" s="804"/>
      <c r="S571" s="804"/>
      <c r="T571" s="804"/>
      <c r="U571" s="804"/>
      <c r="V571" s="805"/>
      <c r="W571" s="37" t="s">
        <v>69</v>
      </c>
      <c r="X571" s="785">
        <f>IFERROR(SUM(X555:X569),"0")</f>
        <v>1393.92</v>
      </c>
      <c r="Y571" s="785">
        <f>IFERROR(SUM(Y555:Y569),"0")</f>
        <v>1393.92</v>
      </c>
      <c r="Z571" s="37"/>
      <c r="AA571" s="786"/>
      <c r="AB571" s="786"/>
      <c r="AC571" s="786"/>
    </row>
    <row r="572" spans="1:68" ht="14.25" customHeight="1" x14ac:dyDescent="0.25">
      <c r="A572" s="800" t="s">
        <v>163</v>
      </c>
      <c r="B572" s="801"/>
      <c r="C572" s="801"/>
      <c r="D572" s="801"/>
      <c r="E572" s="801"/>
      <c r="F572" s="801"/>
      <c r="G572" s="801"/>
      <c r="H572" s="801"/>
      <c r="I572" s="801"/>
      <c r="J572" s="801"/>
      <c r="K572" s="801"/>
      <c r="L572" s="801"/>
      <c r="M572" s="801"/>
      <c r="N572" s="801"/>
      <c r="O572" s="801"/>
      <c r="P572" s="801"/>
      <c r="Q572" s="801"/>
      <c r="R572" s="801"/>
      <c r="S572" s="801"/>
      <c r="T572" s="801"/>
      <c r="U572" s="801"/>
      <c r="V572" s="801"/>
      <c r="W572" s="801"/>
      <c r="X572" s="801"/>
      <c r="Y572" s="801"/>
      <c r="Z572" s="801"/>
      <c r="AA572" s="779"/>
      <c r="AB572" s="779"/>
      <c r="AC572" s="779"/>
    </row>
    <row r="573" spans="1:68" ht="16.5" customHeight="1" x14ac:dyDescent="0.25">
      <c r="A573" s="54" t="s">
        <v>892</v>
      </c>
      <c r="B573" s="54" t="s">
        <v>893</v>
      </c>
      <c r="C573" s="31">
        <v>4301020222</v>
      </c>
      <c r="D573" s="794">
        <v>4607091388930</v>
      </c>
      <c r="E573" s="795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8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892</v>
      </c>
      <c r="B574" s="54" t="s">
        <v>895</v>
      </c>
      <c r="C574" s="31">
        <v>4301020334</v>
      </c>
      <c r="D574" s="794">
        <v>4607091388930</v>
      </c>
      <c r="E574" s="795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1" t="s">
        <v>896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898</v>
      </c>
      <c r="B575" s="54" t="s">
        <v>899</v>
      </c>
      <c r="C575" s="31">
        <v>4301020385</v>
      </c>
      <c r="D575" s="794">
        <v>4680115880054</v>
      </c>
      <c r="E575" s="795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5" t="s">
        <v>900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8"/>
      <c r="B576" s="801"/>
      <c r="C576" s="801"/>
      <c r="D576" s="801"/>
      <c r="E576" s="801"/>
      <c r="F576" s="801"/>
      <c r="G576" s="801"/>
      <c r="H576" s="801"/>
      <c r="I576" s="801"/>
      <c r="J576" s="801"/>
      <c r="K576" s="801"/>
      <c r="L576" s="801"/>
      <c r="M576" s="801"/>
      <c r="N576" s="801"/>
      <c r="O576" s="809"/>
      <c r="P576" s="803" t="s">
        <v>71</v>
      </c>
      <c r="Q576" s="804"/>
      <c r="R576" s="804"/>
      <c r="S576" s="804"/>
      <c r="T576" s="804"/>
      <c r="U576" s="804"/>
      <c r="V576" s="805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801"/>
      <c r="B577" s="801"/>
      <c r="C577" s="801"/>
      <c r="D577" s="801"/>
      <c r="E577" s="801"/>
      <c r="F577" s="801"/>
      <c r="G577" s="801"/>
      <c r="H577" s="801"/>
      <c r="I577" s="801"/>
      <c r="J577" s="801"/>
      <c r="K577" s="801"/>
      <c r="L577" s="801"/>
      <c r="M577" s="801"/>
      <c r="N577" s="801"/>
      <c r="O577" s="809"/>
      <c r="P577" s="803" t="s">
        <v>71</v>
      </c>
      <c r="Q577" s="804"/>
      <c r="R577" s="804"/>
      <c r="S577" s="804"/>
      <c r="T577" s="804"/>
      <c r="U577" s="804"/>
      <c r="V577" s="805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00" t="s">
        <v>64</v>
      </c>
      <c r="B578" s="801"/>
      <c r="C578" s="801"/>
      <c r="D578" s="801"/>
      <c r="E578" s="801"/>
      <c r="F578" s="801"/>
      <c r="G578" s="801"/>
      <c r="H578" s="801"/>
      <c r="I578" s="801"/>
      <c r="J578" s="801"/>
      <c r="K578" s="801"/>
      <c r="L578" s="801"/>
      <c r="M578" s="801"/>
      <c r="N578" s="801"/>
      <c r="O578" s="801"/>
      <c r="P578" s="801"/>
      <c r="Q578" s="801"/>
      <c r="R578" s="801"/>
      <c r="S578" s="801"/>
      <c r="T578" s="801"/>
      <c r="U578" s="801"/>
      <c r="V578" s="801"/>
      <c r="W578" s="801"/>
      <c r="X578" s="801"/>
      <c r="Y578" s="801"/>
      <c r="Z578" s="801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4">
        <v>4680115883116</v>
      </c>
      <c r="E579" s="795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253.44</v>
      </c>
      <c r="Y579" s="784">
        <f t="shared" ref="Y579:Y592" si="109">IFERROR(IF(X579="",0,CEILING((X579/$H579),1)*$H579),"")</f>
        <v>253.44</v>
      </c>
      <c r="Z579" s="36">
        <f>IFERROR(IF(Y579=0,"",ROUNDUP(Y579/H579,0)*0.01196),"")</f>
        <v>0.57408000000000003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270.71999999999997</v>
      </c>
      <c r="BN579" s="64">
        <f t="shared" ref="BN579:BN592" si="111">IFERROR(Y579*I579/H579,"0")</f>
        <v>270.71999999999997</v>
      </c>
      <c r="BO579" s="64">
        <f t="shared" ref="BO579:BO592" si="112">IFERROR(1/J579*(X579/H579),"0")</f>
        <v>0.46153846153846156</v>
      </c>
      <c r="BP579" s="64">
        <f t="shared" ref="BP579:BP592" si="113">IFERROR(1/J579*(Y579/H579),"0")</f>
        <v>0.46153846153846156</v>
      </c>
    </row>
    <row r="580" spans="1:68" ht="27" customHeight="1" x14ac:dyDescent="0.25">
      <c r="A580" s="54" t="s">
        <v>905</v>
      </c>
      <c r="B580" s="54" t="s">
        <v>906</v>
      </c>
      <c r="C580" s="31">
        <v>4301031350</v>
      </c>
      <c r="D580" s="794">
        <v>4680115883093</v>
      </c>
      <c r="E580" s="795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4" t="s">
        <v>907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4">
        <v>4680115883093</v>
      </c>
      <c r="E581" s="795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295.68</v>
      </c>
      <c r="Y581" s="784">
        <f t="shared" si="109"/>
        <v>295.68</v>
      </c>
      <c r="Z581" s="36">
        <f>IFERROR(IF(Y581=0,"",ROUNDUP(Y581/H581,0)*0.01196),"")</f>
        <v>0.66976000000000002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315.83999999999997</v>
      </c>
      <c r="BN581" s="64">
        <f t="shared" si="111"/>
        <v>315.83999999999997</v>
      </c>
      <c r="BO581" s="64">
        <f t="shared" si="112"/>
        <v>0.53846153846153855</v>
      </c>
      <c r="BP581" s="64">
        <f t="shared" si="113"/>
        <v>0.53846153846153855</v>
      </c>
    </row>
    <row r="582" spans="1:68" ht="27" customHeight="1" x14ac:dyDescent="0.25">
      <c r="A582" s="54" t="s">
        <v>911</v>
      </c>
      <c r="B582" s="54" t="s">
        <v>912</v>
      </c>
      <c r="C582" s="31">
        <v>4301031353</v>
      </c>
      <c r="D582" s="794">
        <v>4680115883109</v>
      </c>
      <c r="E582" s="795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2" t="s">
        <v>913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4">
        <v>4680115883109</v>
      </c>
      <c r="E583" s="795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84.48</v>
      </c>
      <c r="Y583" s="784">
        <f t="shared" si="109"/>
        <v>84.48</v>
      </c>
      <c r="Z583" s="36">
        <f>IFERROR(IF(Y583=0,"",ROUNDUP(Y583/H583,0)*0.01196),"")</f>
        <v>0.19136</v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90.24</v>
      </c>
      <c r="BN583" s="64">
        <f t="shared" si="111"/>
        <v>90.24</v>
      </c>
      <c r="BO583" s="64">
        <f t="shared" si="112"/>
        <v>0.15384615384615385</v>
      </c>
      <c r="BP583" s="64">
        <f t="shared" si="113"/>
        <v>0.15384615384615385</v>
      </c>
    </row>
    <row r="584" spans="1:68" ht="27" customHeight="1" x14ac:dyDescent="0.25">
      <c r="A584" s="54" t="s">
        <v>917</v>
      </c>
      <c r="B584" s="54" t="s">
        <v>918</v>
      </c>
      <c r="C584" s="31">
        <v>4301031351</v>
      </c>
      <c r="D584" s="794">
        <v>4680115882072</v>
      </c>
      <c r="E584" s="795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2" t="s">
        <v>919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917</v>
      </c>
      <c r="B585" s="54" t="s">
        <v>920</v>
      </c>
      <c r="C585" s="31">
        <v>4301031419</v>
      </c>
      <c r="D585" s="794">
        <v>4680115882072</v>
      </c>
      <c r="E585" s="795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29" t="s">
        <v>921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917</v>
      </c>
      <c r="B586" s="54" t="s">
        <v>922</v>
      </c>
      <c r="C586" s="31">
        <v>4301031383</v>
      </c>
      <c r="D586" s="794">
        <v>4680115882072</v>
      </c>
      <c r="E586" s="795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924</v>
      </c>
      <c r="B587" s="54" t="s">
        <v>925</v>
      </c>
      <c r="C587" s="31">
        <v>4301031251</v>
      </c>
      <c r="D587" s="794">
        <v>4680115882102</v>
      </c>
      <c r="E587" s="795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924</v>
      </c>
      <c r="B588" s="54" t="s">
        <v>926</v>
      </c>
      <c r="C588" s="31">
        <v>4301031418</v>
      </c>
      <c r="D588" s="794">
        <v>4680115882102</v>
      </c>
      <c r="E588" s="795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48" t="s">
        <v>927</v>
      </c>
      <c r="Q588" s="788"/>
      <c r="R588" s="788"/>
      <c r="S588" s="788"/>
      <c r="T588" s="789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924</v>
      </c>
      <c r="B589" s="54" t="s">
        <v>928</v>
      </c>
      <c r="C589" s="31">
        <v>4301031385</v>
      </c>
      <c r="D589" s="794">
        <v>4680115882102</v>
      </c>
      <c r="E589" s="795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929</v>
      </c>
      <c r="B590" s="54" t="s">
        <v>930</v>
      </c>
      <c r="C590" s="31">
        <v>4301031253</v>
      </c>
      <c r="D590" s="794">
        <v>4680115882096</v>
      </c>
      <c r="E590" s="795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customHeight="1" x14ac:dyDescent="0.25">
      <c r="A591" s="54" t="s">
        <v>929</v>
      </c>
      <c r="B591" s="54" t="s">
        <v>931</v>
      </c>
      <c r="C591" s="31">
        <v>4301031417</v>
      </c>
      <c r="D591" s="794">
        <v>4680115882096</v>
      </c>
      <c r="E591" s="795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26" t="s">
        <v>932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customHeight="1" x14ac:dyDescent="0.25">
      <c r="A592" s="54" t="s">
        <v>929</v>
      </c>
      <c r="B592" s="54" t="s">
        <v>933</v>
      </c>
      <c r="C592" s="31">
        <v>4301031384</v>
      </c>
      <c r="D592" s="794">
        <v>4680115882096</v>
      </c>
      <c r="E592" s="795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5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8"/>
      <c r="B593" s="801"/>
      <c r="C593" s="801"/>
      <c r="D593" s="801"/>
      <c r="E593" s="801"/>
      <c r="F593" s="801"/>
      <c r="G593" s="801"/>
      <c r="H593" s="801"/>
      <c r="I593" s="801"/>
      <c r="J593" s="801"/>
      <c r="K593" s="801"/>
      <c r="L593" s="801"/>
      <c r="M593" s="801"/>
      <c r="N593" s="801"/>
      <c r="O593" s="809"/>
      <c r="P593" s="803" t="s">
        <v>71</v>
      </c>
      <c r="Q593" s="804"/>
      <c r="R593" s="804"/>
      <c r="S593" s="804"/>
      <c r="T593" s="804"/>
      <c r="U593" s="804"/>
      <c r="V593" s="805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120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120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1.4352</v>
      </c>
      <c r="AA593" s="786"/>
      <c r="AB593" s="786"/>
      <c r="AC593" s="786"/>
    </row>
    <row r="594" spans="1:68" x14ac:dyDescent="0.2">
      <c r="A594" s="801"/>
      <c r="B594" s="801"/>
      <c r="C594" s="801"/>
      <c r="D594" s="801"/>
      <c r="E594" s="801"/>
      <c r="F594" s="801"/>
      <c r="G594" s="801"/>
      <c r="H594" s="801"/>
      <c r="I594" s="801"/>
      <c r="J594" s="801"/>
      <c r="K594" s="801"/>
      <c r="L594" s="801"/>
      <c r="M594" s="801"/>
      <c r="N594" s="801"/>
      <c r="O594" s="809"/>
      <c r="P594" s="803" t="s">
        <v>71</v>
      </c>
      <c r="Q594" s="804"/>
      <c r="R594" s="804"/>
      <c r="S594" s="804"/>
      <c r="T594" s="804"/>
      <c r="U594" s="804"/>
      <c r="V594" s="805"/>
      <c r="W594" s="37" t="s">
        <v>69</v>
      </c>
      <c r="X594" s="785">
        <f>IFERROR(SUM(X579:X592),"0")</f>
        <v>633.6</v>
      </c>
      <c r="Y594" s="785">
        <f>IFERROR(SUM(Y579:Y592),"0")</f>
        <v>633.6</v>
      </c>
      <c r="Z594" s="37"/>
      <c r="AA594" s="786"/>
      <c r="AB594" s="786"/>
      <c r="AC594" s="786"/>
    </row>
    <row r="595" spans="1:68" ht="14.25" customHeight="1" x14ac:dyDescent="0.25">
      <c r="A595" s="800" t="s">
        <v>73</v>
      </c>
      <c r="B595" s="801"/>
      <c r="C595" s="801"/>
      <c r="D595" s="801"/>
      <c r="E595" s="801"/>
      <c r="F595" s="801"/>
      <c r="G595" s="801"/>
      <c r="H595" s="801"/>
      <c r="I595" s="801"/>
      <c r="J595" s="801"/>
      <c r="K595" s="801"/>
      <c r="L595" s="801"/>
      <c r="M595" s="801"/>
      <c r="N595" s="801"/>
      <c r="O595" s="801"/>
      <c r="P595" s="801"/>
      <c r="Q595" s="801"/>
      <c r="R595" s="801"/>
      <c r="S595" s="801"/>
      <c r="T595" s="801"/>
      <c r="U595" s="801"/>
      <c r="V595" s="801"/>
      <c r="W595" s="801"/>
      <c r="X595" s="801"/>
      <c r="Y595" s="801"/>
      <c r="Z595" s="801"/>
      <c r="AA595" s="779"/>
      <c r="AB595" s="779"/>
      <c r="AC595" s="779"/>
    </row>
    <row r="596" spans="1:68" ht="27" customHeight="1" x14ac:dyDescent="0.25">
      <c r="A596" s="54" t="s">
        <v>934</v>
      </c>
      <c r="B596" s="54" t="s">
        <v>935</v>
      </c>
      <c r="C596" s="31">
        <v>4301051230</v>
      </c>
      <c r="D596" s="794">
        <v>4607091383409</v>
      </c>
      <c r="E596" s="795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88"/>
      <c r="R596" s="788"/>
      <c r="S596" s="788"/>
      <c r="T596" s="789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937</v>
      </c>
      <c r="B597" s="54" t="s">
        <v>938</v>
      </c>
      <c r="C597" s="31">
        <v>4301051231</v>
      </c>
      <c r="D597" s="794">
        <v>4607091383416</v>
      </c>
      <c r="E597" s="795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customHeight="1" x14ac:dyDescent="0.25">
      <c r="A598" s="54" t="s">
        <v>940</v>
      </c>
      <c r="B598" s="54" t="s">
        <v>941</v>
      </c>
      <c r="C598" s="31">
        <v>4301051058</v>
      </c>
      <c r="D598" s="794">
        <v>4680115883536</v>
      </c>
      <c r="E598" s="795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8"/>
      <c r="B599" s="801"/>
      <c r="C599" s="801"/>
      <c r="D599" s="801"/>
      <c r="E599" s="801"/>
      <c r="F599" s="801"/>
      <c r="G599" s="801"/>
      <c r="H599" s="801"/>
      <c r="I599" s="801"/>
      <c r="J599" s="801"/>
      <c r="K599" s="801"/>
      <c r="L599" s="801"/>
      <c r="M599" s="801"/>
      <c r="N599" s="801"/>
      <c r="O599" s="809"/>
      <c r="P599" s="803" t="s">
        <v>71</v>
      </c>
      <c r="Q599" s="804"/>
      <c r="R599" s="804"/>
      <c r="S599" s="804"/>
      <c r="T599" s="804"/>
      <c r="U599" s="804"/>
      <c r="V599" s="805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x14ac:dyDescent="0.2">
      <c r="A600" s="801"/>
      <c r="B600" s="801"/>
      <c r="C600" s="801"/>
      <c r="D600" s="801"/>
      <c r="E600" s="801"/>
      <c r="F600" s="801"/>
      <c r="G600" s="801"/>
      <c r="H600" s="801"/>
      <c r="I600" s="801"/>
      <c r="J600" s="801"/>
      <c r="K600" s="801"/>
      <c r="L600" s="801"/>
      <c r="M600" s="801"/>
      <c r="N600" s="801"/>
      <c r="O600" s="809"/>
      <c r="P600" s="803" t="s">
        <v>71</v>
      </c>
      <c r="Q600" s="804"/>
      <c r="R600" s="804"/>
      <c r="S600" s="804"/>
      <c r="T600" s="804"/>
      <c r="U600" s="804"/>
      <c r="V600" s="805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customHeight="1" x14ac:dyDescent="0.25">
      <c r="A601" s="800" t="s">
        <v>205</v>
      </c>
      <c r="B601" s="801"/>
      <c r="C601" s="801"/>
      <c r="D601" s="801"/>
      <c r="E601" s="801"/>
      <c r="F601" s="801"/>
      <c r="G601" s="801"/>
      <c r="H601" s="801"/>
      <c r="I601" s="801"/>
      <c r="J601" s="801"/>
      <c r="K601" s="801"/>
      <c r="L601" s="801"/>
      <c r="M601" s="801"/>
      <c r="N601" s="801"/>
      <c r="O601" s="801"/>
      <c r="P601" s="801"/>
      <c r="Q601" s="801"/>
      <c r="R601" s="801"/>
      <c r="S601" s="801"/>
      <c r="T601" s="801"/>
      <c r="U601" s="801"/>
      <c r="V601" s="801"/>
      <c r="W601" s="801"/>
      <c r="X601" s="801"/>
      <c r="Y601" s="801"/>
      <c r="Z601" s="801"/>
      <c r="AA601" s="779"/>
      <c r="AB601" s="779"/>
      <c r="AC601" s="779"/>
    </row>
    <row r="602" spans="1:68" ht="37.5" customHeight="1" x14ac:dyDescent="0.25">
      <c r="A602" s="54" t="s">
        <v>943</v>
      </c>
      <c r="B602" s="54" t="s">
        <v>944</v>
      </c>
      <c r="C602" s="31">
        <v>4301060363</v>
      </c>
      <c r="D602" s="794">
        <v>4680115885035</v>
      </c>
      <c r="E602" s="795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88"/>
      <c r="R602" s="788"/>
      <c r="S602" s="788"/>
      <c r="T602" s="789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customHeight="1" x14ac:dyDescent="0.25">
      <c r="A603" s="54" t="s">
        <v>946</v>
      </c>
      <c r="B603" s="54" t="s">
        <v>947</v>
      </c>
      <c r="C603" s="31">
        <v>4301060436</v>
      </c>
      <c r="D603" s="794">
        <v>4680115885936</v>
      </c>
      <c r="E603" s="795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5" t="s">
        <v>948</v>
      </c>
      <c r="Q603" s="788"/>
      <c r="R603" s="788"/>
      <c r="S603" s="788"/>
      <c r="T603" s="789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9"/>
      <c r="P604" s="803" t="s">
        <v>71</v>
      </c>
      <c r="Q604" s="804"/>
      <c r="R604" s="804"/>
      <c r="S604" s="804"/>
      <c r="T604" s="804"/>
      <c r="U604" s="804"/>
      <c r="V604" s="805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x14ac:dyDescent="0.2">
      <c r="A605" s="801"/>
      <c r="B605" s="801"/>
      <c r="C605" s="801"/>
      <c r="D605" s="801"/>
      <c r="E605" s="801"/>
      <c r="F605" s="801"/>
      <c r="G605" s="801"/>
      <c r="H605" s="801"/>
      <c r="I605" s="801"/>
      <c r="J605" s="801"/>
      <c r="K605" s="801"/>
      <c r="L605" s="801"/>
      <c r="M605" s="801"/>
      <c r="N605" s="801"/>
      <c r="O605" s="809"/>
      <c r="P605" s="803" t="s">
        <v>71</v>
      </c>
      <c r="Q605" s="804"/>
      <c r="R605" s="804"/>
      <c r="S605" s="804"/>
      <c r="T605" s="804"/>
      <c r="U605" s="804"/>
      <c r="V605" s="805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customHeight="1" x14ac:dyDescent="0.2">
      <c r="A606" s="889" t="s">
        <v>949</v>
      </c>
      <c r="B606" s="890"/>
      <c r="C606" s="890"/>
      <c r="D606" s="890"/>
      <c r="E606" s="890"/>
      <c r="F606" s="890"/>
      <c r="G606" s="890"/>
      <c r="H606" s="890"/>
      <c r="I606" s="890"/>
      <c r="J606" s="890"/>
      <c r="K606" s="890"/>
      <c r="L606" s="890"/>
      <c r="M606" s="890"/>
      <c r="N606" s="890"/>
      <c r="O606" s="890"/>
      <c r="P606" s="890"/>
      <c r="Q606" s="890"/>
      <c r="R606" s="890"/>
      <c r="S606" s="890"/>
      <c r="T606" s="890"/>
      <c r="U606" s="890"/>
      <c r="V606" s="890"/>
      <c r="W606" s="890"/>
      <c r="X606" s="890"/>
      <c r="Y606" s="890"/>
      <c r="Z606" s="890"/>
      <c r="AA606" s="48"/>
      <c r="AB606" s="48"/>
      <c r="AC606" s="48"/>
    </row>
    <row r="607" spans="1:68" ht="16.5" customHeight="1" x14ac:dyDescent="0.25">
      <c r="A607" s="836" t="s">
        <v>949</v>
      </c>
      <c r="B607" s="801"/>
      <c r="C607" s="801"/>
      <c r="D607" s="801"/>
      <c r="E607" s="801"/>
      <c r="F607" s="801"/>
      <c r="G607" s="801"/>
      <c r="H607" s="801"/>
      <c r="I607" s="801"/>
      <c r="J607" s="801"/>
      <c r="K607" s="801"/>
      <c r="L607" s="801"/>
      <c r="M607" s="801"/>
      <c r="N607" s="801"/>
      <c r="O607" s="801"/>
      <c r="P607" s="801"/>
      <c r="Q607" s="801"/>
      <c r="R607" s="801"/>
      <c r="S607" s="801"/>
      <c r="T607" s="801"/>
      <c r="U607" s="801"/>
      <c r="V607" s="801"/>
      <c r="W607" s="801"/>
      <c r="X607" s="801"/>
      <c r="Y607" s="801"/>
      <c r="Z607" s="801"/>
      <c r="AA607" s="778"/>
      <c r="AB607" s="778"/>
      <c r="AC607" s="778"/>
    </row>
    <row r="608" spans="1:68" ht="14.25" customHeight="1" x14ac:dyDescent="0.25">
      <c r="A608" s="800" t="s">
        <v>110</v>
      </c>
      <c r="B608" s="801"/>
      <c r="C608" s="801"/>
      <c r="D608" s="801"/>
      <c r="E608" s="801"/>
      <c r="F608" s="801"/>
      <c r="G608" s="801"/>
      <c r="H608" s="801"/>
      <c r="I608" s="801"/>
      <c r="J608" s="801"/>
      <c r="K608" s="801"/>
      <c r="L608" s="801"/>
      <c r="M608" s="801"/>
      <c r="N608" s="801"/>
      <c r="O608" s="801"/>
      <c r="P608" s="801"/>
      <c r="Q608" s="801"/>
      <c r="R608" s="801"/>
      <c r="S608" s="801"/>
      <c r="T608" s="801"/>
      <c r="U608" s="801"/>
      <c r="V608" s="801"/>
      <c r="W608" s="801"/>
      <c r="X608" s="801"/>
      <c r="Y608" s="801"/>
      <c r="Z608" s="801"/>
      <c r="AA608" s="779"/>
      <c r="AB608" s="779"/>
      <c r="AC608" s="779"/>
    </row>
    <row r="609" spans="1:68" ht="27" customHeight="1" x14ac:dyDescent="0.25">
      <c r="A609" s="54" t="s">
        <v>950</v>
      </c>
      <c r="B609" s="54" t="s">
        <v>951</v>
      </c>
      <c r="C609" s="31">
        <v>4301011862</v>
      </c>
      <c r="D609" s="794">
        <v>4680115885523</v>
      </c>
      <c r="E609" s="795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29" t="s">
        <v>952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808"/>
      <c r="B610" s="801"/>
      <c r="C610" s="801"/>
      <c r="D610" s="801"/>
      <c r="E610" s="801"/>
      <c r="F610" s="801"/>
      <c r="G610" s="801"/>
      <c r="H610" s="801"/>
      <c r="I610" s="801"/>
      <c r="J610" s="801"/>
      <c r="K610" s="801"/>
      <c r="L610" s="801"/>
      <c r="M610" s="801"/>
      <c r="N610" s="801"/>
      <c r="O610" s="809"/>
      <c r="P610" s="803" t="s">
        <v>71</v>
      </c>
      <c r="Q610" s="804"/>
      <c r="R610" s="804"/>
      <c r="S610" s="804"/>
      <c r="T610" s="804"/>
      <c r="U610" s="804"/>
      <c r="V610" s="805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x14ac:dyDescent="0.2">
      <c r="A611" s="801"/>
      <c r="B611" s="801"/>
      <c r="C611" s="801"/>
      <c r="D611" s="801"/>
      <c r="E611" s="801"/>
      <c r="F611" s="801"/>
      <c r="G611" s="801"/>
      <c r="H611" s="801"/>
      <c r="I611" s="801"/>
      <c r="J611" s="801"/>
      <c r="K611" s="801"/>
      <c r="L611" s="801"/>
      <c r="M611" s="801"/>
      <c r="N611" s="801"/>
      <c r="O611" s="809"/>
      <c r="P611" s="803" t="s">
        <v>71</v>
      </c>
      <c r="Q611" s="804"/>
      <c r="R611" s="804"/>
      <c r="S611" s="804"/>
      <c r="T611" s="804"/>
      <c r="U611" s="804"/>
      <c r="V611" s="805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customHeight="1" x14ac:dyDescent="0.25">
      <c r="A612" s="800" t="s">
        <v>64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779"/>
      <c r="AB612" s="779"/>
      <c r="AC612" s="779"/>
    </row>
    <row r="613" spans="1:68" ht="27" customHeight="1" x14ac:dyDescent="0.25">
      <c r="A613" s="54" t="s">
        <v>953</v>
      </c>
      <c r="B613" s="54" t="s">
        <v>954</v>
      </c>
      <c r="C613" s="31">
        <v>4301031309</v>
      </c>
      <c r="D613" s="794">
        <v>4680115885530</v>
      </c>
      <c r="E613" s="795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88"/>
      <c r="R613" s="788"/>
      <c r="S613" s="788"/>
      <c r="T613" s="789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808"/>
      <c r="B614" s="801"/>
      <c r="C614" s="801"/>
      <c r="D614" s="801"/>
      <c r="E614" s="801"/>
      <c r="F614" s="801"/>
      <c r="G614" s="801"/>
      <c r="H614" s="801"/>
      <c r="I614" s="801"/>
      <c r="J614" s="801"/>
      <c r="K614" s="801"/>
      <c r="L614" s="801"/>
      <c r="M614" s="801"/>
      <c r="N614" s="801"/>
      <c r="O614" s="809"/>
      <c r="P614" s="803" t="s">
        <v>71</v>
      </c>
      <c r="Q614" s="804"/>
      <c r="R614" s="804"/>
      <c r="S614" s="804"/>
      <c r="T614" s="804"/>
      <c r="U614" s="804"/>
      <c r="V614" s="805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x14ac:dyDescent="0.2">
      <c r="A615" s="801"/>
      <c r="B615" s="801"/>
      <c r="C615" s="801"/>
      <c r="D615" s="801"/>
      <c r="E615" s="801"/>
      <c r="F615" s="801"/>
      <c r="G615" s="801"/>
      <c r="H615" s="801"/>
      <c r="I615" s="801"/>
      <c r="J615" s="801"/>
      <c r="K615" s="801"/>
      <c r="L615" s="801"/>
      <c r="M615" s="801"/>
      <c r="N615" s="801"/>
      <c r="O615" s="809"/>
      <c r="P615" s="803" t="s">
        <v>71</v>
      </c>
      <c r="Q615" s="804"/>
      <c r="R615" s="804"/>
      <c r="S615" s="804"/>
      <c r="T615" s="804"/>
      <c r="U615" s="804"/>
      <c r="V615" s="805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customHeight="1" x14ac:dyDescent="0.2">
      <c r="A616" s="889" t="s">
        <v>956</v>
      </c>
      <c r="B616" s="890"/>
      <c r="C616" s="890"/>
      <c r="D616" s="890"/>
      <c r="E616" s="890"/>
      <c r="F616" s="890"/>
      <c r="G616" s="890"/>
      <c r="H616" s="890"/>
      <c r="I616" s="890"/>
      <c r="J616" s="890"/>
      <c r="K616" s="890"/>
      <c r="L616" s="890"/>
      <c r="M616" s="890"/>
      <c r="N616" s="890"/>
      <c r="O616" s="890"/>
      <c r="P616" s="890"/>
      <c r="Q616" s="890"/>
      <c r="R616" s="890"/>
      <c r="S616" s="890"/>
      <c r="T616" s="890"/>
      <c r="U616" s="890"/>
      <c r="V616" s="890"/>
      <c r="W616" s="890"/>
      <c r="X616" s="890"/>
      <c r="Y616" s="890"/>
      <c r="Z616" s="890"/>
      <c r="AA616" s="48"/>
      <c r="AB616" s="48"/>
      <c r="AC616" s="48"/>
    </row>
    <row r="617" spans="1:68" ht="16.5" customHeight="1" x14ac:dyDescent="0.25">
      <c r="A617" s="836" t="s">
        <v>956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778"/>
      <c r="AB617" s="778"/>
      <c r="AC617" s="778"/>
    </row>
    <row r="618" spans="1:68" ht="14.25" customHeight="1" x14ac:dyDescent="0.25">
      <c r="A618" s="800" t="s">
        <v>110</v>
      </c>
      <c r="B618" s="801"/>
      <c r="C618" s="801"/>
      <c r="D618" s="801"/>
      <c r="E618" s="801"/>
      <c r="F618" s="801"/>
      <c r="G618" s="801"/>
      <c r="H618" s="801"/>
      <c r="I618" s="801"/>
      <c r="J618" s="801"/>
      <c r="K618" s="801"/>
      <c r="L618" s="801"/>
      <c r="M618" s="801"/>
      <c r="N618" s="801"/>
      <c r="O618" s="801"/>
      <c r="P618" s="801"/>
      <c r="Q618" s="801"/>
      <c r="R618" s="801"/>
      <c r="S618" s="801"/>
      <c r="T618" s="801"/>
      <c r="U618" s="801"/>
      <c r="V618" s="801"/>
      <c r="W618" s="801"/>
      <c r="X618" s="801"/>
      <c r="Y618" s="801"/>
      <c r="Z618" s="801"/>
      <c r="AA618" s="779"/>
      <c r="AB618" s="779"/>
      <c r="AC618" s="779"/>
    </row>
    <row r="619" spans="1:68" ht="27" customHeight="1" x14ac:dyDescent="0.25">
      <c r="A619" s="54" t="s">
        <v>957</v>
      </c>
      <c r="B619" s="54" t="s">
        <v>958</v>
      </c>
      <c r="C619" s="31">
        <v>4301011763</v>
      </c>
      <c r="D619" s="794">
        <v>4640242181011</v>
      </c>
      <c r="E619" s="795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88"/>
      <c r="R619" s="788"/>
      <c r="S619" s="788"/>
      <c r="T619" s="789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customHeight="1" x14ac:dyDescent="0.25">
      <c r="A620" s="54" t="s">
        <v>961</v>
      </c>
      <c r="B620" s="54" t="s">
        <v>962</v>
      </c>
      <c r="C620" s="31">
        <v>4301011585</v>
      </c>
      <c r="D620" s="794">
        <v>4640242180441</v>
      </c>
      <c r="E620" s="795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1" t="s">
        <v>963</v>
      </c>
      <c r="Q620" s="788"/>
      <c r="R620" s="788"/>
      <c r="S620" s="788"/>
      <c r="T620" s="789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965</v>
      </c>
      <c r="B621" s="54" t="s">
        <v>966</v>
      </c>
      <c r="C621" s="31">
        <v>4301011584</v>
      </c>
      <c r="D621" s="794">
        <v>4640242180564</v>
      </c>
      <c r="E621" s="795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45" t="s">
        <v>967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969</v>
      </c>
      <c r="B622" s="54" t="s">
        <v>970</v>
      </c>
      <c r="C622" s="31">
        <v>4301011762</v>
      </c>
      <c r="D622" s="794">
        <v>4640242180922</v>
      </c>
      <c r="E622" s="795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27" t="s">
        <v>971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973</v>
      </c>
      <c r="B623" s="54" t="s">
        <v>974</v>
      </c>
      <c r="C623" s="31">
        <v>4301011764</v>
      </c>
      <c r="D623" s="794">
        <v>4640242181189</v>
      </c>
      <c r="E623" s="795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3" t="s">
        <v>975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4301011551</v>
      </c>
      <c r="D624" s="794">
        <v>4640242180038</v>
      </c>
      <c r="E624" s="795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86" t="s">
        <v>978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customHeight="1" x14ac:dyDescent="0.25">
      <c r="A625" s="54" t="s">
        <v>979</v>
      </c>
      <c r="B625" s="54" t="s">
        <v>980</v>
      </c>
      <c r="C625" s="31">
        <v>4301011765</v>
      </c>
      <c r="D625" s="794">
        <v>4640242181172</v>
      </c>
      <c r="E625" s="795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x14ac:dyDescent="0.2">
      <c r="A626" s="808"/>
      <c r="B626" s="801"/>
      <c r="C626" s="801"/>
      <c r="D626" s="801"/>
      <c r="E626" s="801"/>
      <c r="F626" s="801"/>
      <c r="G626" s="801"/>
      <c r="H626" s="801"/>
      <c r="I626" s="801"/>
      <c r="J626" s="801"/>
      <c r="K626" s="801"/>
      <c r="L626" s="801"/>
      <c r="M626" s="801"/>
      <c r="N626" s="801"/>
      <c r="O626" s="809"/>
      <c r="P626" s="803" t="s">
        <v>71</v>
      </c>
      <c r="Q626" s="804"/>
      <c r="R626" s="804"/>
      <c r="S626" s="804"/>
      <c r="T626" s="804"/>
      <c r="U626" s="804"/>
      <c r="V626" s="805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x14ac:dyDescent="0.2">
      <c r="A627" s="801"/>
      <c r="B627" s="801"/>
      <c r="C627" s="801"/>
      <c r="D627" s="801"/>
      <c r="E627" s="801"/>
      <c r="F627" s="801"/>
      <c r="G627" s="801"/>
      <c r="H627" s="801"/>
      <c r="I627" s="801"/>
      <c r="J627" s="801"/>
      <c r="K627" s="801"/>
      <c r="L627" s="801"/>
      <c r="M627" s="801"/>
      <c r="N627" s="801"/>
      <c r="O627" s="809"/>
      <c r="P627" s="803" t="s">
        <v>71</v>
      </c>
      <c r="Q627" s="804"/>
      <c r="R627" s="804"/>
      <c r="S627" s="804"/>
      <c r="T627" s="804"/>
      <c r="U627" s="804"/>
      <c r="V627" s="805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customHeight="1" x14ac:dyDescent="0.25">
      <c r="A628" s="800" t="s">
        <v>163</v>
      </c>
      <c r="B628" s="801"/>
      <c r="C628" s="801"/>
      <c r="D628" s="801"/>
      <c r="E628" s="801"/>
      <c r="F628" s="801"/>
      <c r="G628" s="801"/>
      <c r="H628" s="801"/>
      <c r="I628" s="801"/>
      <c r="J628" s="801"/>
      <c r="K628" s="801"/>
      <c r="L628" s="801"/>
      <c r="M628" s="801"/>
      <c r="N628" s="801"/>
      <c r="O628" s="801"/>
      <c r="P628" s="801"/>
      <c r="Q628" s="801"/>
      <c r="R628" s="801"/>
      <c r="S628" s="801"/>
      <c r="T628" s="801"/>
      <c r="U628" s="801"/>
      <c r="V628" s="801"/>
      <c r="W628" s="801"/>
      <c r="X628" s="801"/>
      <c r="Y628" s="801"/>
      <c r="Z628" s="801"/>
      <c r="AA628" s="779"/>
      <c r="AB628" s="779"/>
      <c r="AC628" s="779"/>
    </row>
    <row r="629" spans="1:68" ht="16.5" customHeight="1" x14ac:dyDescent="0.25">
      <c r="A629" s="54" t="s">
        <v>982</v>
      </c>
      <c r="B629" s="54" t="s">
        <v>983</v>
      </c>
      <c r="C629" s="31">
        <v>4301020269</v>
      </c>
      <c r="D629" s="794">
        <v>4640242180519</v>
      </c>
      <c r="E629" s="795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9" t="s">
        <v>984</v>
      </c>
      <c r="Q629" s="788"/>
      <c r="R629" s="788"/>
      <c r="S629" s="788"/>
      <c r="T629" s="789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986</v>
      </c>
      <c r="B630" s="54" t="s">
        <v>987</v>
      </c>
      <c r="C630" s="31">
        <v>4301020260</v>
      </c>
      <c r="D630" s="794">
        <v>4640242180526</v>
      </c>
      <c r="E630" s="795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88"/>
      <c r="R630" s="788"/>
      <c r="S630" s="788"/>
      <c r="T630" s="789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989</v>
      </c>
      <c r="B631" s="54" t="s">
        <v>990</v>
      </c>
      <c r="C631" s="31">
        <v>4301020309</v>
      </c>
      <c r="D631" s="794">
        <v>4640242180090</v>
      </c>
      <c r="E631" s="795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1" t="s">
        <v>991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customHeight="1" x14ac:dyDescent="0.25">
      <c r="A632" s="54" t="s">
        <v>993</v>
      </c>
      <c r="B632" s="54" t="s">
        <v>994</v>
      </c>
      <c r="C632" s="31">
        <v>4301020295</v>
      </c>
      <c r="D632" s="794">
        <v>4640242181363</v>
      </c>
      <c r="E632" s="795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x14ac:dyDescent="0.2">
      <c r="A633" s="808"/>
      <c r="B633" s="801"/>
      <c r="C633" s="801"/>
      <c r="D633" s="801"/>
      <c r="E633" s="801"/>
      <c r="F633" s="801"/>
      <c r="G633" s="801"/>
      <c r="H633" s="801"/>
      <c r="I633" s="801"/>
      <c r="J633" s="801"/>
      <c r="K633" s="801"/>
      <c r="L633" s="801"/>
      <c r="M633" s="801"/>
      <c r="N633" s="801"/>
      <c r="O633" s="809"/>
      <c r="P633" s="803" t="s">
        <v>71</v>
      </c>
      <c r="Q633" s="804"/>
      <c r="R633" s="804"/>
      <c r="S633" s="804"/>
      <c r="T633" s="804"/>
      <c r="U633" s="804"/>
      <c r="V633" s="805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x14ac:dyDescent="0.2">
      <c r="A634" s="801"/>
      <c r="B634" s="801"/>
      <c r="C634" s="801"/>
      <c r="D634" s="801"/>
      <c r="E634" s="801"/>
      <c r="F634" s="801"/>
      <c r="G634" s="801"/>
      <c r="H634" s="801"/>
      <c r="I634" s="801"/>
      <c r="J634" s="801"/>
      <c r="K634" s="801"/>
      <c r="L634" s="801"/>
      <c r="M634" s="801"/>
      <c r="N634" s="801"/>
      <c r="O634" s="809"/>
      <c r="P634" s="803" t="s">
        <v>71</v>
      </c>
      <c r="Q634" s="804"/>
      <c r="R634" s="804"/>
      <c r="S634" s="804"/>
      <c r="T634" s="804"/>
      <c r="U634" s="804"/>
      <c r="V634" s="805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customHeight="1" x14ac:dyDescent="0.25">
      <c r="A635" s="800" t="s">
        <v>64</v>
      </c>
      <c r="B635" s="801"/>
      <c r="C635" s="801"/>
      <c r="D635" s="801"/>
      <c r="E635" s="801"/>
      <c r="F635" s="801"/>
      <c r="G635" s="801"/>
      <c r="H635" s="801"/>
      <c r="I635" s="801"/>
      <c r="J635" s="801"/>
      <c r="K635" s="801"/>
      <c r="L635" s="801"/>
      <c r="M635" s="801"/>
      <c r="N635" s="801"/>
      <c r="O635" s="801"/>
      <c r="P635" s="801"/>
      <c r="Q635" s="801"/>
      <c r="R635" s="801"/>
      <c r="S635" s="801"/>
      <c r="T635" s="801"/>
      <c r="U635" s="801"/>
      <c r="V635" s="801"/>
      <c r="W635" s="801"/>
      <c r="X635" s="801"/>
      <c r="Y635" s="801"/>
      <c r="Z635" s="801"/>
      <c r="AA635" s="779"/>
      <c r="AB635" s="779"/>
      <c r="AC635" s="779"/>
    </row>
    <row r="636" spans="1:68" ht="27" customHeight="1" x14ac:dyDescent="0.25">
      <c r="A636" s="54" t="s">
        <v>996</v>
      </c>
      <c r="B636" s="54" t="s">
        <v>997</v>
      </c>
      <c r="C636" s="31">
        <v>4301031280</v>
      </c>
      <c r="D636" s="794">
        <v>4640242180816</v>
      </c>
      <c r="E636" s="795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5" t="s">
        <v>998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100.8</v>
      </c>
      <c r="Y636" s="784">
        <f t="shared" ref="Y636:Y642" si="119">IFERROR(IF(X636="",0,CEILING((X636/$H636),1)*$H636),"")</f>
        <v>100.80000000000001</v>
      </c>
      <c r="Z636" s="36">
        <f>IFERROR(IF(Y636=0,"",ROUNDUP(Y636/H636,0)*0.00902),"")</f>
        <v>0.21648000000000001</v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107.27999999999999</v>
      </c>
      <c r="BN636" s="64">
        <f t="shared" ref="BN636:BN642" si="121">IFERROR(Y636*I636/H636,"0")</f>
        <v>107.28</v>
      </c>
      <c r="BO636" s="64">
        <f t="shared" ref="BO636:BO642" si="122">IFERROR(1/J636*(X636/H636),"0")</f>
        <v>0.18181818181818182</v>
      </c>
      <c r="BP636" s="64">
        <f t="shared" ref="BP636:BP642" si="123">IFERROR(1/J636*(Y636/H636),"0")</f>
        <v>0.18181818181818182</v>
      </c>
    </row>
    <row r="637" spans="1:68" ht="27" customHeight="1" x14ac:dyDescent="0.25">
      <c r="A637" s="54" t="s">
        <v>1000</v>
      </c>
      <c r="B637" s="54" t="s">
        <v>1001</v>
      </c>
      <c r="C637" s="31">
        <v>4301031244</v>
      </c>
      <c r="D637" s="794">
        <v>4640242180595</v>
      </c>
      <c r="E637" s="795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02" t="s">
        <v>1002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100.8</v>
      </c>
      <c r="Y637" s="784">
        <f t="shared" si="119"/>
        <v>100.80000000000001</v>
      </c>
      <c r="Z637" s="36">
        <f>IFERROR(IF(Y637=0,"",ROUNDUP(Y637/H637,0)*0.00902),"")</f>
        <v>0.21648000000000001</v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107.27999999999999</v>
      </c>
      <c r="BN637" s="64">
        <f t="shared" si="121"/>
        <v>107.28</v>
      </c>
      <c r="BO637" s="64">
        <f t="shared" si="122"/>
        <v>0.18181818181818182</v>
      </c>
      <c r="BP637" s="64">
        <f t="shared" si="123"/>
        <v>0.18181818181818182</v>
      </c>
    </row>
    <row r="638" spans="1:68" ht="27" customHeight="1" x14ac:dyDescent="0.25">
      <c r="A638" s="54" t="s">
        <v>1004</v>
      </c>
      <c r="B638" s="54" t="s">
        <v>1005</v>
      </c>
      <c r="C638" s="31">
        <v>4301031289</v>
      </c>
      <c r="D638" s="794">
        <v>4640242181615</v>
      </c>
      <c r="E638" s="795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1006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1008</v>
      </c>
      <c r="B639" s="54" t="s">
        <v>1009</v>
      </c>
      <c r="C639" s="31">
        <v>4301031285</v>
      </c>
      <c r="D639" s="794">
        <v>4640242181639</v>
      </c>
      <c r="E639" s="795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0" t="s">
        <v>1010</v>
      </c>
      <c r="Q639" s="788"/>
      <c r="R639" s="788"/>
      <c r="S639" s="788"/>
      <c r="T639" s="789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1012</v>
      </c>
      <c r="B640" s="54" t="s">
        <v>1013</v>
      </c>
      <c r="C640" s="31">
        <v>4301031287</v>
      </c>
      <c r="D640" s="794">
        <v>4640242181622</v>
      </c>
      <c r="E640" s="795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49" t="s">
        <v>1014</v>
      </c>
      <c r="Q640" s="788"/>
      <c r="R640" s="788"/>
      <c r="S640" s="788"/>
      <c r="T640" s="789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customHeight="1" x14ac:dyDescent="0.25">
      <c r="A641" s="54" t="s">
        <v>1016</v>
      </c>
      <c r="B641" s="54" t="s">
        <v>1017</v>
      </c>
      <c r="C641" s="31">
        <v>4301031203</v>
      </c>
      <c r="D641" s="794">
        <v>4640242180908</v>
      </c>
      <c r="E641" s="795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47" t="s">
        <v>1018</v>
      </c>
      <c r="Q641" s="788"/>
      <c r="R641" s="788"/>
      <c r="S641" s="788"/>
      <c r="T641" s="789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4301031200</v>
      </c>
      <c r="D642" s="794">
        <v>4640242180489</v>
      </c>
      <c r="E642" s="795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x14ac:dyDescent="0.2">
      <c r="A643" s="808"/>
      <c r="B643" s="801"/>
      <c r="C643" s="801"/>
      <c r="D643" s="801"/>
      <c r="E643" s="801"/>
      <c r="F643" s="801"/>
      <c r="G643" s="801"/>
      <c r="H643" s="801"/>
      <c r="I643" s="801"/>
      <c r="J643" s="801"/>
      <c r="K643" s="801"/>
      <c r="L643" s="801"/>
      <c r="M643" s="801"/>
      <c r="N643" s="801"/>
      <c r="O643" s="809"/>
      <c r="P643" s="803" t="s">
        <v>71</v>
      </c>
      <c r="Q643" s="804"/>
      <c r="R643" s="804"/>
      <c r="S643" s="804"/>
      <c r="T643" s="804"/>
      <c r="U643" s="804"/>
      <c r="V643" s="805"/>
      <c r="W643" s="37" t="s">
        <v>72</v>
      </c>
      <c r="X643" s="785">
        <f>IFERROR(X636/H636,"0")+IFERROR(X637/H637,"0")+IFERROR(X638/H638,"0")+IFERROR(X639/H639,"0")+IFERROR(X640/H640,"0")+IFERROR(X641/H641,"0")+IFERROR(X642/H642,"0")</f>
        <v>48</v>
      </c>
      <c r="Y643" s="785">
        <f>IFERROR(Y636/H636,"0")+IFERROR(Y637/H637,"0")+IFERROR(Y638/H638,"0")+IFERROR(Y639/H639,"0")+IFERROR(Y640/H640,"0")+IFERROR(Y641/H641,"0")+IFERROR(Y642/H642,"0")</f>
        <v>48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0.43296000000000001</v>
      </c>
      <c r="AA643" s="786"/>
      <c r="AB643" s="786"/>
      <c r="AC643" s="786"/>
    </row>
    <row r="644" spans="1:68" x14ac:dyDescent="0.2">
      <c r="A644" s="801"/>
      <c r="B644" s="801"/>
      <c r="C644" s="801"/>
      <c r="D644" s="801"/>
      <c r="E644" s="801"/>
      <c r="F644" s="801"/>
      <c r="G644" s="801"/>
      <c r="H644" s="801"/>
      <c r="I644" s="801"/>
      <c r="J644" s="801"/>
      <c r="K644" s="801"/>
      <c r="L644" s="801"/>
      <c r="M644" s="801"/>
      <c r="N644" s="801"/>
      <c r="O644" s="809"/>
      <c r="P644" s="803" t="s">
        <v>71</v>
      </c>
      <c r="Q644" s="804"/>
      <c r="R644" s="804"/>
      <c r="S644" s="804"/>
      <c r="T644" s="804"/>
      <c r="U644" s="804"/>
      <c r="V644" s="805"/>
      <c r="W644" s="37" t="s">
        <v>69</v>
      </c>
      <c r="X644" s="785">
        <f>IFERROR(SUM(X636:X642),"0")</f>
        <v>201.6</v>
      </c>
      <c r="Y644" s="785">
        <f>IFERROR(SUM(Y636:Y642),"0")</f>
        <v>201.60000000000002</v>
      </c>
      <c r="Z644" s="37"/>
      <c r="AA644" s="786"/>
      <c r="AB644" s="786"/>
      <c r="AC644" s="786"/>
    </row>
    <row r="645" spans="1:68" ht="14.25" customHeight="1" x14ac:dyDescent="0.25">
      <c r="A645" s="800" t="s">
        <v>73</v>
      </c>
      <c r="B645" s="801"/>
      <c r="C645" s="801"/>
      <c r="D645" s="801"/>
      <c r="E645" s="801"/>
      <c r="F645" s="801"/>
      <c r="G645" s="801"/>
      <c r="H645" s="801"/>
      <c r="I645" s="801"/>
      <c r="J645" s="801"/>
      <c r="K645" s="801"/>
      <c r="L645" s="801"/>
      <c r="M645" s="801"/>
      <c r="N645" s="801"/>
      <c r="O645" s="801"/>
      <c r="P645" s="801"/>
      <c r="Q645" s="801"/>
      <c r="R645" s="801"/>
      <c r="S645" s="801"/>
      <c r="T645" s="801"/>
      <c r="U645" s="801"/>
      <c r="V645" s="801"/>
      <c r="W645" s="801"/>
      <c r="X645" s="801"/>
      <c r="Y645" s="801"/>
      <c r="Z645" s="801"/>
      <c r="AA645" s="779"/>
      <c r="AB645" s="779"/>
      <c r="AC645" s="779"/>
    </row>
    <row r="646" spans="1:68" ht="27" customHeight="1" x14ac:dyDescent="0.25">
      <c r="A646" s="54" t="s">
        <v>1022</v>
      </c>
      <c r="B646" s="54" t="s">
        <v>1023</v>
      </c>
      <c r="C646" s="31">
        <v>4301051746</v>
      </c>
      <c r="D646" s="794">
        <v>4640242180533</v>
      </c>
      <c r="E646" s="795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6" t="s">
        <v>1024</v>
      </c>
      <c r="Q646" s="788"/>
      <c r="R646" s="788"/>
      <c r="S646" s="788"/>
      <c r="T646" s="789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customHeight="1" x14ac:dyDescent="0.25">
      <c r="A647" s="54" t="s">
        <v>1022</v>
      </c>
      <c r="B647" s="54" t="s">
        <v>1026</v>
      </c>
      <c r="C647" s="31">
        <v>4301051887</v>
      </c>
      <c r="D647" s="794">
        <v>4640242180533</v>
      </c>
      <c r="E647" s="795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0" t="s">
        <v>1027</v>
      </c>
      <c r="Q647" s="788"/>
      <c r="R647" s="788"/>
      <c r="S647" s="788"/>
      <c r="T647" s="789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1028</v>
      </c>
      <c r="B648" s="54" t="s">
        <v>1029</v>
      </c>
      <c r="C648" s="31">
        <v>4301051510</v>
      </c>
      <c r="D648" s="794">
        <v>4640242180540</v>
      </c>
      <c r="E648" s="795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7" t="s">
        <v>1030</v>
      </c>
      <c r="Q648" s="788"/>
      <c r="R648" s="788"/>
      <c r="S648" s="788"/>
      <c r="T648" s="789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1028</v>
      </c>
      <c r="B649" s="54" t="s">
        <v>1032</v>
      </c>
      <c r="C649" s="31">
        <v>4301051933</v>
      </c>
      <c r="D649" s="794">
        <v>4640242180540</v>
      </c>
      <c r="E649" s="795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0" t="s">
        <v>1033</v>
      </c>
      <c r="Q649" s="788"/>
      <c r="R649" s="788"/>
      <c r="S649" s="788"/>
      <c r="T649" s="789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1034</v>
      </c>
      <c r="B650" s="54" t="s">
        <v>1035</v>
      </c>
      <c r="C650" s="31">
        <v>4301051390</v>
      </c>
      <c r="D650" s="794">
        <v>4640242181233</v>
      </c>
      <c r="E650" s="795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1034</v>
      </c>
      <c r="B651" s="54" t="s">
        <v>1037</v>
      </c>
      <c r="C651" s="31">
        <v>4301051920</v>
      </c>
      <c r="D651" s="794">
        <v>4640242181233</v>
      </c>
      <c r="E651" s="795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6" t="s">
        <v>1038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customHeight="1" x14ac:dyDescent="0.25">
      <c r="A652" s="54" t="s">
        <v>1039</v>
      </c>
      <c r="B652" s="54" t="s">
        <v>1040</v>
      </c>
      <c r="C652" s="31">
        <v>4301051448</v>
      </c>
      <c r="D652" s="794">
        <v>4640242181226</v>
      </c>
      <c r="E652" s="795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50" t="s">
        <v>1041</v>
      </c>
      <c r="Q652" s="788"/>
      <c r="R652" s="788"/>
      <c r="S652" s="788"/>
      <c r="T652" s="789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customHeight="1" x14ac:dyDescent="0.25">
      <c r="A653" s="54" t="s">
        <v>1039</v>
      </c>
      <c r="B653" s="54" t="s">
        <v>1042</v>
      </c>
      <c r="C653" s="31">
        <v>4301051921</v>
      </c>
      <c r="D653" s="794">
        <v>4640242181226</v>
      </c>
      <c r="E653" s="795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70" t="s">
        <v>1043</v>
      </c>
      <c r="Q653" s="788"/>
      <c r="R653" s="788"/>
      <c r="S653" s="788"/>
      <c r="T653" s="789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x14ac:dyDescent="0.2">
      <c r="A654" s="808"/>
      <c r="B654" s="801"/>
      <c r="C654" s="801"/>
      <c r="D654" s="801"/>
      <c r="E654" s="801"/>
      <c r="F654" s="801"/>
      <c r="G654" s="801"/>
      <c r="H654" s="801"/>
      <c r="I654" s="801"/>
      <c r="J654" s="801"/>
      <c r="K654" s="801"/>
      <c r="L654" s="801"/>
      <c r="M654" s="801"/>
      <c r="N654" s="801"/>
      <c r="O654" s="809"/>
      <c r="P654" s="803" t="s">
        <v>71</v>
      </c>
      <c r="Q654" s="804"/>
      <c r="R654" s="804"/>
      <c r="S654" s="804"/>
      <c r="T654" s="804"/>
      <c r="U654" s="804"/>
      <c r="V654" s="805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x14ac:dyDescent="0.2">
      <c r="A655" s="801"/>
      <c r="B655" s="801"/>
      <c r="C655" s="801"/>
      <c r="D655" s="801"/>
      <c r="E655" s="801"/>
      <c r="F655" s="801"/>
      <c r="G655" s="801"/>
      <c r="H655" s="801"/>
      <c r="I655" s="801"/>
      <c r="J655" s="801"/>
      <c r="K655" s="801"/>
      <c r="L655" s="801"/>
      <c r="M655" s="801"/>
      <c r="N655" s="801"/>
      <c r="O655" s="809"/>
      <c r="P655" s="803" t="s">
        <v>71</v>
      </c>
      <c r="Q655" s="804"/>
      <c r="R655" s="804"/>
      <c r="S655" s="804"/>
      <c r="T655" s="804"/>
      <c r="U655" s="804"/>
      <c r="V655" s="805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customHeight="1" x14ac:dyDescent="0.25">
      <c r="A656" s="800" t="s">
        <v>205</v>
      </c>
      <c r="B656" s="801"/>
      <c r="C656" s="801"/>
      <c r="D656" s="801"/>
      <c r="E656" s="801"/>
      <c r="F656" s="801"/>
      <c r="G656" s="801"/>
      <c r="H656" s="801"/>
      <c r="I656" s="801"/>
      <c r="J656" s="801"/>
      <c r="K656" s="801"/>
      <c r="L656" s="801"/>
      <c r="M656" s="801"/>
      <c r="N656" s="801"/>
      <c r="O656" s="801"/>
      <c r="P656" s="801"/>
      <c r="Q656" s="801"/>
      <c r="R656" s="801"/>
      <c r="S656" s="801"/>
      <c r="T656" s="801"/>
      <c r="U656" s="801"/>
      <c r="V656" s="801"/>
      <c r="W656" s="801"/>
      <c r="X656" s="801"/>
      <c r="Y656" s="801"/>
      <c r="Z656" s="801"/>
      <c r="AA656" s="779"/>
      <c r="AB656" s="779"/>
      <c r="AC656" s="779"/>
    </row>
    <row r="657" spans="1:68" ht="27" customHeight="1" x14ac:dyDescent="0.25">
      <c r="A657" s="54" t="s">
        <v>1044</v>
      </c>
      <c r="B657" s="54" t="s">
        <v>1045</v>
      </c>
      <c r="C657" s="31">
        <v>4301060408</v>
      </c>
      <c r="D657" s="794">
        <v>4640242180120</v>
      </c>
      <c r="E657" s="795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5" t="s">
        <v>1046</v>
      </c>
      <c r="Q657" s="788"/>
      <c r="R657" s="788"/>
      <c r="S657" s="788"/>
      <c r="T657" s="789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1044</v>
      </c>
      <c r="B658" s="54" t="s">
        <v>1048</v>
      </c>
      <c r="C658" s="31">
        <v>4301060354</v>
      </c>
      <c r="D658" s="794">
        <v>4640242180120</v>
      </c>
      <c r="E658" s="795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64" t="s">
        <v>1049</v>
      </c>
      <c r="Q658" s="788"/>
      <c r="R658" s="788"/>
      <c r="S658" s="788"/>
      <c r="T658" s="789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1050</v>
      </c>
      <c r="B659" s="54" t="s">
        <v>1051</v>
      </c>
      <c r="C659" s="31">
        <v>4301060407</v>
      </c>
      <c r="D659" s="794">
        <v>4640242180137</v>
      </c>
      <c r="E659" s="795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999" t="s">
        <v>1052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1050</v>
      </c>
      <c r="B660" s="54" t="s">
        <v>1054</v>
      </c>
      <c r="C660" s="31">
        <v>4301060355</v>
      </c>
      <c r="D660" s="794">
        <v>4640242180137</v>
      </c>
      <c r="E660" s="795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2" t="s">
        <v>1055</v>
      </c>
      <c r="Q660" s="788"/>
      <c r="R660" s="788"/>
      <c r="S660" s="788"/>
      <c r="T660" s="789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1"/>
      <c r="C661" s="801"/>
      <c r="D661" s="801"/>
      <c r="E661" s="801"/>
      <c r="F661" s="801"/>
      <c r="G661" s="801"/>
      <c r="H661" s="801"/>
      <c r="I661" s="801"/>
      <c r="J661" s="801"/>
      <c r="K661" s="801"/>
      <c r="L661" s="801"/>
      <c r="M661" s="801"/>
      <c r="N661" s="801"/>
      <c r="O661" s="809"/>
      <c r="P661" s="803" t="s">
        <v>71</v>
      </c>
      <c r="Q661" s="804"/>
      <c r="R661" s="804"/>
      <c r="S661" s="804"/>
      <c r="T661" s="804"/>
      <c r="U661" s="804"/>
      <c r="V661" s="805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x14ac:dyDescent="0.2">
      <c r="A662" s="801"/>
      <c r="B662" s="801"/>
      <c r="C662" s="801"/>
      <c r="D662" s="801"/>
      <c r="E662" s="801"/>
      <c r="F662" s="801"/>
      <c r="G662" s="801"/>
      <c r="H662" s="801"/>
      <c r="I662" s="801"/>
      <c r="J662" s="801"/>
      <c r="K662" s="801"/>
      <c r="L662" s="801"/>
      <c r="M662" s="801"/>
      <c r="N662" s="801"/>
      <c r="O662" s="809"/>
      <c r="P662" s="803" t="s">
        <v>71</v>
      </c>
      <c r="Q662" s="804"/>
      <c r="R662" s="804"/>
      <c r="S662" s="804"/>
      <c r="T662" s="804"/>
      <c r="U662" s="804"/>
      <c r="V662" s="805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customHeight="1" x14ac:dyDescent="0.25">
      <c r="A663" s="836" t="s">
        <v>1056</v>
      </c>
      <c r="B663" s="801"/>
      <c r="C663" s="801"/>
      <c r="D663" s="801"/>
      <c r="E663" s="801"/>
      <c r="F663" s="801"/>
      <c r="G663" s="801"/>
      <c r="H663" s="801"/>
      <c r="I663" s="801"/>
      <c r="J663" s="801"/>
      <c r="K663" s="801"/>
      <c r="L663" s="801"/>
      <c r="M663" s="801"/>
      <c r="N663" s="801"/>
      <c r="O663" s="801"/>
      <c r="P663" s="801"/>
      <c r="Q663" s="801"/>
      <c r="R663" s="801"/>
      <c r="S663" s="801"/>
      <c r="T663" s="801"/>
      <c r="U663" s="801"/>
      <c r="V663" s="801"/>
      <c r="W663" s="801"/>
      <c r="X663" s="801"/>
      <c r="Y663" s="801"/>
      <c r="Z663" s="801"/>
      <c r="AA663" s="778"/>
      <c r="AB663" s="778"/>
      <c r="AC663" s="778"/>
    </row>
    <row r="664" spans="1:68" ht="14.25" customHeight="1" x14ac:dyDescent="0.25">
      <c r="A664" s="800" t="s">
        <v>110</v>
      </c>
      <c r="B664" s="801"/>
      <c r="C664" s="801"/>
      <c r="D664" s="801"/>
      <c r="E664" s="801"/>
      <c r="F664" s="801"/>
      <c r="G664" s="801"/>
      <c r="H664" s="801"/>
      <c r="I664" s="801"/>
      <c r="J664" s="801"/>
      <c r="K664" s="801"/>
      <c r="L664" s="801"/>
      <c r="M664" s="801"/>
      <c r="N664" s="801"/>
      <c r="O664" s="801"/>
      <c r="P664" s="801"/>
      <c r="Q664" s="801"/>
      <c r="R664" s="801"/>
      <c r="S664" s="801"/>
      <c r="T664" s="801"/>
      <c r="U664" s="801"/>
      <c r="V664" s="801"/>
      <c r="W664" s="801"/>
      <c r="X664" s="801"/>
      <c r="Y664" s="801"/>
      <c r="Z664" s="801"/>
      <c r="AA664" s="779"/>
      <c r="AB664" s="779"/>
      <c r="AC664" s="779"/>
    </row>
    <row r="665" spans="1:68" ht="27" customHeight="1" x14ac:dyDescent="0.25">
      <c r="A665" s="54" t="s">
        <v>1057</v>
      </c>
      <c r="B665" s="54" t="s">
        <v>1058</v>
      </c>
      <c r="C665" s="31">
        <v>4301011951</v>
      </c>
      <c r="D665" s="794">
        <v>4640242180045</v>
      </c>
      <c r="E665" s="795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2" t="s">
        <v>1059</v>
      </c>
      <c r="Q665" s="788"/>
      <c r="R665" s="788"/>
      <c r="S665" s="788"/>
      <c r="T665" s="789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customHeight="1" x14ac:dyDescent="0.25">
      <c r="A666" s="54" t="s">
        <v>1061</v>
      </c>
      <c r="B666" s="54" t="s">
        <v>1062</v>
      </c>
      <c r="C666" s="31">
        <v>4301011950</v>
      </c>
      <c r="D666" s="794">
        <v>4640242180601</v>
      </c>
      <c r="E666" s="795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853" t="s">
        <v>1063</v>
      </c>
      <c r="Q666" s="788"/>
      <c r="R666" s="788"/>
      <c r="S666" s="788"/>
      <c r="T666" s="789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801"/>
      <c r="C667" s="801"/>
      <c r="D667" s="801"/>
      <c r="E667" s="801"/>
      <c r="F667" s="801"/>
      <c r="G667" s="801"/>
      <c r="H667" s="801"/>
      <c r="I667" s="801"/>
      <c r="J667" s="801"/>
      <c r="K667" s="801"/>
      <c r="L667" s="801"/>
      <c r="M667" s="801"/>
      <c r="N667" s="801"/>
      <c r="O667" s="809"/>
      <c r="P667" s="803" t="s">
        <v>71</v>
      </c>
      <c r="Q667" s="804"/>
      <c r="R667" s="804"/>
      <c r="S667" s="804"/>
      <c r="T667" s="804"/>
      <c r="U667" s="804"/>
      <c r="V667" s="805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x14ac:dyDescent="0.2">
      <c r="A668" s="801"/>
      <c r="B668" s="801"/>
      <c r="C668" s="801"/>
      <c r="D668" s="801"/>
      <c r="E668" s="801"/>
      <c r="F668" s="801"/>
      <c r="G668" s="801"/>
      <c r="H668" s="801"/>
      <c r="I668" s="801"/>
      <c r="J668" s="801"/>
      <c r="K668" s="801"/>
      <c r="L668" s="801"/>
      <c r="M668" s="801"/>
      <c r="N668" s="801"/>
      <c r="O668" s="809"/>
      <c r="P668" s="803" t="s">
        <v>71</v>
      </c>
      <c r="Q668" s="804"/>
      <c r="R668" s="804"/>
      <c r="S668" s="804"/>
      <c r="T668" s="804"/>
      <c r="U668" s="804"/>
      <c r="V668" s="805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customHeight="1" x14ac:dyDescent="0.25">
      <c r="A669" s="800" t="s">
        <v>163</v>
      </c>
      <c r="B669" s="801"/>
      <c r="C669" s="801"/>
      <c r="D669" s="801"/>
      <c r="E669" s="801"/>
      <c r="F669" s="801"/>
      <c r="G669" s="801"/>
      <c r="H669" s="801"/>
      <c r="I669" s="801"/>
      <c r="J669" s="801"/>
      <c r="K669" s="801"/>
      <c r="L669" s="801"/>
      <c r="M669" s="801"/>
      <c r="N669" s="801"/>
      <c r="O669" s="801"/>
      <c r="P669" s="801"/>
      <c r="Q669" s="801"/>
      <c r="R669" s="801"/>
      <c r="S669" s="801"/>
      <c r="T669" s="801"/>
      <c r="U669" s="801"/>
      <c r="V669" s="801"/>
      <c r="W669" s="801"/>
      <c r="X669" s="801"/>
      <c r="Y669" s="801"/>
      <c r="Z669" s="801"/>
      <c r="AA669" s="779"/>
      <c r="AB669" s="779"/>
      <c r="AC669" s="779"/>
    </row>
    <row r="670" spans="1:68" ht="27" customHeight="1" x14ac:dyDescent="0.25">
      <c r="A670" s="54" t="s">
        <v>1065</v>
      </c>
      <c r="B670" s="54" t="s">
        <v>1066</v>
      </c>
      <c r="C670" s="31">
        <v>4301020314</v>
      </c>
      <c r="D670" s="794">
        <v>4640242180090</v>
      </c>
      <c r="E670" s="795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1" t="s">
        <v>1067</v>
      </c>
      <c r="Q670" s="788"/>
      <c r="R670" s="788"/>
      <c r="S670" s="788"/>
      <c r="T670" s="789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801"/>
      <c r="C671" s="801"/>
      <c r="D671" s="801"/>
      <c r="E671" s="801"/>
      <c r="F671" s="801"/>
      <c r="G671" s="801"/>
      <c r="H671" s="801"/>
      <c r="I671" s="801"/>
      <c r="J671" s="801"/>
      <c r="K671" s="801"/>
      <c r="L671" s="801"/>
      <c r="M671" s="801"/>
      <c r="N671" s="801"/>
      <c r="O671" s="809"/>
      <c r="P671" s="803" t="s">
        <v>71</v>
      </c>
      <c r="Q671" s="804"/>
      <c r="R671" s="804"/>
      <c r="S671" s="804"/>
      <c r="T671" s="804"/>
      <c r="U671" s="804"/>
      <c r="V671" s="805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x14ac:dyDescent="0.2">
      <c r="A672" s="801"/>
      <c r="B672" s="801"/>
      <c r="C672" s="801"/>
      <c r="D672" s="801"/>
      <c r="E672" s="801"/>
      <c r="F672" s="801"/>
      <c r="G672" s="801"/>
      <c r="H672" s="801"/>
      <c r="I672" s="801"/>
      <c r="J672" s="801"/>
      <c r="K672" s="801"/>
      <c r="L672" s="801"/>
      <c r="M672" s="801"/>
      <c r="N672" s="801"/>
      <c r="O672" s="809"/>
      <c r="P672" s="803" t="s">
        <v>71</v>
      </c>
      <c r="Q672" s="804"/>
      <c r="R672" s="804"/>
      <c r="S672" s="804"/>
      <c r="T672" s="804"/>
      <c r="U672" s="804"/>
      <c r="V672" s="805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customHeight="1" x14ac:dyDescent="0.25">
      <c r="A673" s="800" t="s">
        <v>64</v>
      </c>
      <c r="B673" s="801"/>
      <c r="C673" s="801"/>
      <c r="D673" s="801"/>
      <c r="E673" s="801"/>
      <c r="F673" s="801"/>
      <c r="G673" s="801"/>
      <c r="H673" s="801"/>
      <c r="I673" s="801"/>
      <c r="J673" s="801"/>
      <c r="K673" s="801"/>
      <c r="L673" s="801"/>
      <c r="M673" s="801"/>
      <c r="N673" s="801"/>
      <c r="O673" s="801"/>
      <c r="P673" s="801"/>
      <c r="Q673" s="801"/>
      <c r="R673" s="801"/>
      <c r="S673" s="801"/>
      <c r="T673" s="801"/>
      <c r="U673" s="801"/>
      <c r="V673" s="801"/>
      <c r="W673" s="801"/>
      <c r="X673" s="801"/>
      <c r="Y673" s="801"/>
      <c r="Z673" s="801"/>
      <c r="AA673" s="779"/>
      <c r="AB673" s="779"/>
      <c r="AC673" s="779"/>
    </row>
    <row r="674" spans="1:68" ht="27" customHeight="1" x14ac:dyDescent="0.25">
      <c r="A674" s="54" t="s">
        <v>1069</v>
      </c>
      <c r="B674" s="54" t="s">
        <v>1070</v>
      </c>
      <c r="C674" s="31">
        <v>4301031321</v>
      </c>
      <c r="D674" s="794">
        <v>4640242180076</v>
      </c>
      <c r="E674" s="795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1003" t="s">
        <v>1071</v>
      </c>
      <c r="Q674" s="788"/>
      <c r="R674" s="788"/>
      <c r="S674" s="788"/>
      <c r="T674" s="789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x14ac:dyDescent="0.2">
      <c r="A675" s="808"/>
      <c r="B675" s="801"/>
      <c r="C675" s="801"/>
      <c r="D675" s="801"/>
      <c r="E675" s="801"/>
      <c r="F675" s="801"/>
      <c r="G675" s="801"/>
      <c r="H675" s="801"/>
      <c r="I675" s="801"/>
      <c r="J675" s="801"/>
      <c r="K675" s="801"/>
      <c r="L675" s="801"/>
      <c r="M675" s="801"/>
      <c r="N675" s="801"/>
      <c r="O675" s="809"/>
      <c r="P675" s="803" t="s">
        <v>71</v>
      </c>
      <c r="Q675" s="804"/>
      <c r="R675" s="804"/>
      <c r="S675" s="804"/>
      <c r="T675" s="804"/>
      <c r="U675" s="804"/>
      <c r="V675" s="805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x14ac:dyDescent="0.2">
      <c r="A676" s="801"/>
      <c r="B676" s="801"/>
      <c r="C676" s="801"/>
      <c r="D676" s="801"/>
      <c r="E676" s="801"/>
      <c r="F676" s="801"/>
      <c r="G676" s="801"/>
      <c r="H676" s="801"/>
      <c r="I676" s="801"/>
      <c r="J676" s="801"/>
      <c r="K676" s="801"/>
      <c r="L676" s="801"/>
      <c r="M676" s="801"/>
      <c r="N676" s="801"/>
      <c r="O676" s="809"/>
      <c r="P676" s="803" t="s">
        <v>71</v>
      </c>
      <c r="Q676" s="804"/>
      <c r="R676" s="804"/>
      <c r="S676" s="804"/>
      <c r="T676" s="804"/>
      <c r="U676" s="804"/>
      <c r="V676" s="805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customHeight="1" x14ac:dyDescent="0.25">
      <c r="A677" s="800" t="s">
        <v>73</v>
      </c>
      <c r="B677" s="801"/>
      <c r="C677" s="801"/>
      <c r="D677" s="801"/>
      <c r="E677" s="801"/>
      <c r="F677" s="801"/>
      <c r="G677" s="801"/>
      <c r="H677" s="801"/>
      <c r="I677" s="801"/>
      <c r="J677" s="801"/>
      <c r="K677" s="801"/>
      <c r="L677" s="801"/>
      <c r="M677" s="801"/>
      <c r="N677" s="801"/>
      <c r="O677" s="801"/>
      <c r="P677" s="801"/>
      <c r="Q677" s="801"/>
      <c r="R677" s="801"/>
      <c r="S677" s="801"/>
      <c r="T677" s="801"/>
      <c r="U677" s="801"/>
      <c r="V677" s="801"/>
      <c r="W677" s="801"/>
      <c r="X677" s="801"/>
      <c r="Y677" s="801"/>
      <c r="Z677" s="801"/>
      <c r="AA677" s="779"/>
      <c r="AB677" s="779"/>
      <c r="AC677" s="779"/>
    </row>
    <row r="678" spans="1:68" ht="27" customHeight="1" x14ac:dyDescent="0.25">
      <c r="A678" s="54" t="s">
        <v>1073</v>
      </c>
      <c r="B678" s="54" t="s">
        <v>1074</v>
      </c>
      <c r="C678" s="31">
        <v>4301051780</v>
      </c>
      <c r="D678" s="794">
        <v>4640242180106</v>
      </c>
      <c r="E678" s="795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28" t="s">
        <v>1075</v>
      </c>
      <c r="Q678" s="788"/>
      <c r="R678" s="788"/>
      <c r="S678" s="788"/>
      <c r="T678" s="789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x14ac:dyDescent="0.2">
      <c r="A679" s="808"/>
      <c r="B679" s="801"/>
      <c r="C679" s="801"/>
      <c r="D679" s="801"/>
      <c r="E679" s="801"/>
      <c r="F679" s="801"/>
      <c r="G679" s="801"/>
      <c r="H679" s="801"/>
      <c r="I679" s="801"/>
      <c r="J679" s="801"/>
      <c r="K679" s="801"/>
      <c r="L679" s="801"/>
      <c r="M679" s="801"/>
      <c r="N679" s="801"/>
      <c r="O679" s="809"/>
      <c r="P679" s="803" t="s">
        <v>71</v>
      </c>
      <c r="Q679" s="804"/>
      <c r="R679" s="804"/>
      <c r="S679" s="804"/>
      <c r="T679" s="804"/>
      <c r="U679" s="804"/>
      <c r="V679" s="805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x14ac:dyDescent="0.2">
      <c r="A680" s="801"/>
      <c r="B680" s="801"/>
      <c r="C680" s="801"/>
      <c r="D680" s="801"/>
      <c r="E680" s="801"/>
      <c r="F680" s="801"/>
      <c r="G680" s="801"/>
      <c r="H680" s="801"/>
      <c r="I680" s="801"/>
      <c r="J680" s="801"/>
      <c r="K680" s="801"/>
      <c r="L680" s="801"/>
      <c r="M680" s="801"/>
      <c r="N680" s="801"/>
      <c r="O680" s="809"/>
      <c r="P680" s="803" t="s">
        <v>71</v>
      </c>
      <c r="Q680" s="804"/>
      <c r="R680" s="804"/>
      <c r="S680" s="804"/>
      <c r="T680" s="804"/>
      <c r="U680" s="804"/>
      <c r="V680" s="805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40"/>
      <c r="B681" s="801"/>
      <c r="C681" s="801"/>
      <c r="D681" s="801"/>
      <c r="E681" s="801"/>
      <c r="F681" s="801"/>
      <c r="G681" s="801"/>
      <c r="H681" s="801"/>
      <c r="I681" s="801"/>
      <c r="J681" s="801"/>
      <c r="K681" s="801"/>
      <c r="L681" s="801"/>
      <c r="M681" s="801"/>
      <c r="N681" s="801"/>
      <c r="O681" s="841"/>
      <c r="P681" s="790" t="s">
        <v>1077</v>
      </c>
      <c r="Q681" s="791"/>
      <c r="R681" s="791"/>
      <c r="S681" s="791"/>
      <c r="T681" s="791"/>
      <c r="U681" s="791"/>
      <c r="V681" s="792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17687.72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17687.72</v>
      </c>
      <c r="Z681" s="37"/>
      <c r="AA681" s="786"/>
      <c r="AB681" s="786"/>
      <c r="AC681" s="786"/>
    </row>
    <row r="682" spans="1:68" x14ac:dyDescent="0.2">
      <c r="A682" s="801"/>
      <c r="B682" s="801"/>
      <c r="C682" s="801"/>
      <c r="D682" s="801"/>
      <c r="E682" s="801"/>
      <c r="F682" s="801"/>
      <c r="G682" s="801"/>
      <c r="H682" s="801"/>
      <c r="I682" s="801"/>
      <c r="J682" s="801"/>
      <c r="K682" s="801"/>
      <c r="L682" s="801"/>
      <c r="M682" s="801"/>
      <c r="N682" s="801"/>
      <c r="O682" s="841"/>
      <c r="P682" s="790" t="s">
        <v>1078</v>
      </c>
      <c r="Q682" s="791"/>
      <c r="R682" s="791"/>
      <c r="S682" s="791"/>
      <c r="T682" s="791"/>
      <c r="U682" s="791"/>
      <c r="V682" s="792"/>
      <c r="W682" s="37" t="s">
        <v>69</v>
      </c>
      <c r="X682" s="785">
        <f>IFERROR(SUM(BM22:BM678),"0")</f>
        <v>18681.631999999998</v>
      </c>
      <c r="Y682" s="785">
        <f>IFERROR(SUM(BN22:BN678),"0")</f>
        <v>18681.631999999998</v>
      </c>
      <c r="Z682" s="37"/>
      <c r="AA682" s="786"/>
      <c r="AB682" s="786"/>
      <c r="AC682" s="786"/>
    </row>
    <row r="683" spans="1:68" x14ac:dyDescent="0.2">
      <c r="A683" s="801"/>
      <c r="B683" s="801"/>
      <c r="C683" s="801"/>
      <c r="D683" s="801"/>
      <c r="E683" s="801"/>
      <c r="F683" s="801"/>
      <c r="G683" s="801"/>
      <c r="H683" s="801"/>
      <c r="I683" s="801"/>
      <c r="J683" s="801"/>
      <c r="K683" s="801"/>
      <c r="L683" s="801"/>
      <c r="M683" s="801"/>
      <c r="N683" s="801"/>
      <c r="O683" s="841"/>
      <c r="P683" s="790" t="s">
        <v>1079</v>
      </c>
      <c r="Q683" s="791"/>
      <c r="R683" s="791"/>
      <c r="S683" s="791"/>
      <c r="T683" s="791"/>
      <c r="U683" s="791"/>
      <c r="V683" s="792"/>
      <c r="W683" s="37" t="s">
        <v>1080</v>
      </c>
      <c r="X683" s="38">
        <f>ROUNDUP(SUM(BO22:BO678),0)</f>
        <v>32</v>
      </c>
      <c r="Y683" s="38">
        <f>ROUNDUP(SUM(BP22:BP678),0)</f>
        <v>32</v>
      </c>
      <c r="Z683" s="37"/>
      <c r="AA683" s="786"/>
      <c r="AB683" s="786"/>
      <c r="AC683" s="786"/>
    </row>
    <row r="684" spans="1:68" x14ac:dyDescent="0.2">
      <c r="A684" s="801"/>
      <c r="B684" s="801"/>
      <c r="C684" s="801"/>
      <c r="D684" s="801"/>
      <c r="E684" s="801"/>
      <c r="F684" s="801"/>
      <c r="G684" s="801"/>
      <c r="H684" s="801"/>
      <c r="I684" s="801"/>
      <c r="J684" s="801"/>
      <c r="K684" s="801"/>
      <c r="L684" s="801"/>
      <c r="M684" s="801"/>
      <c r="N684" s="801"/>
      <c r="O684" s="841"/>
      <c r="P684" s="790" t="s">
        <v>1081</v>
      </c>
      <c r="Q684" s="791"/>
      <c r="R684" s="791"/>
      <c r="S684" s="791"/>
      <c r="T684" s="791"/>
      <c r="U684" s="791"/>
      <c r="V684" s="792"/>
      <c r="W684" s="37" t="s">
        <v>69</v>
      </c>
      <c r="X684" s="785">
        <f>GrossWeightTotal+PalletQtyTotal*25</f>
        <v>19481.631999999998</v>
      </c>
      <c r="Y684" s="785">
        <f>GrossWeightTotalR+PalletQtyTotalR*25</f>
        <v>19481.631999999998</v>
      </c>
      <c r="Z684" s="37"/>
      <c r="AA684" s="786"/>
      <c r="AB684" s="786"/>
      <c r="AC684" s="786"/>
    </row>
    <row r="685" spans="1:68" x14ac:dyDescent="0.2">
      <c r="A685" s="801"/>
      <c r="B685" s="801"/>
      <c r="C685" s="801"/>
      <c r="D685" s="801"/>
      <c r="E685" s="801"/>
      <c r="F685" s="801"/>
      <c r="G685" s="801"/>
      <c r="H685" s="801"/>
      <c r="I685" s="801"/>
      <c r="J685" s="801"/>
      <c r="K685" s="801"/>
      <c r="L685" s="801"/>
      <c r="M685" s="801"/>
      <c r="N685" s="801"/>
      <c r="O685" s="841"/>
      <c r="P685" s="790" t="s">
        <v>1082</v>
      </c>
      <c r="Q685" s="791"/>
      <c r="R685" s="791"/>
      <c r="S685" s="791"/>
      <c r="T685" s="791"/>
      <c r="U685" s="791"/>
      <c r="V685" s="792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2922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2922</v>
      </c>
      <c r="Z685" s="37"/>
      <c r="AA685" s="786"/>
      <c r="AB685" s="786"/>
      <c r="AC685" s="786"/>
    </row>
    <row r="686" spans="1:68" ht="14.25" customHeight="1" x14ac:dyDescent="0.2">
      <c r="A686" s="801"/>
      <c r="B686" s="801"/>
      <c r="C686" s="801"/>
      <c r="D686" s="801"/>
      <c r="E686" s="801"/>
      <c r="F686" s="801"/>
      <c r="G686" s="801"/>
      <c r="H686" s="801"/>
      <c r="I686" s="801"/>
      <c r="J686" s="801"/>
      <c r="K686" s="801"/>
      <c r="L686" s="801"/>
      <c r="M686" s="801"/>
      <c r="N686" s="801"/>
      <c r="O686" s="841"/>
      <c r="P686" s="790" t="s">
        <v>1083</v>
      </c>
      <c r="Q686" s="791"/>
      <c r="R686" s="791"/>
      <c r="S686" s="791"/>
      <c r="T686" s="791"/>
      <c r="U686" s="791"/>
      <c r="V686" s="792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36.942400000000006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34" t="s">
        <v>108</v>
      </c>
      <c r="D688" s="1006"/>
      <c r="E688" s="1006"/>
      <c r="F688" s="1006"/>
      <c r="G688" s="1006"/>
      <c r="H688" s="835"/>
      <c r="I688" s="834" t="s">
        <v>318</v>
      </c>
      <c r="J688" s="1006"/>
      <c r="K688" s="1006"/>
      <c r="L688" s="1006"/>
      <c r="M688" s="1006"/>
      <c r="N688" s="1006"/>
      <c r="O688" s="1006"/>
      <c r="P688" s="1006"/>
      <c r="Q688" s="1006"/>
      <c r="R688" s="1006"/>
      <c r="S688" s="1006"/>
      <c r="T688" s="1006"/>
      <c r="U688" s="1006"/>
      <c r="V688" s="1006"/>
      <c r="W688" s="835"/>
      <c r="X688" s="834" t="s">
        <v>659</v>
      </c>
      <c r="Y688" s="835"/>
      <c r="Z688" s="834" t="s">
        <v>745</v>
      </c>
      <c r="AA688" s="1006"/>
      <c r="AB688" s="1006"/>
      <c r="AC688" s="835"/>
      <c r="AD688" s="780" t="s">
        <v>853</v>
      </c>
      <c r="AE688" s="780" t="s">
        <v>949</v>
      </c>
      <c r="AF688" s="834" t="s">
        <v>956</v>
      </c>
      <c r="AG688" s="835"/>
    </row>
    <row r="689" spans="1:33" ht="14.25" customHeight="1" thickTop="1" x14ac:dyDescent="0.2">
      <c r="A689" s="813" t="s">
        <v>1086</v>
      </c>
      <c r="B689" s="834" t="s">
        <v>63</v>
      </c>
      <c r="C689" s="834" t="s">
        <v>109</v>
      </c>
      <c r="D689" s="834" t="s">
        <v>137</v>
      </c>
      <c r="E689" s="834" t="s">
        <v>213</v>
      </c>
      <c r="F689" s="834" t="s">
        <v>235</v>
      </c>
      <c r="G689" s="834" t="s">
        <v>277</v>
      </c>
      <c r="H689" s="834" t="s">
        <v>108</v>
      </c>
      <c r="I689" s="834" t="s">
        <v>319</v>
      </c>
      <c r="J689" s="834" t="s">
        <v>343</v>
      </c>
      <c r="K689" s="834" t="s">
        <v>420</v>
      </c>
      <c r="L689" s="834" t="s">
        <v>439</v>
      </c>
      <c r="M689" s="834" t="s">
        <v>463</v>
      </c>
      <c r="N689" s="781"/>
      <c r="O689" s="834" t="s">
        <v>490</v>
      </c>
      <c r="P689" s="834" t="s">
        <v>493</v>
      </c>
      <c r="Q689" s="834" t="s">
        <v>502</v>
      </c>
      <c r="R689" s="834" t="s">
        <v>518</v>
      </c>
      <c r="S689" s="834" t="s">
        <v>531</v>
      </c>
      <c r="T689" s="834" t="s">
        <v>544</v>
      </c>
      <c r="U689" s="834" t="s">
        <v>557</v>
      </c>
      <c r="V689" s="834" t="s">
        <v>561</v>
      </c>
      <c r="W689" s="834" t="s">
        <v>646</v>
      </c>
      <c r="X689" s="834" t="s">
        <v>660</v>
      </c>
      <c r="Y689" s="834" t="s">
        <v>701</v>
      </c>
      <c r="Z689" s="834" t="s">
        <v>746</v>
      </c>
      <c r="AA689" s="834" t="s">
        <v>808</v>
      </c>
      <c r="AB689" s="834" t="s">
        <v>832</v>
      </c>
      <c r="AC689" s="834" t="s">
        <v>846</v>
      </c>
      <c r="AD689" s="834" t="s">
        <v>853</v>
      </c>
      <c r="AE689" s="834" t="s">
        <v>949</v>
      </c>
      <c r="AF689" s="834" t="s">
        <v>956</v>
      </c>
      <c r="AG689" s="834" t="s">
        <v>1056</v>
      </c>
    </row>
    <row r="690" spans="1:33" ht="13.5" customHeight="1" thickBot="1" x14ac:dyDescent="0.25">
      <c r="A690" s="814"/>
      <c r="B690" s="856"/>
      <c r="C690" s="856"/>
      <c r="D690" s="856"/>
      <c r="E690" s="856"/>
      <c r="F690" s="856"/>
      <c r="G690" s="856"/>
      <c r="H690" s="856"/>
      <c r="I690" s="856"/>
      <c r="J690" s="856"/>
      <c r="K690" s="856"/>
      <c r="L690" s="856"/>
      <c r="M690" s="856"/>
      <c r="N690" s="781"/>
      <c r="O690" s="856"/>
      <c r="P690" s="856"/>
      <c r="Q690" s="856"/>
      <c r="R690" s="856"/>
      <c r="S690" s="856"/>
      <c r="T690" s="856"/>
      <c r="U690" s="856"/>
      <c r="V690" s="856"/>
      <c r="W690" s="856"/>
      <c r="X690" s="856"/>
      <c r="Y690" s="856"/>
      <c r="Z690" s="856"/>
      <c r="AA690" s="856"/>
      <c r="AB690" s="856"/>
      <c r="AC690" s="856"/>
      <c r="AD690" s="856"/>
      <c r="AE690" s="856"/>
      <c r="AF690" s="856"/>
      <c r="AG690" s="856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1296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2038.4</v>
      </c>
      <c r="E691" s="46">
        <f>IFERROR(Y104*1,"0")+IFERROR(Y105*1,"0")+IFERROR(Y106*1,"0")+IFERROR(Y110*1,"0")+IFERROR(Y111*1,"0")+IFERROR(Y112*1,"0")+IFERROR(Y113*1,"0")+IFERROR(Y114*1,"0")+IFERROR(Y115*1,"0")</f>
        <v>680.4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1911.6000000000001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793.80000000000007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2409.5999999999995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1209.5999999999999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720</v>
      </c>
      <c r="W691" s="46">
        <f>IFERROR(Y408*1,"0")+IFERROR(Y412*1,"0")+IFERROR(Y413*1,"0")+IFERROR(Y414*1,"0")</f>
        <v>194.39999999999998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2736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1468.8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0</v>
      </c>
      <c r="AA691" s="46">
        <f>IFERROR(Y516*1,"0")+IFERROR(Y520*1,"0")+IFERROR(Y521*1,"0")+IFERROR(Y522*1,"0")+IFERROR(Y523*1,"0")+IFERROR(Y524*1,"0")+IFERROR(Y528*1,"0")+IFERROR(Y532*1,"0")</f>
        <v>0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2027.5200000000002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201.60000000000002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D483:E483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136:T136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249:E249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75:T75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P365:T365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M17:M18"/>
    <mergeCell ref="A531:Z531"/>
    <mergeCell ref="O17:O18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P156:T156"/>
    <mergeCell ref="P500:T50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D674:E674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P676:V676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I17:I18"/>
    <mergeCell ref="D306:E306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129:T129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666:T666"/>
    <mergeCell ref="D587:E587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P633:V633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195:E195"/>
    <mergeCell ref="P379:T379"/>
    <mergeCell ref="P81:T81"/>
    <mergeCell ref="P621:T621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79:T79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2025-01-30T06:25:22Z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