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9E7C4A11-4116-4BE8-8B24-FD543D33AA3B}" xr6:coauthVersionLast="47" xr6:coauthVersionMax="47" xr10:uidLastSave="{00000000-0000-0000-0000-000000000000}"/>
  <bookViews>
    <workbookView xWindow="1140" yWindow="165" windowWidth="2452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X662" i="2"/>
  <c r="X661" i="2"/>
  <c r="BO660" i="2"/>
  <c r="BM660" i="2"/>
  <c r="Y660" i="2"/>
  <c r="BN660" i="2" s="1"/>
  <c r="Y658" i="2"/>
  <c r="X658" i="2"/>
  <c r="X657" i="2"/>
  <c r="BO656" i="2"/>
  <c r="BN656" i="2"/>
  <c r="BM656" i="2"/>
  <c r="Y656" i="2"/>
  <c r="BP656" i="2" s="1"/>
  <c r="X654" i="2"/>
  <c r="X653" i="2"/>
  <c r="BO652" i="2"/>
  <c r="BM652" i="2"/>
  <c r="Y652" i="2"/>
  <c r="Z652" i="2" s="1"/>
  <c r="BO651" i="2"/>
  <c r="BM651" i="2"/>
  <c r="Y651" i="2"/>
  <c r="Y653" i="2" s="1"/>
  <c r="X648" i="2"/>
  <c r="X647" i="2"/>
  <c r="BO646" i="2"/>
  <c r="BM646" i="2"/>
  <c r="Y646" i="2"/>
  <c r="BP646" i="2" s="1"/>
  <c r="BO645" i="2"/>
  <c r="BM645" i="2"/>
  <c r="Y645" i="2"/>
  <c r="BP645" i="2" s="1"/>
  <c r="BO644" i="2"/>
  <c r="BM644" i="2"/>
  <c r="Y644" i="2"/>
  <c r="BP644" i="2" s="1"/>
  <c r="BO643" i="2"/>
  <c r="BM643" i="2"/>
  <c r="Z643" i="2"/>
  <c r="Y643" i="2"/>
  <c r="BP643" i="2" s="1"/>
  <c r="X641" i="2"/>
  <c r="X640" i="2"/>
  <c r="BO639" i="2"/>
  <c r="BM639" i="2"/>
  <c r="Y639" i="2"/>
  <c r="BP639" i="2" s="1"/>
  <c r="BO638" i="2"/>
  <c r="BM638" i="2"/>
  <c r="Y638" i="2"/>
  <c r="BN638" i="2" s="1"/>
  <c r="BO637" i="2"/>
  <c r="BM637" i="2"/>
  <c r="Y637" i="2"/>
  <c r="BP637" i="2" s="1"/>
  <c r="BO636" i="2"/>
  <c r="BM636" i="2"/>
  <c r="Z636" i="2"/>
  <c r="Y636" i="2"/>
  <c r="BN636" i="2" s="1"/>
  <c r="BO635" i="2"/>
  <c r="BM635" i="2"/>
  <c r="Y635" i="2"/>
  <c r="BP635" i="2" s="1"/>
  <c r="BO634" i="2"/>
  <c r="BM634" i="2"/>
  <c r="Y634" i="2"/>
  <c r="BN634" i="2" s="1"/>
  <c r="BO633" i="2"/>
  <c r="BM633" i="2"/>
  <c r="Y633" i="2"/>
  <c r="BO632" i="2"/>
  <c r="BM632" i="2"/>
  <c r="Y632" i="2"/>
  <c r="Z632" i="2" s="1"/>
  <c r="X630" i="2"/>
  <c r="X629" i="2"/>
  <c r="BO628" i="2"/>
  <c r="BM628" i="2"/>
  <c r="Z628" i="2"/>
  <c r="Y628" i="2"/>
  <c r="BN628" i="2" s="1"/>
  <c r="BO627" i="2"/>
  <c r="BM627" i="2"/>
  <c r="Y627" i="2"/>
  <c r="BP627" i="2" s="1"/>
  <c r="BO626" i="2"/>
  <c r="BM626" i="2"/>
  <c r="Y626" i="2"/>
  <c r="BN626" i="2" s="1"/>
  <c r="BO625" i="2"/>
  <c r="BM625" i="2"/>
  <c r="Y625" i="2"/>
  <c r="BP625" i="2" s="1"/>
  <c r="BO624" i="2"/>
  <c r="BM624" i="2"/>
  <c r="Y624" i="2"/>
  <c r="BN624" i="2" s="1"/>
  <c r="BO623" i="2"/>
  <c r="BM623" i="2"/>
  <c r="Y623" i="2"/>
  <c r="BO622" i="2"/>
  <c r="BM622" i="2"/>
  <c r="Y622" i="2"/>
  <c r="BN622" i="2" s="1"/>
  <c r="X620" i="2"/>
  <c r="X619" i="2"/>
  <c r="BO618" i="2"/>
  <c r="BM618" i="2"/>
  <c r="Y618" i="2"/>
  <c r="BO617" i="2"/>
  <c r="BM617" i="2"/>
  <c r="Y617" i="2"/>
  <c r="Z617" i="2" s="1"/>
  <c r="BO616" i="2"/>
  <c r="BM616" i="2"/>
  <c r="Y616" i="2"/>
  <c r="BO615" i="2"/>
  <c r="BM615" i="2"/>
  <c r="Y615" i="2"/>
  <c r="BP615" i="2" s="1"/>
  <c r="X613" i="2"/>
  <c r="X612" i="2"/>
  <c r="BO611" i="2"/>
  <c r="BM611" i="2"/>
  <c r="Y611" i="2"/>
  <c r="BO610" i="2"/>
  <c r="BN610" i="2"/>
  <c r="BM610" i="2"/>
  <c r="Y610" i="2"/>
  <c r="BP610" i="2" s="1"/>
  <c r="BO609" i="2"/>
  <c r="BM609" i="2"/>
  <c r="Y609" i="2"/>
  <c r="BN609" i="2" s="1"/>
  <c r="BO608" i="2"/>
  <c r="BM608" i="2"/>
  <c r="Y608" i="2"/>
  <c r="BO607" i="2"/>
  <c r="BM607" i="2"/>
  <c r="Y607" i="2"/>
  <c r="BO606" i="2"/>
  <c r="BN606" i="2"/>
  <c r="BM606" i="2"/>
  <c r="Y606" i="2"/>
  <c r="BP606" i="2" s="1"/>
  <c r="BP605" i="2"/>
  <c r="BO605" i="2"/>
  <c r="BN605" i="2"/>
  <c r="BM605" i="2"/>
  <c r="Z605" i="2"/>
  <c r="Y605" i="2"/>
  <c r="X601" i="2"/>
  <c r="X600" i="2"/>
  <c r="BO599" i="2"/>
  <c r="BM599" i="2"/>
  <c r="Y599" i="2"/>
  <c r="P599" i="2"/>
  <c r="X597" i="2"/>
  <c r="X596" i="2"/>
  <c r="BO595" i="2"/>
  <c r="BM595" i="2"/>
  <c r="Y595" i="2"/>
  <c r="X591" i="2"/>
  <c r="X590" i="2"/>
  <c r="BO589" i="2"/>
  <c r="BM589" i="2"/>
  <c r="Y589" i="2"/>
  <c r="BP589" i="2" s="1"/>
  <c r="BO588" i="2"/>
  <c r="BM588" i="2"/>
  <c r="Y588" i="2"/>
  <c r="BP588" i="2" s="1"/>
  <c r="P588" i="2"/>
  <c r="X586" i="2"/>
  <c r="X585" i="2"/>
  <c r="BO584" i="2"/>
  <c r="BM584" i="2"/>
  <c r="Y584" i="2"/>
  <c r="P584" i="2"/>
  <c r="BO583" i="2"/>
  <c r="BM583" i="2"/>
  <c r="Y583" i="2"/>
  <c r="P583" i="2"/>
  <c r="BO582" i="2"/>
  <c r="BM582" i="2"/>
  <c r="Y582" i="2"/>
  <c r="P582" i="2"/>
  <c r="X580" i="2"/>
  <c r="X579" i="2"/>
  <c r="BO578" i="2"/>
  <c r="BM578" i="2"/>
  <c r="Y578" i="2"/>
  <c r="P578" i="2"/>
  <c r="BP577" i="2"/>
  <c r="BO577" i="2"/>
  <c r="BN577" i="2"/>
  <c r="BM577" i="2"/>
  <c r="Z577" i="2"/>
  <c r="Y577" i="2"/>
  <c r="BO576" i="2"/>
  <c r="BM576" i="2"/>
  <c r="Y576" i="2"/>
  <c r="P576" i="2"/>
  <c r="BO575" i="2"/>
  <c r="BM575" i="2"/>
  <c r="Y575" i="2"/>
  <c r="BP575" i="2" s="1"/>
  <c r="P575" i="2"/>
  <c r="BP574" i="2"/>
  <c r="BO574" i="2"/>
  <c r="BM574" i="2"/>
  <c r="Y574" i="2"/>
  <c r="BO573" i="2"/>
  <c r="BM573" i="2"/>
  <c r="Y573" i="2"/>
  <c r="BP573" i="2" s="1"/>
  <c r="P573" i="2"/>
  <c r="BO572" i="2"/>
  <c r="BM572" i="2"/>
  <c r="Y572" i="2"/>
  <c r="BP572" i="2" s="1"/>
  <c r="P572" i="2"/>
  <c r="BO571" i="2"/>
  <c r="BM571" i="2"/>
  <c r="Y571" i="2"/>
  <c r="BO570" i="2"/>
  <c r="BN570" i="2"/>
  <c r="BM570" i="2"/>
  <c r="Z570" i="2"/>
  <c r="Y570" i="2"/>
  <c r="BP570" i="2" s="1"/>
  <c r="BO569" i="2"/>
  <c r="BM569" i="2"/>
  <c r="Y569" i="2"/>
  <c r="P569" i="2"/>
  <c r="BP568" i="2"/>
  <c r="BO568" i="2"/>
  <c r="BM568" i="2"/>
  <c r="Y568" i="2"/>
  <c r="BN568" i="2" s="1"/>
  <c r="BO567" i="2"/>
  <c r="BM567" i="2"/>
  <c r="Y567" i="2"/>
  <c r="P567" i="2"/>
  <c r="BO566" i="2"/>
  <c r="BN566" i="2"/>
  <c r="BM566" i="2"/>
  <c r="Y566" i="2"/>
  <c r="BP566" i="2" s="1"/>
  <c r="BO565" i="2"/>
  <c r="BM565" i="2"/>
  <c r="Y565" i="2"/>
  <c r="X563" i="2"/>
  <c r="X562" i="2"/>
  <c r="BO561" i="2"/>
  <c r="BN561" i="2"/>
  <c r="BM561" i="2"/>
  <c r="Z561" i="2"/>
  <c r="Y561" i="2"/>
  <c r="BP561" i="2" s="1"/>
  <c r="BP560" i="2"/>
  <c r="BO560" i="2"/>
  <c r="BM560" i="2"/>
  <c r="Y560" i="2"/>
  <c r="BN560" i="2" s="1"/>
  <c r="P560" i="2"/>
  <c r="BO559" i="2"/>
  <c r="BM559" i="2"/>
  <c r="Y559" i="2"/>
  <c r="X557" i="2"/>
  <c r="X556" i="2"/>
  <c r="BO555" i="2"/>
  <c r="BM555" i="2"/>
  <c r="Y555" i="2"/>
  <c r="BO554" i="2"/>
  <c r="BM554" i="2"/>
  <c r="Y554" i="2"/>
  <c r="BO553" i="2"/>
  <c r="BN553" i="2"/>
  <c r="BM553" i="2"/>
  <c r="Y553" i="2"/>
  <c r="BP553" i="2" s="1"/>
  <c r="BP552" i="2"/>
  <c r="BO552" i="2"/>
  <c r="BM552" i="2"/>
  <c r="Y552" i="2"/>
  <c r="BN552" i="2" s="1"/>
  <c r="P552" i="2"/>
  <c r="BO551" i="2"/>
  <c r="BM551" i="2"/>
  <c r="Y551" i="2"/>
  <c r="P551" i="2"/>
  <c r="BO550" i="2"/>
  <c r="BM550" i="2"/>
  <c r="Y550" i="2"/>
  <c r="BP550" i="2" s="1"/>
  <c r="BO549" i="2"/>
  <c r="BM549" i="2"/>
  <c r="Y549" i="2"/>
  <c r="BN549" i="2" s="1"/>
  <c r="P549" i="2"/>
  <c r="BO548" i="2"/>
  <c r="BM548" i="2"/>
  <c r="Y548" i="2"/>
  <c r="P548" i="2"/>
  <c r="BO547" i="2"/>
  <c r="BM547" i="2"/>
  <c r="Y547" i="2"/>
  <c r="BP547" i="2" s="1"/>
  <c r="P547" i="2"/>
  <c r="BO546" i="2"/>
  <c r="BM546" i="2"/>
  <c r="Z546" i="2"/>
  <c r="Y546" i="2"/>
  <c r="BP546" i="2" s="1"/>
  <c r="P546" i="2"/>
  <c r="BO545" i="2"/>
  <c r="BM545" i="2"/>
  <c r="Y545" i="2"/>
  <c r="P545" i="2"/>
  <c r="BO544" i="2"/>
  <c r="BM544" i="2"/>
  <c r="Y544" i="2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X537" i="2"/>
  <c r="X536" i="2"/>
  <c r="BO535" i="2"/>
  <c r="BM535" i="2"/>
  <c r="Y535" i="2"/>
  <c r="Y537" i="2" s="1"/>
  <c r="P535" i="2"/>
  <c r="X532" i="2"/>
  <c r="X531" i="2"/>
  <c r="BO530" i="2"/>
  <c r="BM530" i="2"/>
  <c r="Y530" i="2"/>
  <c r="BO529" i="2"/>
  <c r="BM529" i="2"/>
  <c r="Y529" i="2"/>
  <c r="BP529" i="2" s="1"/>
  <c r="P529" i="2"/>
  <c r="BO528" i="2"/>
  <c r="BM528" i="2"/>
  <c r="Z528" i="2"/>
  <c r="Y528" i="2"/>
  <c r="BP528" i="2" s="1"/>
  <c r="BO527" i="2"/>
  <c r="BN527" i="2"/>
  <c r="BM527" i="2"/>
  <c r="Y527" i="2"/>
  <c r="BP527" i="2" s="1"/>
  <c r="P527" i="2"/>
  <c r="BO526" i="2"/>
  <c r="BN526" i="2"/>
  <c r="BM526" i="2"/>
  <c r="Z526" i="2"/>
  <c r="Y526" i="2"/>
  <c r="P526" i="2"/>
  <c r="X523" i="2"/>
  <c r="X522" i="2"/>
  <c r="BO521" i="2"/>
  <c r="BN521" i="2"/>
  <c r="BM521" i="2"/>
  <c r="Z521" i="2"/>
  <c r="Y521" i="2"/>
  <c r="BP521" i="2" s="1"/>
  <c r="P521" i="2"/>
  <c r="BO520" i="2"/>
  <c r="BM520" i="2"/>
  <c r="Y520" i="2"/>
  <c r="P520" i="2"/>
  <c r="BO519" i="2"/>
  <c r="BM519" i="2"/>
  <c r="Y519" i="2"/>
  <c r="BN519" i="2" s="1"/>
  <c r="BO518" i="2"/>
  <c r="BM518" i="2"/>
  <c r="Y518" i="2"/>
  <c r="P518" i="2"/>
  <c r="BO517" i="2"/>
  <c r="BN517" i="2"/>
  <c r="BM517" i="2"/>
  <c r="Y517" i="2"/>
  <c r="BP517" i="2" s="1"/>
  <c r="X515" i="2"/>
  <c r="X514" i="2"/>
  <c r="BO513" i="2"/>
  <c r="BM513" i="2"/>
  <c r="Y513" i="2"/>
  <c r="Y515" i="2" s="1"/>
  <c r="P513" i="2"/>
  <c r="X510" i="2"/>
  <c r="X509" i="2"/>
  <c r="BP508" i="2"/>
  <c r="BO508" i="2"/>
  <c r="BN508" i="2"/>
  <c r="BM508" i="2"/>
  <c r="Z508" i="2"/>
  <c r="Y508" i="2"/>
  <c r="P508" i="2"/>
  <c r="BO507" i="2"/>
  <c r="BM507" i="2"/>
  <c r="Y507" i="2"/>
  <c r="P507" i="2"/>
  <c r="X505" i="2"/>
  <c r="X504" i="2"/>
  <c r="BO503" i="2"/>
  <c r="BM503" i="2"/>
  <c r="Y503" i="2"/>
  <c r="P503" i="2"/>
  <c r="BO502" i="2"/>
  <c r="BM502" i="2"/>
  <c r="Y502" i="2"/>
  <c r="BP502" i="2" s="1"/>
  <c r="BO501" i="2"/>
  <c r="BM501" i="2"/>
  <c r="Y501" i="2"/>
  <c r="P501" i="2"/>
  <c r="BP500" i="2"/>
  <c r="BO500" i="2"/>
  <c r="BN500" i="2"/>
  <c r="BM500" i="2"/>
  <c r="Z500" i="2"/>
  <c r="Y500" i="2"/>
  <c r="P500" i="2"/>
  <c r="BO499" i="2"/>
  <c r="BN499" i="2"/>
  <c r="BM499" i="2"/>
  <c r="Y499" i="2"/>
  <c r="BP499" i="2" s="1"/>
  <c r="P499" i="2"/>
  <c r="BO498" i="2"/>
  <c r="BM498" i="2"/>
  <c r="Y498" i="2"/>
  <c r="P498" i="2"/>
  <c r="BO497" i="2"/>
  <c r="BN497" i="2"/>
  <c r="BM497" i="2"/>
  <c r="Y497" i="2"/>
  <c r="BP497" i="2" s="1"/>
  <c r="BO496" i="2"/>
  <c r="BM496" i="2"/>
  <c r="Y496" i="2"/>
  <c r="BP496" i="2" s="1"/>
  <c r="P496" i="2"/>
  <c r="BO495" i="2"/>
  <c r="BM495" i="2"/>
  <c r="Y495" i="2"/>
  <c r="BN495" i="2" s="1"/>
  <c r="P495" i="2"/>
  <c r="BO494" i="2"/>
  <c r="BM494" i="2"/>
  <c r="Y494" i="2"/>
  <c r="P494" i="2"/>
  <c r="BO493" i="2"/>
  <c r="BN493" i="2"/>
  <c r="BM493" i="2"/>
  <c r="Y493" i="2"/>
  <c r="BP493" i="2" s="1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O486" i="2"/>
  <c r="BM486" i="2"/>
  <c r="Y486" i="2"/>
  <c r="BN486" i="2" s="1"/>
  <c r="P486" i="2"/>
  <c r="BO485" i="2"/>
  <c r="BM485" i="2"/>
  <c r="Y485" i="2"/>
  <c r="BO484" i="2"/>
  <c r="BM484" i="2"/>
  <c r="Y484" i="2"/>
  <c r="BO483" i="2"/>
  <c r="BM483" i="2"/>
  <c r="Y483" i="2"/>
  <c r="Z483" i="2" s="1"/>
  <c r="X481" i="2"/>
  <c r="X480" i="2"/>
  <c r="BO479" i="2"/>
  <c r="BM479" i="2"/>
  <c r="Y479" i="2"/>
  <c r="P479" i="2"/>
  <c r="X475" i="2"/>
  <c r="X474" i="2"/>
  <c r="BO473" i="2"/>
  <c r="BM473" i="2"/>
  <c r="Y473" i="2"/>
  <c r="Y475" i="2" s="1"/>
  <c r="X471" i="2"/>
  <c r="X470" i="2"/>
  <c r="BP469" i="2"/>
  <c r="BO469" i="2"/>
  <c r="BM469" i="2"/>
  <c r="Y469" i="2"/>
  <c r="P469" i="2"/>
  <c r="BO468" i="2"/>
  <c r="BM468" i="2"/>
  <c r="Y468" i="2"/>
  <c r="P468" i="2"/>
  <c r="BO467" i="2"/>
  <c r="BM467" i="2"/>
  <c r="Y467" i="2"/>
  <c r="P467" i="2"/>
  <c r="BP466" i="2"/>
  <c r="BO466" i="2"/>
  <c r="BM466" i="2"/>
  <c r="Y466" i="2"/>
  <c r="BO465" i="2"/>
  <c r="BM465" i="2"/>
  <c r="Y465" i="2"/>
  <c r="X463" i="2"/>
  <c r="X462" i="2"/>
  <c r="BO461" i="2"/>
  <c r="BM461" i="2"/>
  <c r="Y461" i="2"/>
  <c r="P461" i="2"/>
  <c r="BO460" i="2"/>
  <c r="BM460" i="2"/>
  <c r="Y460" i="2"/>
  <c r="P460" i="2"/>
  <c r="X458" i="2"/>
  <c r="X457" i="2"/>
  <c r="BP456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P452" i="2"/>
  <c r="BP451" i="2"/>
  <c r="BO451" i="2"/>
  <c r="BN451" i="2"/>
  <c r="BM451" i="2"/>
  <c r="Z451" i="2"/>
  <c r="Y451" i="2"/>
  <c r="P451" i="2"/>
  <c r="BO450" i="2"/>
  <c r="BN450" i="2"/>
  <c r="BM450" i="2"/>
  <c r="Y450" i="2"/>
  <c r="BP450" i="2" s="1"/>
  <c r="P450" i="2"/>
  <c r="BO449" i="2"/>
  <c r="BM449" i="2"/>
  <c r="Y449" i="2"/>
  <c r="P449" i="2"/>
  <c r="X446" i="2"/>
  <c r="X445" i="2"/>
  <c r="BO444" i="2"/>
  <c r="BM444" i="2"/>
  <c r="Y444" i="2"/>
  <c r="X442" i="2"/>
  <c r="X441" i="2"/>
  <c r="BO440" i="2"/>
  <c r="BM440" i="2"/>
  <c r="Y440" i="2"/>
  <c r="BN440" i="2" s="1"/>
  <c r="BO439" i="2"/>
  <c r="BM439" i="2"/>
  <c r="Y439" i="2"/>
  <c r="X437" i="2"/>
  <c r="X436" i="2"/>
  <c r="BO435" i="2"/>
  <c r="BM435" i="2"/>
  <c r="Y435" i="2"/>
  <c r="Z435" i="2" s="1"/>
  <c r="P435" i="2"/>
  <c r="BO434" i="2"/>
  <c r="BM434" i="2"/>
  <c r="Y434" i="2"/>
  <c r="BN434" i="2" s="1"/>
  <c r="P434" i="2"/>
  <c r="X432" i="2"/>
  <c r="X431" i="2"/>
  <c r="BO430" i="2"/>
  <c r="BM430" i="2"/>
  <c r="Y430" i="2"/>
  <c r="P430" i="2"/>
  <c r="BO429" i="2"/>
  <c r="BM429" i="2"/>
  <c r="Y429" i="2"/>
  <c r="P429" i="2"/>
  <c r="BO428" i="2"/>
  <c r="BM428" i="2"/>
  <c r="Y428" i="2"/>
  <c r="BP428" i="2" s="1"/>
  <c r="P428" i="2"/>
  <c r="BO427" i="2"/>
  <c r="BM427" i="2"/>
  <c r="Z427" i="2"/>
  <c r="Y427" i="2"/>
  <c r="BN427" i="2" s="1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BN423" i="2" s="1"/>
  <c r="P423" i="2"/>
  <c r="BO422" i="2"/>
  <c r="BM422" i="2"/>
  <c r="Y422" i="2"/>
  <c r="P422" i="2"/>
  <c r="BO421" i="2"/>
  <c r="BM421" i="2"/>
  <c r="Y421" i="2"/>
  <c r="BP421" i="2" s="1"/>
  <c r="P421" i="2"/>
  <c r="X417" i="2"/>
  <c r="X416" i="2"/>
  <c r="BO415" i="2"/>
  <c r="BM415" i="2"/>
  <c r="Y415" i="2"/>
  <c r="P415" i="2"/>
  <c r="BO414" i="2"/>
  <c r="BM414" i="2"/>
  <c r="Y414" i="2"/>
  <c r="Z414" i="2" s="1"/>
  <c r="P414" i="2"/>
  <c r="BP413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BO395" i="2"/>
  <c r="BM395" i="2"/>
  <c r="Y395" i="2"/>
  <c r="X393" i="2"/>
  <c r="X392" i="2"/>
  <c r="BO391" i="2"/>
  <c r="BM391" i="2"/>
  <c r="Y391" i="2"/>
  <c r="P391" i="2"/>
  <c r="BO390" i="2"/>
  <c r="BM390" i="2"/>
  <c r="Y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P379" i="2"/>
  <c r="X377" i="2"/>
  <c r="X376" i="2"/>
  <c r="BO375" i="2"/>
  <c r="BN375" i="2"/>
  <c r="BM375" i="2"/>
  <c r="Y375" i="2"/>
  <c r="BP375" i="2" s="1"/>
  <c r="P375" i="2"/>
  <c r="BO374" i="2"/>
  <c r="BM374" i="2"/>
  <c r="Y374" i="2"/>
  <c r="Z374" i="2" s="1"/>
  <c r="P374" i="2"/>
  <c r="BO373" i="2"/>
  <c r="BM373" i="2"/>
  <c r="Y373" i="2"/>
  <c r="BN373" i="2" s="1"/>
  <c r="P373" i="2"/>
  <c r="BO372" i="2"/>
  <c r="BM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Z365" i="2" s="1"/>
  <c r="P365" i="2"/>
  <c r="BO364" i="2"/>
  <c r="BM364" i="2"/>
  <c r="Y364" i="2"/>
  <c r="Z364" i="2" s="1"/>
  <c r="P364" i="2"/>
  <c r="BO363" i="2"/>
  <c r="BM363" i="2"/>
  <c r="Y363" i="2"/>
  <c r="Z363" i="2" s="1"/>
  <c r="P363" i="2"/>
  <c r="BO362" i="2"/>
  <c r="BM362" i="2"/>
  <c r="Y362" i="2"/>
  <c r="P362" i="2"/>
  <c r="BO361" i="2"/>
  <c r="BM361" i="2"/>
  <c r="Y361" i="2"/>
  <c r="BP361" i="2" s="1"/>
  <c r="P361" i="2"/>
  <c r="X358" i="2"/>
  <c r="X357" i="2"/>
  <c r="BO356" i="2"/>
  <c r="BM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Z347" i="2"/>
  <c r="Y347" i="2"/>
  <c r="BP347" i="2" s="1"/>
  <c r="P347" i="2"/>
  <c r="BO346" i="2"/>
  <c r="BM346" i="2"/>
  <c r="Y346" i="2"/>
  <c r="Y348" i="2" s="1"/>
  <c r="P346" i="2"/>
  <c r="X344" i="2"/>
  <c r="X343" i="2"/>
  <c r="BO342" i="2"/>
  <c r="BM342" i="2"/>
  <c r="Y342" i="2"/>
  <c r="P342" i="2"/>
  <c r="BO341" i="2"/>
  <c r="BM341" i="2"/>
  <c r="Y341" i="2"/>
  <c r="P341" i="2"/>
  <c r="X338" i="2"/>
  <c r="X337" i="2"/>
  <c r="BO336" i="2"/>
  <c r="BM336" i="2"/>
  <c r="Y336" i="2"/>
  <c r="BN336" i="2" s="1"/>
  <c r="P336" i="2"/>
  <c r="BO335" i="2"/>
  <c r="BM335" i="2"/>
  <c r="Y335" i="2"/>
  <c r="Z335" i="2" s="1"/>
  <c r="P335" i="2"/>
  <c r="X333" i="2"/>
  <c r="X332" i="2"/>
  <c r="BO331" i="2"/>
  <c r="BM331" i="2"/>
  <c r="Y331" i="2"/>
  <c r="Y333" i="2" s="1"/>
  <c r="P331" i="2"/>
  <c r="X329" i="2"/>
  <c r="X328" i="2"/>
  <c r="BO327" i="2"/>
  <c r="BM327" i="2"/>
  <c r="Y327" i="2"/>
  <c r="P327" i="2"/>
  <c r="X324" i="2"/>
  <c r="X323" i="2"/>
  <c r="BO322" i="2"/>
  <c r="BM322" i="2"/>
  <c r="Y322" i="2"/>
  <c r="P322" i="2"/>
  <c r="X320" i="2"/>
  <c r="X319" i="2"/>
  <c r="BO318" i="2"/>
  <c r="BM318" i="2"/>
  <c r="Y318" i="2"/>
  <c r="Z318" i="2" s="1"/>
  <c r="Z319" i="2" s="1"/>
  <c r="P318" i="2"/>
  <c r="X316" i="2"/>
  <c r="X315" i="2"/>
  <c r="BO314" i="2"/>
  <c r="BM314" i="2"/>
  <c r="Y314" i="2"/>
  <c r="Y316" i="2" s="1"/>
  <c r="P314" i="2"/>
  <c r="X311" i="2"/>
  <c r="X310" i="2"/>
  <c r="BO309" i="2"/>
  <c r="BM309" i="2"/>
  <c r="Y309" i="2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P306" i="2"/>
  <c r="BP305" i="2"/>
  <c r="BO305" i="2"/>
  <c r="BM305" i="2"/>
  <c r="Y305" i="2"/>
  <c r="BN305" i="2" s="1"/>
  <c r="P305" i="2"/>
  <c r="BO304" i="2"/>
  <c r="BM304" i="2"/>
  <c r="Y304" i="2"/>
  <c r="Z304" i="2" s="1"/>
  <c r="P304" i="2"/>
  <c r="X301" i="2"/>
  <c r="X300" i="2"/>
  <c r="BO299" i="2"/>
  <c r="BM299" i="2"/>
  <c r="Y299" i="2"/>
  <c r="Z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292" i="2"/>
  <c r="X289" i="2"/>
  <c r="X288" i="2"/>
  <c r="BO287" i="2"/>
  <c r="BM287" i="2"/>
  <c r="Y287" i="2"/>
  <c r="P287" i="2"/>
  <c r="BP286" i="2"/>
  <c r="BO286" i="2"/>
  <c r="BM286" i="2"/>
  <c r="Y286" i="2"/>
  <c r="P286" i="2"/>
  <c r="BO285" i="2"/>
  <c r="BM285" i="2"/>
  <c r="Y285" i="2"/>
  <c r="P285" i="2"/>
  <c r="BO284" i="2"/>
  <c r="BM284" i="2"/>
  <c r="Y284" i="2"/>
  <c r="P284" i="2"/>
  <c r="BO283" i="2"/>
  <c r="BM283" i="2"/>
  <c r="Y283" i="2"/>
  <c r="P283" i="2"/>
  <c r="BO282" i="2"/>
  <c r="BM282" i="2"/>
  <c r="Y282" i="2"/>
  <c r="P282" i="2"/>
  <c r="BO281" i="2"/>
  <c r="BN281" i="2"/>
  <c r="BM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P279" i="2"/>
  <c r="X276" i="2"/>
  <c r="Y275" i="2"/>
  <c r="X275" i="2"/>
  <c r="BO274" i="2"/>
  <c r="BN274" i="2"/>
  <c r="BM274" i="2"/>
  <c r="Y274" i="2"/>
  <c r="Y276" i="2" s="1"/>
  <c r="P274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Z267" i="2" s="1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X259" i="2"/>
  <c r="X258" i="2"/>
  <c r="BO257" i="2"/>
  <c r="BM257" i="2"/>
  <c r="Y257" i="2"/>
  <c r="P257" i="2"/>
  <c r="BO256" i="2"/>
  <c r="BM256" i="2"/>
  <c r="Y256" i="2"/>
  <c r="BN256" i="2" s="1"/>
  <c r="P256" i="2"/>
  <c r="BO255" i="2"/>
  <c r="BM255" i="2"/>
  <c r="Y255" i="2"/>
  <c r="Z255" i="2" s="1"/>
  <c r="P255" i="2"/>
  <c r="BO254" i="2"/>
  <c r="BN254" i="2"/>
  <c r="BM254" i="2"/>
  <c r="Z254" i="2"/>
  <c r="Y254" i="2"/>
  <c r="BP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N245" i="2"/>
  <c r="BM245" i="2"/>
  <c r="Y245" i="2"/>
  <c r="BP245" i="2" s="1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Z242" i="2" s="1"/>
  <c r="BO241" i="2"/>
  <c r="BM241" i="2"/>
  <c r="Y241" i="2"/>
  <c r="P241" i="2"/>
  <c r="BO240" i="2"/>
  <c r="BM240" i="2"/>
  <c r="Y240" i="2"/>
  <c r="P240" i="2"/>
  <c r="X238" i="2"/>
  <c r="X237" i="2"/>
  <c r="BO236" i="2"/>
  <c r="BM236" i="2"/>
  <c r="Y236" i="2"/>
  <c r="Z236" i="2" s="1"/>
  <c r="P236" i="2"/>
  <c r="BP235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N231" i="2"/>
  <c r="BM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P222" i="2"/>
  <c r="BO221" i="2"/>
  <c r="BN221" i="2"/>
  <c r="BM221" i="2"/>
  <c r="Y221" i="2"/>
  <c r="BP221" i="2" s="1"/>
  <c r="P221" i="2"/>
  <c r="BO220" i="2"/>
  <c r="BM220" i="2"/>
  <c r="Y220" i="2"/>
  <c r="P220" i="2"/>
  <c r="BO219" i="2"/>
  <c r="BN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Z216" i="2" s="1"/>
  <c r="P216" i="2"/>
  <c r="BP215" i="2"/>
  <c r="BO215" i="2"/>
  <c r="BM215" i="2"/>
  <c r="Y215" i="2"/>
  <c r="BN215" i="2" s="1"/>
  <c r="P215" i="2"/>
  <c r="X213" i="2"/>
  <c r="X212" i="2"/>
  <c r="BO211" i="2"/>
  <c r="BM211" i="2"/>
  <c r="Y211" i="2"/>
  <c r="P211" i="2"/>
  <c r="BO210" i="2"/>
  <c r="BM210" i="2"/>
  <c r="Y210" i="2"/>
  <c r="P210" i="2"/>
  <c r="X208" i="2"/>
  <c r="X207" i="2"/>
  <c r="BO206" i="2"/>
  <c r="BM206" i="2"/>
  <c r="Y206" i="2"/>
  <c r="Z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P195" i="2"/>
  <c r="BO194" i="2"/>
  <c r="BM194" i="2"/>
  <c r="Z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Z182" i="2" s="1"/>
  <c r="Z184" i="2" s="1"/>
  <c r="P182" i="2"/>
  <c r="X180" i="2"/>
  <c r="X179" i="2"/>
  <c r="BO178" i="2"/>
  <c r="BM178" i="2"/>
  <c r="Y178" i="2"/>
  <c r="Z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P165" i="2"/>
  <c r="BO164" i="2"/>
  <c r="BM164" i="2"/>
  <c r="Y164" i="2"/>
  <c r="P164" i="2"/>
  <c r="BP163" i="2"/>
  <c r="BO163" i="2"/>
  <c r="BN163" i="2"/>
  <c r="BM163" i="2"/>
  <c r="Z163" i="2"/>
  <c r="Y163" i="2"/>
  <c r="X161" i="2"/>
  <c r="X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P153" i="2"/>
  <c r="BO152" i="2"/>
  <c r="BM152" i="2"/>
  <c r="Z152" i="2"/>
  <c r="Y152" i="2"/>
  <c r="P152" i="2"/>
  <c r="X149" i="2"/>
  <c r="X148" i="2"/>
  <c r="BO147" i="2"/>
  <c r="BM147" i="2"/>
  <c r="Y147" i="2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P140" i="2"/>
  <c r="BO139" i="2"/>
  <c r="BM139" i="2"/>
  <c r="Y139" i="2"/>
  <c r="BN139" i="2" s="1"/>
  <c r="P139" i="2"/>
  <c r="BO138" i="2"/>
  <c r="BM138" i="2"/>
  <c r="Y138" i="2"/>
  <c r="P138" i="2"/>
  <c r="BO137" i="2"/>
  <c r="BM137" i="2"/>
  <c r="Y137" i="2"/>
  <c r="BP137" i="2" s="1"/>
  <c r="P137" i="2"/>
  <c r="BO136" i="2"/>
  <c r="BM136" i="2"/>
  <c r="Y136" i="2"/>
  <c r="P136" i="2"/>
  <c r="X134" i="2"/>
  <c r="X133" i="2"/>
  <c r="BP132" i="2"/>
  <c r="BO132" i="2"/>
  <c r="BN132" i="2"/>
  <c r="BM132" i="2"/>
  <c r="Z132" i="2"/>
  <c r="Y132" i="2"/>
  <c r="P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Y134" i="2" s="1"/>
  <c r="P129" i="2"/>
  <c r="X127" i="2"/>
  <c r="X126" i="2"/>
  <c r="BO125" i="2"/>
  <c r="BM125" i="2"/>
  <c r="Y125" i="2"/>
  <c r="Z125" i="2" s="1"/>
  <c r="P125" i="2"/>
  <c r="BO124" i="2"/>
  <c r="BM124" i="2"/>
  <c r="Y124" i="2"/>
  <c r="BN124" i="2" s="1"/>
  <c r="P124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P116" i="2"/>
  <c r="BO116" i="2"/>
  <c r="BN116" i="2"/>
  <c r="BM116" i="2"/>
  <c r="Z116" i="2"/>
  <c r="Y116" i="2"/>
  <c r="BO115" i="2"/>
  <c r="BM115" i="2"/>
  <c r="Y115" i="2"/>
  <c r="P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P107" i="2"/>
  <c r="BO106" i="2"/>
  <c r="BM106" i="2"/>
  <c r="Y106" i="2"/>
  <c r="BP106" i="2" s="1"/>
  <c r="P106" i="2"/>
  <c r="BO105" i="2"/>
  <c r="BM105" i="2"/>
  <c r="Y105" i="2"/>
  <c r="BP105" i="2" s="1"/>
  <c r="P105" i="2"/>
  <c r="X102" i="2"/>
  <c r="Y101" i="2"/>
  <c r="X101" i="2"/>
  <c r="BO100" i="2"/>
  <c r="BN100" i="2"/>
  <c r="BM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P98" i="2"/>
  <c r="X96" i="2"/>
  <c r="X95" i="2"/>
  <c r="BO94" i="2"/>
  <c r="BN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M84" i="2"/>
  <c r="Y84" i="2"/>
  <c r="P84" i="2"/>
  <c r="BP83" i="2"/>
  <c r="BO83" i="2"/>
  <c r="BM83" i="2"/>
  <c r="Y83" i="2"/>
  <c r="BN83" i="2" s="1"/>
  <c r="P83" i="2"/>
  <c r="BO82" i="2"/>
  <c r="BM82" i="2"/>
  <c r="Y82" i="2"/>
  <c r="BN82" i="2" s="1"/>
  <c r="P82" i="2"/>
  <c r="BO81" i="2"/>
  <c r="BM81" i="2"/>
  <c r="Y81" i="2"/>
  <c r="P81" i="2"/>
  <c r="BO80" i="2"/>
  <c r="BM80" i="2"/>
  <c r="Y80" i="2"/>
  <c r="P80" i="2"/>
  <c r="X78" i="2"/>
  <c r="X77" i="2"/>
  <c r="BO76" i="2"/>
  <c r="BN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Y77" i="2" s="1"/>
  <c r="P73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Y66" i="2"/>
  <c r="Z66" i="2" s="1"/>
  <c r="P66" i="2"/>
  <c r="BO65" i="2"/>
  <c r="BM65" i="2"/>
  <c r="Y65" i="2"/>
  <c r="Z65" i="2" s="1"/>
  <c r="P65" i="2"/>
  <c r="BO64" i="2"/>
  <c r="BM64" i="2"/>
  <c r="Y64" i="2"/>
  <c r="BN64" i="2" s="1"/>
  <c r="P64" i="2"/>
  <c r="BP63" i="2"/>
  <c r="BO63" i="2"/>
  <c r="BM63" i="2"/>
  <c r="Y63" i="2"/>
  <c r="BN63" i="2" s="1"/>
  <c r="P63" i="2"/>
  <c r="BO62" i="2"/>
  <c r="BM62" i="2"/>
  <c r="Y62" i="2"/>
  <c r="BP62" i="2" s="1"/>
  <c r="P62" i="2"/>
  <c r="X59" i="2"/>
  <c r="X58" i="2"/>
  <c r="BO57" i="2"/>
  <c r="BM57" i="2"/>
  <c r="Y57" i="2"/>
  <c r="BN57" i="2" s="1"/>
  <c r="P57" i="2"/>
  <c r="BO56" i="2"/>
  <c r="BM56" i="2"/>
  <c r="Y56" i="2"/>
  <c r="P56" i="2"/>
  <c r="X54" i="2"/>
  <c r="X53" i="2"/>
  <c r="BO52" i="2"/>
  <c r="BM52" i="2"/>
  <c r="Y52" i="2"/>
  <c r="Z52" i="2" s="1"/>
  <c r="P52" i="2"/>
  <c r="BO51" i="2"/>
  <c r="BM51" i="2"/>
  <c r="Y51" i="2"/>
  <c r="P51" i="2"/>
  <c r="BO50" i="2"/>
  <c r="BM50" i="2"/>
  <c r="Y50" i="2"/>
  <c r="P50" i="2"/>
  <c r="BO49" i="2"/>
  <c r="BN49" i="2"/>
  <c r="BM49" i="2"/>
  <c r="Y49" i="2"/>
  <c r="BP49" i="2" s="1"/>
  <c r="P49" i="2"/>
  <c r="BO48" i="2"/>
  <c r="BM48" i="2"/>
  <c r="Y48" i="2"/>
  <c r="BP48" i="2" s="1"/>
  <c r="P48" i="2"/>
  <c r="BO47" i="2"/>
  <c r="BM47" i="2"/>
  <c r="Y47" i="2"/>
  <c r="P47" i="2"/>
  <c r="X43" i="2"/>
  <c r="X42" i="2"/>
  <c r="BO41" i="2"/>
  <c r="BM41" i="2"/>
  <c r="Y41" i="2"/>
  <c r="P41" i="2"/>
  <c r="X39" i="2"/>
  <c r="X38" i="2"/>
  <c r="BO37" i="2"/>
  <c r="BM37" i="2"/>
  <c r="Y37" i="2"/>
  <c r="P37" i="2"/>
  <c r="X35" i="2"/>
  <c r="X34" i="2"/>
  <c r="BO33" i="2"/>
  <c r="BM33" i="2"/>
  <c r="Y33" i="2"/>
  <c r="Z33" i="2" s="1"/>
  <c r="P33" i="2"/>
  <c r="BO32" i="2"/>
  <c r="BM32" i="2"/>
  <c r="Y32" i="2"/>
  <c r="P32" i="2"/>
  <c r="BP31" i="2"/>
  <c r="BO31" i="2"/>
  <c r="BM31" i="2"/>
  <c r="Y31" i="2"/>
  <c r="BN31" i="2" s="1"/>
  <c r="BO30" i="2"/>
  <c r="BN30" i="2"/>
  <c r="BM30" i="2"/>
  <c r="Y30" i="2"/>
  <c r="Z30" i="2" s="1"/>
  <c r="BP29" i="2"/>
  <c r="BO29" i="2"/>
  <c r="BM29" i="2"/>
  <c r="Y29" i="2"/>
  <c r="BN29" i="2" s="1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BN26" i="2" s="1"/>
  <c r="P26" i="2"/>
  <c r="X24" i="2"/>
  <c r="X23" i="2"/>
  <c r="BO22" i="2"/>
  <c r="BM22" i="2"/>
  <c r="Y22" i="2"/>
  <c r="P22" i="2"/>
  <c r="H10" i="2"/>
  <c r="A9" i="2"/>
  <c r="D7" i="2"/>
  <c r="Q6" i="2"/>
  <c r="P2" i="2"/>
  <c r="BP427" i="2" l="1"/>
  <c r="BP440" i="2"/>
  <c r="Z375" i="2"/>
  <c r="BN105" i="2"/>
  <c r="Z105" i="2"/>
  <c r="BN174" i="2"/>
  <c r="Z26" i="2"/>
  <c r="Z75" i="2"/>
  <c r="Z139" i="2"/>
  <c r="Z196" i="2"/>
  <c r="Z232" i="2"/>
  <c r="Z262" i="2"/>
  <c r="BP262" i="2"/>
  <c r="BP336" i="2"/>
  <c r="BP373" i="2"/>
  <c r="BP423" i="2"/>
  <c r="BP495" i="2"/>
  <c r="Y523" i="2"/>
  <c r="BP542" i="2"/>
  <c r="BP609" i="2"/>
  <c r="Z626" i="2"/>
  <c r="Y640" i="2"/>
  <c r="Z634" i="2"/>
  <c r="Y654" i="2"/>
  <c r="BP30" i="2"/>
  <c r="Z62" i="2"/>
  <c r="Z221" i="2"/>
  <c r="Z245" i="2"/>
  <c r="Z256" i="2"/>
  <c r="Z274" i="2"/>
  <c r="Z275" i="2" s="1"/>
  <c r="BP274" i="2"/>
  <c r="Z450" i="2"/>
  <c r="Z492" i="2"/>
  <c r="Z493" i="2"/>
  <c r="Z499" i="2"/>
  <c r="Z527" i="2"/>
  <c r="Z535" i="2"/>
  <c r="Z536" i="2" s="1"/>
  <c r="Z566" i="2"/>
  <c r="Y590" i="2"/>
  <c r="Z606" i="2"/>
  <c r="Z624" i="2"/>
  <c r="Y647" i="2"/>
  <c r="BP26" i="2"/>
  <c r="BP139" i="2"/>
  <c r="BP232" i="2"/>
  <c r="Z280" i="2"/>
  <c r="Z336" i="2"/>
  <c r="Z373" i="2"/>
  <c r="Z423" i="2"/>
  <c r="Z473" i="2"/>
  <c r="Z474" i="2" s="1"/>
  <c r="Z495" i="2"/>
  <c r="Z519" i="2"/>
  <c r="BP519" i="2"/>
  <c r="Z542" i="2"/>
  <c r="Z549" i="2"/>
  <c r="BP549" i="2"/>
  <c r="Z609" i="2"/>
  <c r="Z100" i="2"/>
  <c r="Z49" i="2"/>
  <c r="BN75" i="2"/>
  <c r="Z76" i="2"/>
  <c r="Z94" i="2"/>
  <c r="BP124" i="2"/>
  <c r="Z174" i="2"/>
  <c r="Z219" i="2"/>
  <c r="Z231" i="2"/>
  <c r="Z251" i="2"/>
  <c r="Z269" i="2"/>
  <c r="BN280" i="2"/>
  <c r="Z281" i="2"/>
  <c r="BP434" i="2"/>
  <c r="Z497" i="2"/>
  <c r="Z517" i="2"/>
  <c r="Z553" i="2"/>
  <c r="Z588" i="2"/>
  <c r="Z610" i="2"/>
  <c r="Z622" i="2"/>
  <c r="Z638" i="2"/>
  <c r="Z645" i="2"/>
  <c r="Z656" i="2"/>
  <c r="Z657" i="2" s="1"/>
  <c r="A10" i="2"/>
  <c r="F10" i="2"/>
  <c r="BN27" i="2"/>
  <c r="Y34" i="2"/>
  <c r="BN33" i="2"/>
  <c r="BP33" i="2"/>
  <c r="Z37" i="2"/>
  <c r="Z38" i="2" s="1"/>
  <c r="Y38" i="2"/>
  <c r="BP37" i="2"/>
  <c r="Y39" i="2"/>
  <c r="Z41" i="2"/>
  <c r="Z42" i="2" s="1"/>
  <c r="Y43" i="2"/>
  <c r="BN41" i="2"/>
  <c r="BP41" i="2"/>
  <c r="Y42" i="2"/>
  <c r="BP50" i="2"/>
  <c r="BN50" i="2"/>
  <c r="Z50" i="2"/>
  <c r="BP51" i="2"/>
  <c r="BN51" i="2"/>
  <c r="Z51" i="2"/>
  <c r="BP74" i="2"/>
  <c r="BN74" i="2"/>
  <c r="Z74" i="2"/>
  <c r="BN85" i="2"/>
  <c r="BP85" i="2"/>
  <c r="BN89" i="2"/>
  <c r="BP89" i="2"/>
  <c r="BP91" i="2"/>
  <c r="BN91" i="2"/>
  <c r="Z91" i="2"/>
  <c r="BN112" i="2"/>
  <c r="BP112" i="2"/>
  <c r="BN114" i="2"/>
  <c r="BP114" i="2"/>
  <c r="Y127" i="2"/>
  <c r="BP121" i="2"/>
  <c r="BN121" i="2"/>
  <c r="Z121" i="2"/>
  <c r="BP136" i="2"/>
  <c r="BN136" i="2"/>
  <c r="Z136" i="2"/>
  <c r="BN153" i="2"/>
  <c r="BP153" i="2"/>
  <c r="Y156" i="2"/>
  <c r="BP195" i="2"/>
  <c r="BN195" i="2"/>
  <c r="Z195" i="2"/>
  <c r="BP200" i="2"/>
  <c r="BN200" i="2"/>
  <c r="Z200" i="2"/>
  <c r="BN216" i="2"/>
  <c r="BP216" i="2"/>
  <c r="BN217" i="2"/>
  <c r="BP217" i="2"/>
  <c r="BP218" i="2"/>
  <c r="Z218" i="2"/>
  <c r="BP222" i="2"/>
  <c r="BN222" i="2"/>
  <c r="Z222" i="2"/>
  <c r="BN228" i="2"/>
  <c r="Z228" i="2"/>
  <c r="BP228" i="2"/>
  <c r="Z415" i="2"/>
  <c r="BP415" i="2"/>
  <c r="BN415" i="2"/>
  <c r="Y24" i="2"/>
  <c r="Y23" i="2"/>
  <c r="BP22" i="2"/>
  <c r="BN22" i="2"/>
  <c r="Z22" i="2"/>
  <c r="Z23" i="2" s="1"/>
  <c r="X667" i="2"/>
  <c r="BP80" i="2"/>
  <c r="BN80" i="2"/>
  <c r="Z80" i="2"/>
  <c r="Y102" i="2"/>
  <c r="BP98" i="2"/>
  <c r="BN98" i="2"/>
  <c r="Z98" i="2"/>
  <c r="Z101" i="2" s="1"/>
  <c r="BN242" i="2"/>
  <c r="BP242" i="2"/>
  <c r="BN243" i="2"/>
  <c r="BP243" i="2"/>
  <c r="BP244" i="2"/>
  <c r="Z244" i="2"/>
  <c r="BP253" i="2"/>
  <c r="BN253" i="2"/>
  <c r="Z253" i="2"/>
  <c r="BN264" i="2"/>
  <c r="BP264" i="2"/>
  <c r="BN265" i="2"/>
  <c r="Z265" i="2"/>
  <c r="BP270" i="2"/>
  <c r="BN270" i="2"/>
  <c r="Z270" i="2"/>
  <c r="BP283" i="2"/>
  <c r="BN283" i="2"/>
  <c r="Z283" i="2"/>
  <c r="Y329" i="2"/>
  <c r="Z327" i="2"/>
  <c r="Z328" i="2" s="1"/>
  <c r="BP341" i="2"/>
  <c r="BN341" i="2"/>
  <c r="Z341" i="2"/>
  <c r="BN383" i="2"/>
  <c r="BP383" i="2"/>
  <c r="BN389" i="2"/>
  <c r="BP389" i="2"/>
  <c r="Y400" i="2"/>
  <c r="Z395" i="2"/>
  <c r="Y399" i="2"/>
  <c r="BN421" i="2"/>
  <c r="BP422" i="2"/>
  <c r="BN422" i="2"/>
  <c r="Z422" i="2"/>
  <c r="BN430" i="2"/>
  <c r="BP430" i="2"/>
  <c r="BP439" i="2"/>
  <c r="BN439" i="2"/>
  <c r="Z439" i="2"/>
  <c r="Y441" i="2"/>
  <c r="Y445" i="2"/>
  <c r="BP444" i="2"/>
  <c r="BN444" i="2"/>
  <c r="Z444" i="2"/>
  <c r="Z445" i="2" s="1"/>
  <c r="Y446" i="2"/>
  <c r="Y677" i="2"/>
  <c r="BP449" i="2"/>
  <c r="BN449" i="2"/>
  <c r="Z449" i="2"/>
  <c r="BN460" i="2"/>
  <c r="Y463" i="2"/>
  <c r="Y462" i="2"/>
  <c r="BP460" i="2"/>
  <c r="BP520" i="2"/>
  <c r="BN520" i="2"/>
  <c r="Z520" i="2"/>
  <c r="BP578" i="2"/>
  <c r="BN578" i="2"/>
  <c r="Z578" i="2"/>
  <c r="Y586" i="2"/>
  <c r="BN582" i="2"/>
  <c r="Z582" i="2"/>
  <c r="BP583" i="2"/>
  <c r="BN583" i="2"/>
  <c r="Z583" i="2"/>
  <c r="Y585" i="2"/>
  <c r="Z584" i="2"/>
  <c r="AE677" i="2"/>
  <c r="BN595" i="2"/>
  <c r="Z595" i="2"/>
  <c r="Z596" i="2" s="1"/>
  <c r="Y596" i="2"/>
  <c r="BN65" i="2"/>
  <c r="BP65" i="2"/>
  <c r="Y86" i="2"/>
  <c r="BN113" i="2"/>
  <c r="BN125" i="2"/>
  <c r="BP125" i="2"/>
  <c r="BP140" i="2"/>
  <c r="BN140" i="2"/>
  <c r="Z140" i="2"/>
  <c r="BP141" i="2"/>
  <c r="BN141" i="2"/>
  <c r="Z141" i="2"/>
  <c r="BN158" i="2"/>
  <c r="BP158" i="2"/>
  <c r="BN159" i="2"/>
  <c r="BP159" i="2"/>
  <c r="Y160" i="2"/>
  <c r="Y161" i="2"/>
  <c r="BP164" i="2"/>
  <c r="BN164" i="2"/>
  <c r="Z164" i="2"/>
  <c r="Z166" i="2" s="1"/>
  <c r="BP165" i="2"/>
  <c r="BN165" i="2"/>
  <c r="Z165" i="2"/>
  <c r="Y172" i="2"/>
  <c r="Y171" i="2"/>
  <c r="BP170" i="2"/>
  <c r="BN170" i="2"/>
  <c r="Z170" i="2"/>
  <c r="Z171" i="2" s="1"/>
  <c r="BN177" i="2"/>
  <c r="BP177" i="2"/>
  <c r="BN198" i="2"/>
  <c r="BP198" i="2"/>
  <c r="BN206" i="2"/>
  <c r="BP206" i="2"/>
  <c r="BN211" i="2"/>
  <c r="BP211" i="2"/>
  <c r="BP220" i="2"/>
  <c r="Z220" i="2"/>
  <c r="BN229" i="2"/>
  <c r="BP229" i="2"/>
  <c r="Z230" i="2"/>
  <c r="BP230" i="2"/>
  <c r="BN236" i="2"/>
  <c r="BP236" i="2"/>
  <c r="BP241" i="2"/>
  <c r="BN241" i="2"/>
  <c r="Z241" i="2"/>
  <c r="BP250" i="2"/>
  <c r="BN250" i="2"/>
  <c r="Z250" i="2"/>
  <c r="BP257" i="2"/>
  <c r="BN257" i="2"/>
  <c r="Z257" i="2"/>
  <c r="BP268" i="2"/>
  <c r="BN268" i="2"/>
  <c r="Z268" i="2"/>
  <c r="BP279" i="2"/>
  <c r="BN279" i="2"/>
  <c r="Z279" i="2"/>
  <c r="Y301" i="2"/>
  <c r="BP297" i="2"/>
  <c r="BN297" i="2"/>
  <c r="Z297" i="2"/>
  <c r="BP306" i="2"/>
  <c r="BN306" i="2"/>
  <c r="Z306" i="2"/>
  <c r="BP308" i="2"/>
  <c r="BN308" i="2"/>
  <c r="Z308" i="2"/>
  <c r="Z337" i="2"/>
  <c r="Y357" i="2"/>
  <c r="BP356" i="2"/>
  <c r="BN356" i="2"/>
  <c r="Z356" i="2"/>
  <c r="Z357" i="2" s="1"/>
  <c r="BN361" i="2"/>
  <c r="Y370" i="2"/>
  <c r="BN363" i="2"/>
  <c r="BP363" i="2"/>
  <c r="BN365" i="2"/>
  <c r="BP365" i="2"/>
  <c r="BP367" i="2"/>
  <c r="BN367" i="2"/>
  <c r="Z367" i="2"/>
  <c r="BP379" i="2"/>
  <c r="BN379" i="2"/>
  <c r="Z379" i="2"/>
  <c r="BP390" i="2"/>
  <c r="BN390" i="2"/>
  <c r="Z390" i="2"/>
  <c r="BP396" i="2"/>
  <c r="BN396" i="2"/>
  <c r="Z396" i="2"/>
  <c r="BP424" i="2"/>
  <c r="BN424" i="2"/>
  <c r="Z424" i="2"/>
  <c r="BP425" i="2"/>
  <c r="BN425" i="2"/>
  <c r="Z425" i="2"/>
  <c r="BP453" i="2"/>
  <c r="BN453" i="2"/>
  <c r="Z453" i="2"/>
  <c r="BP465" i="2"/>
  <c r="BN465" i="2"/>
  <c r="Z465" i="2"/>
  <c r="Y471" i="2"/>
  <c r="Z467" i="2"/>
  <c r="BP485" i="2"/>
  <c r="Z485" i="2"/>
  <c r="BP488" i="2"/>
  <c r="BN488" i="2"/>
  <c r="Z488" i="2"/>
  <c r="BP494" i="2"/>
  <c r="Z494" i="2"/>
  <c r="BP501" i="2"/>
  <c r="Z501" i="2"/>
  <c r="AD677" i="2"/>
  <c r="Z541" i="2"/>
  <c r="BN547" i="2"/>
  <c r="BN554" i="2"/>
  <c r="BP554" i="2"/>
  <c r="BP607" i="2"/>
  <c r="BN607" i="2"/>
  <c r="Z607" i="2"/>
  <c r="Y613" i="2"/>
  <c r="BP623" i="2"/>
  <c r="Y630" i="2"/>
  <c r="BN129" i="2"/>
  <c r="BP129" i="2"/>
  <c r="BN130" i="2"/>
  <c r="BP130" i="2"/>
  <c r="Y143" i="2"/>
  <c r="BN154" i="2"/>
  <c r="BP154" i="2"/>
  <c r="Y167" i="2"/>
  <c r="Y166" i="2"/>
  <c r="BN178" i="2"/>
  <c r="BP178" i="2"/>
  <c r="BN182" i="2"/>
  <c r="BP182" i="2"/>
  <c r="BN183" i="2"/>
  <c r="BP183" i="2"/>
  <c r="Y184" i="2"/>
  <c r="Y185" i="2"/>
  <c r="BN189" i="2"/>
  <c r="BP189" i="2"/>
  <c r="Y190" i="2"/>
  <c r="BN193" i="2"/>
  <c r="BP193" i="2"/>
  <c r="BN255" i="2"/>
  <c r="BP255" i="2"/>
  <c r="BN307" i="2"/>
  <c r="BN381" i="2"/>
  <c r="BP381" i="2"/>
  <c r="BN384" i="2"/>
  <c r="BP461" i="2"/>
  <c r="Z461" i="2"/>
  <c r="Y481" i="2"/>
  <c r="Z479" i="2"/>
  <c r="Z480" i="2" s="1"/>
  <c r="BP484" i="2"/>
  <c r="BN484" i="2"/>
  <c r="Z484" i="2"/>
  <c r="BN491" i="2"/>
  <c r="BP491" i="2"/>
  <c r="BP498" i="2"/>
  <c r="BN498" i="2"/>
  <c r="Z498" i="2"/>
  <c r="BN502" i="2"/>
  <c r="AA677" i="2"/>
  <c r="BP513" i="2"/>
  <c r="BN513" i="2"/>
  <c r="Z513" i="2"/>
  <c r="Z514" i="2" s="1"/>
  <c r="BN529" i="2"/>
  <c r="BP530" i="2"/>
  <c r="Z530" i="2"/>
  <c r="BN545" i="2"/>
  <c r="BP545" i="2"/>
  <c r="BP555" i="2"/>
  <c r="BN555" i="2"/>
  <c r="Z555" i="2"/>
  <c r="BP567" i="2"/>
  <c r="BN567" i="2"/>
  <c r="Z567" i="2"/>
  <c r="BP569" i="2"/>
  <c r="BN569" i="2"/>
  <c r="Z569" i="2"/>
  <c r="BP571" i="2"/>
  <c r="BN571" i="2"/>
  <c r="Z571" i="2"/>
  <c r="BN572" i="2"/>
  <c r="BN574" i="2"/>
  <c r="Z574" i="2"/>
  <c r="BP599" i="2"/>
  <c r="BN599" i="2"/>
  <c r="Z599" i="2"/>
  <c r="Z600" i="2" s="1"/>
  <c r="Y600" i="2"/>
  <c r="Y612" i="2"/>
  <c r="BP608" i="2"/>
  <c r="BN608" i="2"/>
  <c r="Z608" i="2"/>
  <c r="BP611" i="2"/>
  <c r="BN611" i="2"/>
  <c r="Z611" i="2"/>
  <c r="AG677" i="2"/>
  <c r="BN651" i="2"/>
  <c r="Z651" i="2"/>
  <c r="Z653" i="2" s="1"/>
  <c r="BN664" i="2"/>
  <c r="BP664" i="2"/>
  <c r="Y532" i="2"/>
  <c r="BN589" i="2"/>
  <c r="BN615" i="2"/>
  <c r="BN617" i="2"/>
  <c r="BP617" i="2"/>
  <c r="BP622" i="2"/>
  <c r="BP624" i="2"/>
  <c r="BP626" i="2"/>
  <c r="BP628" i="2"/>
  <c r="Y641" i="2"/>
  <c r="BP632" i="2"/>
  <c r="BP634" i="2"/>
  <c r="BP636" i="2"/>
  <c r="BP638" i="2"/>
  <c r="BN644" i="2"/>
  <c r="BN646" i="2"/>
  <c r="BN652" i="2"/>
  <c r="Y657" i="2"/>
  <c r="BP90" i="2"/>
  <c r="BN90" i="2"/>
  <c r="Y96" i="2"/>
  <c r="Y95" i="2"/>
  <c r="Z388" i="2"/>
  <c r="BP388" i="2"/>
  <c r="BN388" i="2"/>
  <c r="Y393" i="2"/>
  <c r="Y59" i="2"/>
  <c r="BP56" i="2"/>
  <c r="BN56" i="2"/>
  <c r="Y58" i="2"/>
  <c r="BP64" i="2"/>
  <c r="Z64" i="2"/>
  <c r="Z73" i="2"/>
  <c r="Z77" i="2" s="1"/>
  <c r="Z90" i="2"/>
  <c r="Y118" i="2"/>
  <c r="Y117" i="2"/>
  <c r="BP111" i="2"/>
  <c r="BN111" i="2"/>
  <c r="Y353" i="2"/>
  <c r="Y352" i="2"/>
  <c r="BP351" i="2"/>
  <c r="BN351" i="2"/>
  <c r="Z351" i="2"/>
  <c r="Z352" i="2" s="1"/>
  <c r="Y510" i="2"/>
  <c r="BP507" i="2"/>
  <c r="BN507" i="2"/>
  <c r="Y509" i="2"/>
  <c r="Z507" i="2"/>
  <c r="Z509" i="2" s="1"/>
  <c r="Z48" i="2"/>
  <c r="Z56" i="2"/>
  <c r="D677" i="2"/>
  <c r="Y71" i="2"/>
  <c r="Y70" i="2"/>
  <c r="BN62" i="2"/>
  <c r="Z111" i="2"/>
  <c r="BP197" i="2"/>
  <c r="BN197" i="2"/>
  <c r="Z197" i="2"/>
  <c r="Z210" i="2"/>
  <c r="Y213" i="2"/>
  <c r="BP210" i="2"/>
  <c r="BN210" i="2"/>
  <c r="Y212" i="2"/>
  <c r="Y247" i="2"/>
  <c r="Y246" i="2"/>
  <c r="BP240" i="2"/>
  <c r="BN240" i="2"/>
  <c r="Z240" i="2"/>
  <c r="Z246" i="2" s="1"/>
  <c r="Y259" i="2"/>
  <c r="BP252" i="2"/>
  <c r="Y258" i="2"/>
  <c r="BN252" i="2"/>
  <c r="Z252" i="2"/>
  <c r="Y78" i="2"/>
  <c r="BP73" i="2"/>
  <c r="BN73" i="2"/>
  <c r="Z32" i="2"/>
  <c r="BN48" i="2"/>
  <c r="BP287" i="2"/>
  <c r="BN287" i="2"/>
  <c r="Z287" i="2"/>
  <c r="Y300" i="2"/>
  <c r="BP299" i="2"/>
  <c r="BN299" i="2"/>
  <c r="BP66" i="2"/>
  <c r="BN66" i="2"/>
  <c r="BP84" i="2"/>
  <c r="Z84" i="2"/>
  <c r="Z93" i="2"/>
  <c r="BP107" i="2"/>
  <c r="BN107" i="2"/>
  <c r="Z160" i="2"/>
  <c r="BP176" i="2"/>
  <c r="BN176" i="2"/>
  <c r="BP227" i="2"/>
  <c r="BN227" i="2"/>
  <c r="Z227" i="2"/>
  <c r="Z300" i="2"/>
  <c r="Z69" i="2"/>
  <c r="Z82" i="2"/>
  <c r="BN32" i="2"/>
  <c r="Y35" i="2"/>
  <c r="Z57" i="2"/>
  <c r="BN69" i="2"/>
  <c r="BN93" i="2"/>
  <c r="Z107" i="2"/>
  <c r="Z176" i="2"/>
  <c r="BP285" i="2"/>
  <c r="BN285" i="2"/>
  <c r="Z285" i="2"/>
  <c r="Y392" i="2"/>
  <c r="BP52" i="2"/>
  <c r="BN52" i="2"/>
  <c r="C677" i="2"/>
  <c r="Z47" i="2"/>
  <c r="Y54" i="2"/>
  <c r="F9" i="2"/>
  <c r="BP32" i="2"/>
  <c r="BP82" i="2"/>
  <c r="BP234" i="2"/>
  <c r="BN234" i="2"/>
  <c r="M677" i="2"/>
  <c r="Z455" i="2"/>
  <c r="BP455" i="2"/>
  <c r="BN455" i="2"/>
  <c r="BN84" i="2"/>
  <c r="BN47" i="2"/>
  <c r="Y53" i="2"/>
  <c r="BP123" i="2"/>
  <c r="BN123" i="2"/>
  <c r="BP81" i="2"/>
  <c r="BN81" i="2"/>
  <c r="Y87" i="2"/>
  <c r="Z81" i="2"/>
  <c r="Y323" i="2"/>
  <c r="BP322" i="2"/>
  <c r="BN322" i="2"/>
  <c r="Y324" i="2"/>
  <c r="Z322" i="2"/>
  <c r="Z323" i="2" s="1"/>
  <c r="X671" i="2"/>
  <c r="J9" i="2"/>
  <c r="BP57" i="2"/>
  <c r="BP115" i="2"/>
  <c r="BN115" i="2"/>
  <c r="Z115" i="2"/>
  <c r="Z123" i="2"/>
  <c r="O677" i="2"/>
  <c r="Y294" i="2"/>
  <c r="Y293" i="2"/>
  <c r="BP292" i="2"/>
  <c r="BN292" i="2"/>
  <c r="BP138" i="2"/>
  <c r="BN138" i="2"/>
  <c r="Z138" i="2"/>
  <c r="BP147" i="2"/>
  <c r="BN147" i="2"/>
  <c r="Z147" i="2"/>
  <c r="X669" i="2"/>
  <c r="H9" i="2"/>
  <c r="Z31" i="2"/>
  <c r="Z27" i="2"/>
  <c r="Z29" i="2"/>
  <c r="BN37" i="2"/>
  <c r="BP47" i="2"/>
  <c r="G677" i="2"/>
  <c r="Y155" i="2"/>
  <c r="BP152" i="2"/>
  <c r="BN152" i="2"/>
  <c r="Y180" i="2"/>
  <c r="Z292" i="2"/>
  <c r="Z293" i="2" s="1"/>
  <c r="Q677" i="2"/>
  <c r="Y310" i="2"/>
  <c r="Y311" i="2"/>
  <c r="BP304" i="2"/>
  <c r="BN304" i="2"/>
  <c r="W677" i="2"/>
  <c r="BN409" i="2"/>
  <c r="Y411" i="2"/>
  <c r="Y410" i="2"/>
  <c r="BP409" i="2"/>
  <c r="Y223" i="2"/>
  <c r="BP342" i="2"/>
  <c r="BN342" i="2"/>
  <c r="Z342" i="2"/>
  <c r="Z343" i="2" s="1"/>
  <c r="BN382" i="2"/>
  <c r="Z382" i="2"/>
  <c r="Z113" i="2"/>
  <c r="Z129" i="2"/>
  <c r="Y144" i="2"/>
  <c r="Z199" i="2"/>
  <c r="Y201" i="2"/>
  <c r="Z404" i="2"/>
  <c r="BN487" i="2"/>
  <c r="Z487" i="2"/>
  <c r="BN576" i="2"/>
  <c r="Z576" i="2"/>
  <c r="BP576" i="2"/>
  <c r="BP263" i="2"/>
  <c r="Z263" i="2"/>
  <c r="Y319" i="2"/>
  <c r="BP318" i="2"/>
  <c r="BN318" i="2"/>
  <c r="Y338" i="2"/>
  <c r="BP335" i="2"/>
  <c r="BN335" i="2"/>
  <c r="Y337" i="2"/>
  <c r="BN362" i="2"/>
  <c r="Z362" i="2"/>
  <c r="BP380" i="2"/>
  <c r="BN380" i="2"/>
  <c r="Z380" i="2"/>
  <c r="Z402" i="2"/>
  <c r="BP402" i="2"/>
  <c r="BP435" i="2"/>
  <c r="BN435" i="2"/>
  <c r="BP548" i="2"/>
  <c r="BN548" i="2"/>
  <c r="Z548" i="2"/>
  <c r="Z131" i="2"/>
  <c r="Y202" i="2"/>
  <c r="Y224" i="2"/>
  <c r="Y377" i="2"/>
  <c r="BP372" i="2"/>
  <c r="BP426" i="2"/>
  <c r="BN426" i="2"/>
  <c r="BP503" i="2"/>
  <c r="BN503" i="2"/>
  <c r="Z503" i="2"/>
  <c r="Z106" i="2"/>
  <c r="Z122" i="2"/>
  <c r="Y133" i="2"/>
  <c r="Z142" i="2"/>
  <c r="Z146" i="2"/>
  <c r="Z175" i="2"/>
  <c r="Z233" i="2"/>
  <c r="BN263" i="2"/>
  <c r="Y343" i="2"/>
  <c r="BN347" i="2"/>
  <c r="BN364" i="2"/>
  <c r="Z366" i="2"/>
  <c r="Z372" i="2"/>
  <c r="Z376" i="2" s="1"/>
  <c r="BP374" i="2"/>
  <c r="BN374" i="2"/>
  <c r="Y376" i="2"/>
  <c r="BP384" i="2"/>
  <c r="BN395" i="2"/>
  <c r="BN402" i="2"/>
  <c r="BP404" i="2"/>
  <c r="BN414" i="2"/>
  <c r="Y417" i="2"/>
  <c r="Z426" i="2"/>
  <c r="BP468" i="2"/>
  <c r="Z468" i="2"/>
  <c r="BP487" i="2"/>
  <c r="BN490" i="2"/>
  <c r="Z490" i="2"/>
  <c r="BP490" i="2"/>
  <c r="BN551" i="2"/>
  <c r="Z551" i="2"/>
  <c r="BP551" i="2"/>
  <c r="BN559" i="2"/>
  <c r="Z559" i="2"/>
  <c r="Y563" i="2"/>
  <c r="Y562" i="2"/>
  <c r="BP559" i="2"/>
  <c r="Y619" i="2"/>
  <c r="Z92" i="2"/>
  <c r="BN131" i="2"/>
  <c r="Z137" i="2"/>
  <c r="Y148" i="2"/>
  <c r="J677" i="2"/>
  <c r="BN218" i="2"/>
  <c r="BN244" i="2"/>
  <c r="BN267" i="2"/>
  <c r="R677" i="2"/>
  <c r="Y315" i="2"/>
  <c r="BP314" i="2"/>
  <c r="BN314" i="2"/>
  <c r="Y332" i="2"/>
  <c r="BP331" i="2"/>
  <c r="BN331" i="2"/>
  <c r="T677" i="2"/>
  <c r="BP362" i="2"/>
  <c r="Y431" i="2"/>
  <c r="Y505" i="2"/>
  <c r="BN618" i="2"/>
  <c r="Z618" i="2"/>
  <c r="BP618" i="2"/>
  <c r="Z68" i="2"/>
  <c r="Y108" i="2"/>
  <c r="BN194" i="2"/>
  <c r="Y237" i="2"/>
  <c r="BP226" i="2"/>
  <c r="B677" i="2"/>
  <c r="Z63" i="2"/>
  <c r="Z83" i="2"/>
  <c r="BN106" i="2"/>
  <c r="Z112" i="2"/>
  <c r="BN122" i="2"/>
  <c r="Z124" i="2"/>
  <c r="BN142" i="2"/>
  <c r="BN146" i="2"/>
  <c r="Z153" i="2"/>
  <c r="Z155" i="2" s="1"/>
  <c r="BN175" i="2"/>
  <c r="Z177" i="2"/>
  <c r="Z198" i="2"/>
  <c r="Z205" i="2"/>
  <c r="Z207" i="2" s="1"/>
  <c r="Y207" i="2"/>
  <c r="Z211" i="2"/>
  <c r="Z215" i="2"/>
  <c r="Z223" i="2" s="1"/>
  <c r="Z226" i="2"/>
  <c r="BN233" i="2"/>
  <c r="Z235" i="2"/>
  <c r="BP256" i="2"/>
  <c r="BP265" i="2"/>
  <c r="Y271" i="2"/>
  <c r="BN286" i="2"/>
  <c r="Z286" i="2"/>
  <c r="Y288" i="2"/>
  <c r="BN298" i="2"/>
  <c r="Z305" i="2"/>
  <c r="Z314" i="2"/>
  <c r="Z315" i="2" s="1"/>
  <c r="Z331" i="2"/>
  <c r="Z332" i="2" s="1"/>
  <c r="BP364" i="2"/>
  <c r="BN366" i="2"/>
  <c r="Z368" i="2"/>
  <c r="BN372" i="2"/>
  <c r="Z383" i="2"/>
  <c r="Y385" i="2"/>
  <c r="Z389" i="2"/>
  <c r="BP391" i="2"/>
  <c r="BN391" i="2"/>
  <c r="Z391" i="2"/>
  <c r="BP395" i="2"/>
  <c r="Z398" i="2"/>
  <c r="BP398" i="2"/>
  <c r="Y405" i="2"/>
  <c r="BP414" i="2"/>
  <c r="X677" i="2"/>
  <c r="Y432" i="2"/>
  <c r="Z421" i="2"/>
  <c r="Y470" i="2"/>
  <c r="BN468" i="2"/>
  <c r="BN68" i="2"/>
  <c r="BN137" i="2"/>
  <c r="I677" i="2"/>
  <c r="BN196" i="2"/>
  <c r="BN220" i="2"/>
  <c r="BN251" i="2"/>
  <c r="L677" i="2"/>
  <c r="BP267" i="2"/>
  <c r="BN269" i="2"/>
  <c r="BP282" i="2"/>
  <c r="BN282" i="2"/>
  <c r="BP284" i="2"/>
  <c r="BN284" i="2"/>
  <c r="Z284" i="2"/>
  <c r="Y344" i="2"/>
  <c r="Y369" i="2"/>
  <c r="V677" i="2"/>
  <c r="BN403" i="2"/>
  <c r="Z403" i="2"/>
  <c r="Z429" i="2"/>
  <c r="BP429" i="2"/>
  <c r="Y436" i="2"/>
  <c r="Y457" i="2"/>
  <c r="BP452" i="2"/>
  <c r="BN452" i="2"/>
  <c r="Y458" i="2"/>
  <c r="BN544" i="2"/>
  <c r="Z544" i="2"/>
  <c r="BP544" i="2"/>
  <c r="BN565" i="2"/>
  <c r="Z565" i="2"/>
  <c r="Y580" i="2"/>
  <c r="Y579" i="2"/>
  <c r="BP565" i="2"/>
  <c r="BN92" i="2"/>
  <c r="Y126" i="2"/>
  <c r="Y179" i="2"/>
  <c r="X668" i="2"/>
  <c r="E677" i="2"/>
  <c r="Y109" i="2"/>
  <c r="F677" i="2"/>
  <c r="BP146" i="2"/>
  <c r="H677" i="2"/>
  <c r="Z189" i="2"/>
  <c r="Z190" i="2" s="1"/>
  <c r="BN205" i="2"/>
  <c r="BN226" i="2"/>
  <c r="Z282" i="2"/>
  <c r="Y289" i="2"/>
  <c r="BP298" i="2"/>
  <c r="Z307" i="2"/>
  <c r="BP309" i="2"/>
  <c r="BN309" i="2"/>
  <c r="S677" i="2"/>
  <c r="Y328" i="2"/>
  <c r="BP327" i="2"/>
  <c r="BN327" i="2"/>
  <c r="Z361" i="2"/>
  <c r="BN368" i="2"/>
  <c r="Y406" i="2"/>
  <c r="Y416" i="2"/>
  <c r="BN413" i="2"/>
  <c r="Z452" i="2"/>
  <c r="BP486" i="2"/>
  <c r="Z486" i="2"/>
  <c r="AF677" i="2"/>
  <c r="Y208" i="2"/>
  <c r="BN230" i="2"/>
  <c r="Y238" i="2"/>
  <c r="K677" i="2"/>
  <c r="Y272" i="2"/>
  <c r="P677" i="2"/>
  <c r="Z309" i="2"/>
  <c r="Y320" i="2"/>
  <c r="Y349" i="2"/>
  <c r="BP346" i="2"/>
  <c r="BN346" i="2"/>
  <c r="Z346" i="2"/>
  <c r="Z348" i="2" s="1"/>
  <c r="U677" i="2"/>
  <c r="Y358" i="2"/>
  <c r="Y386" i="2"/>
  <c r="Z413" i="2"/>
  <c r="Z416" i="2" s="1"/>
  <c r="BN429" i="2"/>
  <c r="Y437" i="2"/>
  <c r="BN469" i="2"/>
  <c r="Z469" i="2"/>
  <c r="BN616" i="2"/>
  <c r="Z616" i="2"/>
  <c r="Y620" i="2"/>
  <c r="BP616" i="2"/>
  <c r="Y442" i="2"/>
  <c r="BN461" i="2"/>
  <c r="BN467" i="2"/>
  <c r="BN483" i="2"/>
  <c r="BN485" i="2"/>
  <c r="BN492" i="2"/>
  <c r="BN528" i="2"/>
  <c r="BN546" i="2"/>
  <c r="Z573" i="2"/>
  <c r="Z633" i="2"/>
  <c r="Z635" i="2"/>
  <c r="Z637" i="2"/>
  <c r="Z639" i="2"/>
  <c r="BP660" i="2"/>
  <c r="Z397" i="2"/>
  <c r="Z428" i="2"/>
  <c r="Z454" i="2"/>
  <c r="BN473" i="2"/>
  <c r="BN479" i="2"/>
  <c r="Z489" i="2"/>
  <c r="BN494" i="2"/>
  <c r="Z496" i="2"/>
  <c r="BN501" i="2"/>
  <c r="Y514" i="2"/>
  <c r="Z518" i="2"/>
  <c r="BP526" i="2"/>
  <c r="BN530" i="2"/>
  <c r="BN535" i="2"/>
  <c r="BN541" i="2"/>
  <c r="Z543" i="2"/>
  <c r="Z550" i="2"/>
  <c r="Z575" i="2"/>
  <c r="BP582" i="2"/>
  <c r="BN584" i="2"/>
  <c r="BN588" i="2"/>
  <c r="Y597" i="2"/>
  <c r="Y601" i="2"/>
  <c r="Z623" i="2"/>
  <c r="Z625" i="2"/>
  <c r="Z627" i="2"/>
  <c r="Y629" i="2"/>
  <c r="BN643" i="2"/>
  <c r="BN645" i="2"/>
  <c r="Y665" i="2"/>
  <c r="BP467" i="2"/>
  <c r="BP483" i="2"/>
  <c r="BN573" i="2"/>
  <c r="Y591" i="2"/>
  <c r="Z615" i="2"/>
  <c r="BN633" i="2"/>
  <c r="BN635" i="2"/>
  <c r="BN637" i="2"/>
  <c r="BN639" i="2"/>
  <c r="Y648" i="2"/>
  <c r="BP652" i="2"/>
  <c r="Y661" i="2"/>
  <c r="BN397" i="2"/>
  <c r="BN428" i="2"/>
  <c r="Z430" i="2"/>
  <c r="Z434" i="2"/>
  <c r="Z436" i="2" s="1"/>
  <c r="Z440" i="2"/>
  <c r="Z441" i="2" s="1"/>
  <c r="BN454" i="2"/>
  <c r="Z456" i="2"/>
  <c r="Z460" i="2"/>
  <c r="Z462" i="2" s="1"/>
  <c r="Z466" i="2"/>
  <c r="BP473" i="2"/>
  <c r="BP479" i="2"/>
  <c r="BN489" i="2"/>
  <c r="Z491" i="2"/>
  <c r="BN496" i="2"/>
  <c r="BN518" i="2"/>
  <c r="Y522" i="2"/>
  <c r="BP535" i="2"/>
  <c r="BP541" i="2"/>
  <c r="BN543" i="2"/>
  <c r="Z545" i="2"/>
  <c r="BN550" i="2"/>
  <c r="Z552" i="2"/>
  <c r="Z554" i="2"/>
  <c r="Y556" i="2"/>
  <c r="Z560" i="2"/>
  <c r="Z568" i="2"/>
  <c r="BN575" i="2"/>
  <c r="BP584" i="2"/>
  <c r="BN623" i="2"/>
  <c r="BN625" i="2"/>
  <c r="BN627" i="2"/>
  <c r="Z677" i="2"/>
  <c r="BP633" i="2"/>
  <c r="Y666" i="2"/>
  <c r="BN466" i="2"/>
  <c r="Y474" i="2"/>
  <c r="Y480" i="2"/>
  <c r="Z502" i="2"/>
  <c r="BP518" i="2"/>
  <c r="Z529" i="2"/>
  <c r="Z531" i="2" s="1"/>
  <c r="Y531" i="2"/>
  <c r="Y536" i="2"/>
  <c r="Z547" i="2"/>
  <c r="Z572" i="2"/>
  <c r="Z589" i="2"/>
  <c r="Z590" i="2" s="1"/>
  <c r="Z644" i="2"/>
  <c r="Z646" i="2"/>
  <c r="Y662" i="2"/>
  <c r="AB677" i="2"/>
  <c r="Y504" i="2"/>
  <c r="Y557" i="2"/>
  <c r="AC677" i="2"/>
  <c r="Z664" i="2"/>
  <c r="Z665" i="2" s="1"/>
  <c r="BP595" i="2"/>
  <c r="BN632" i="2"/>
  <c r="BP651" i="2"/>
  <c r="Z660" i="2"/>
  <c r="Z661" i="2" s="1"/>
  <c r="Z179" i="2" l="1"/>
  <c r="Z288" i="2"/>
  <c r="Z585" i="2"/>
  <c r="Z95" i="2"/>
  <c r="Z369" i="2"/>
  <c r="Z133" i="2"/>
  <c r="Z70" i="2"/>
  <c r="Z612" i="2"/>
  <c r="Z556" i="2"/>
  <c r="Z629" i="2"/>
  <c r="Z126" i="2"/>
  <c r="Z405" i="2"/>
  <c r="Z86" i="2"/>
  <c r="Y671" i="2"/>
  <c r="Y669" i="2"/>
  <c r="Y667" i="2"/>
  <c r="Z201" i="2"/>
  <c r="Z647" i="2"/>
  <c r="Z470" i="2"/>
  <c r="Z619" i="2"/>
  <c r="Z522" i="2"/>
  <c r="Z399" i="2"/>
  <c r="Z504" i="2"/>
  <c r="Z457" i="2"/>
  <c r="Z310" i="2"/>
  <c r="Z143" i="2"/>
  <c r="Z108" i="2"/>
  <c r="Z271" i="2"/>
  <c r="Z34" i="2"/>
  <c r="Y668" i="2"/>
  <c r="Z258" i="2"/>
  <c r="Z212" i="2"/>
  <c r="Z148" i="2"/>
  <c r="Z117" i="2"/>
  <c r="Z392" i="2"/>
  <c r="Z237" i="2"/>
  <c r="X670" i="2"/>
  <c r="Z562" i="2"/>
  <c r="Z431" i="2"/>
  <c r="Z53" i="2"/>
  <c r="Z579" i="2"/>
  <c r="Z385" i="2"/>
  <c r="Z640" i="2"/>
  <c r="Z58" i="2"/>
  <c r="Z672" i="2" l="1"/>
  <c r="Y670" i="2"/>
</calcChain>
</file>

<file path=xl/sharedStrings.xml><?xml version="1.0" encoding="utf-8"?>
<sst xmlns="http://schemas.openxmlformats.org/spreadsheetml/2006/main" count="5311" uniqueCount="1091">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</sst>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9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9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C644" zoomScaleNormal="100" zoomScaleSheetLayoutView="100" workbookViewId="0">
      <selection activeCell="Y428" sqref="Y4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92" t="s">
        <v>26</v>
      </c>
      <c r="E1" s="1192"/>
      <c r="F1" s="1192"/>
      <c r="G1" s="14" t="s">
        <v>66</v>
      </c>
      <c r="H1" s="1192" t="s">
        <v>46</v>
      </c>
      <c r="I1" s="1192"/>
      <c r="J1" s="1192"/>
      <c r="K1" s="1192"/>
      <c r="L1" s="1192"/>
      <c r="M1" s="1192"/>
      <c r="N1" s="1192"/>
      <c r="O1" s="1192"/>
      <c r="P1" s="1192"/>
      <c r="Q1" s="1192"/>
      <c r="R1" s="1193" t="s">
        <v>67</v>
      </c>
      <c r="S1" s="1194"/>
      <c r="T1" s="119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5"/>
      <c r="R2" s="1195"/>
      <c r="S2" s="1195"/>
      <c r="T2" s="1195"/>
      <c r="U2" s="1195"/>
      <c r="V2" s="1195"/>
      <c r="W2" s="1195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5"/>
      <c r="Q3" s="1195"/>
      <c r="R3" s="1195"/>
      <c r="S3" s="1195"/>
      <c r="T3" s="1195"/>
      <c r="U3" s="1195"/>
      <c r="V3" s="1195"/>
      <c r="W3" s="1195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6" t="s">
        <v>8</v>
      </c>
      <c r="B5" s="1196"/>
      <c r="C5" s="1196"/>
      <c r="D5" s="1197"/>
      <c r="E5" s="1197"/>
      <c r="F5" s="1198" t="s">
        <v>14</v>
      </c>
      <c r="G5" s="1198"/>
      <c r="H5" s="1197"/>
      <c r="I5" s="1197"/>
      <c r="J5" s="1197"/>
      <c r="K5" s="1197"/>
      <c r="L5" s="1197"/>
      <c r="M5" s="1197"/>
      <c r="N5" s="69"/>
      <c r="P5" s="26" t="s">
        <v>4</v>
      </c>
      <c r="Q5" s="1199">
        <v>45683</v>
      </c>
      <c r="R5" s="1199"/>
      <c r="T5" s="1200" t="s">
        <v>3</v>
      </c>
      <c r="U5" s="1201"/>
      <c r="V5" s="1202" t="s">
        <v>1077</v>
      </c>
      <c r="W5" s="1203"/>
      <c r="AB5" s="57"/>
      <c r="AC5" s="57"/>
      <c r="AD5" s="57"/>
      <c r="AE5" s="57"/>
    </row>
    <row r="6" spans="1:32" s="17" customFormat="1" ht="24" customHeight="1" x14ac:dyDescent="0.2">
      <c r="A6" s="1196" t="s">
        <v>1</v>
      </c>
      <c r="B6" s="1196"/>
      <c r="C6" s="1196"/>
      <c r="D6" s="1204" t="s">
        <v>75</v>
      </c>
      <c r="E6" s="1204"/>
      <c r="F6" s="1204"/>
      <c r="G6" s="1204"/>
      <c r="H6" s="1204"/>
      <c r="I6" s="1204"/>
      <c r="J6" s="1204"/>
      <c r="K6" s="1204"/>
      <c r="L6" s="1204"/>
      <c r="M6" s="1204"/>
      <c r="N6" s="70"/>
      <c r="P6" s="26" t="s">
        <v>27</v>
      </c>
      <c r="Q6" s="1205" t="str">
        <f>IF(Q5=0," ",CHOOSE(WEEKDAY(Q5,2),"Понедельник","Вторник","Среда","Четверг","Пятница","Суббота","Воскресенье"))</f>
        <v>Воскресенье</v>
      </c>
      <c r="R6" s="1205"/>
      <c r="T6" s="1206" t="s">
        <v>5</v>
      </c>
      <c r="U6" s="1207"/>
      <c r="V6" s="1208" t="s">
        <v>69</v>
      </c>
      <c r="W6" s="120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4" t="str">
        <f>IFERROR(VLOOKUP(DeliveryAddress,Table,3,0),1)</f>
        <v>1</v>
      </c>
      <c r="E7" s="1215"/>
      <c r="F7" s="1215"/>
      <c r="G7" s="1215"/>
      <c r="H7" s="1215"/>
      <c r="I7" s="1215"/>
      <c r="J7" s="1215"/>
      <c r="K7" s="1215"/>
      <c r="L7" s="1215"/>
      <c r="M7" s="1216"/>
      <c r="N7" s="71"/>
      <c r="P7" s="26"/>
      <c r="Q7" s="46"/>
      <c r="R7" s="46"/>
      <c r="T7" s="1206"/>
      <c r="U7" s="1207"/>
      <c r="V7" s="1210"/>
      <c r="W7" s="1211"/>
      <c r="AB7" s="57"/>
      <c r="AC7" s="57"/>
      <c r="AD7" s="57"/>
      <c r="AE7" s="57"/>
    </row>
    <row r="8" spans="1:32" s="17" customFormat="1" ht="25.5" customHeight="1" x14ac:dyDescent="0.2">
      <c r="A8" s="1217" t="s">
        <v>57</v>
      </c>
      <c r="B8" s="1217"/>
      <c r="C8" s="1217"/>
      <c r="D8" s="1218" t="s">
        <v>76</v>
      </c>
      <c r="E8" s="1218"/>
      <c r="F8" s="1218"/>
      <c r="G8" s="1218"/>
      <c r="H8" s="1218"/>
      <c r="I8" s="1218"/>
      <c r="J8" s="1218"/>
      <c r="K8" s="1218"/>
      <c r="L8" s="1218"/>
      <c r="M8" s="1218"/>
      <c r="N8" s="72"/>
      <c r="P8" s="26" t="s">
        <v>11</v>
      </c>
      <c r="Q8" s="1177">
        <v>0.41666666666666669</v>
      </c>
      <c r="R8" s="1177"/>
      <c r="T8" s="1206"/>
      <c r="U8" s="1207"/>
      <c r="V8" s="1210"/>
      <c r="W8" s="1211"/>
      <c r="AB8" s="57"/>
      <c r="AC8" s="57"/>
      <c r="AD8" s="57"/>
      <c r="AE8" s="57"/>
    </row>
    <row r="9" spans="1:32" s="17" customFormat="1" ht="39.950000000000003" customHeight="1" x14ac:dyDescent="0.2">
      <c r="A9" s="11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7"/>
      <c r="C9" s="1167"/>
      <c r="D9" s="1168" t="s">
        <v>45</v>
      </c>
      <c r="E9" s="1169"/>
      <c r="F9" s="11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7"/>
      <c r="H9" s="1219" t="str">
        <f>IF(AND($A$9="Тип доверенности/получателя при получении в адресе перегруза:",$D$9="Разовая доверенность"),"Введите ФИО","")</f>
        <v/>
      </c>
      <c r="I9" s="1219"/>
      <c r="J9" s="1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9"/>
      <c r="L9" s="1219"/>
      <c r="M9" s="1219"/>
      <c r="N9" s="67"/>
      <c r="P9" s="29" t="s">
        <v>15</v>
      </c>
      <c r="Q9" s="1220"/>
      <c r="R9" s="1220"/>
      <c r="T9" s="1206"/>
      <c r="U9" s="1207"/>
      <c r="V9" s="1212"/>
      <c r="W9" s="121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7"/>
      <c r="C10" s="1167"/>
      <c r="D10" s="1168"/>
      <c r="E10" s="1169"/>
      <c r="F10" s="11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7"/>
      <c r="H10" s="1170" t="str">
        <f>IFERROR(VLOOKUP($D$10,Proxy,2,FALSE),"")</f>
        <v/>
      </c>
      <c r="I10" s="1170"/>
      <c r="J10" s="1170"/>
      <c r="K10" s="1170"/>
      <c r="L10" s="1170"/>
      <c r="M10" s="1170"/>
      <c r="N10" s="68"/>
      <c r="P10" s="29" t="s">
        <v>32</v>
      </c>
      <c r="Q10" s="1171"/>
      <c r="R10" s="1171"/>
      <c r="U10" s="26" t="s">
        <v>12</v>
      </c>
      <c r="V10" s="1172" t="s">
        <v>70</v>
      </c>
      <c r="W10" s="117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4"/>
      <c r="R11" s="1174"/>
      <c r="U11" s="26" t="s">
        <v>28</v>
      </c>
      <c r="V11" s="1175" t="s">
        <v>54</v>
      </c>
      <c r="W11" s="117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6" t="s">
        <v>71</v>
      </c>
      <c r="B12" s="1176"/>
      <c r="C12" s="1176"/>
      <c r="D12" s="1176"/>
      <c r="E12" s="1176"/>
      <c r="F12" s="1176"/>
      <c r="G12" s="1176"/>
      <c r="H12" s="1176"/>
      <c r="I12" s="1176"/>
      <c r="J12" s="1176"/>
      <c r="K12" s="1176"/>
      <c r="L12" s="1176"/>
      <c r="M12" s="1176"/>
      <c r="N12" s="73"/>
      <c r="P12" s="26" t="s">
        <v>30</v>
      </c>
      <c r="Q12" s="1177"/>
      <c r="R12" s="1177"/>
      <c r="S12" s="27"/>
      <c r="T12"/>
      <c r="U12" s="26" t="s">
        <v>45</v>
      </c>
      <c r="V12" s="1178"/>
      <c r="W12" s="1178"/>
      <c r="X12"/>
      <c r="AB12" s="57"/>
      <c r="AC12" s="57"/>
      <c r="AD12" s="57"/>
      <c r="AE12" s="57"/>
    </row>
    <row r="13" spans="1:32" s="17" customFormat="1" ht="23.25" customHeight="1" x14ac:dyDescent="0.2">
      <c r="A13" s="1176" t="s">
        <v>72</v>
      </c>
      <c r="B13" s="1176"/>
      <c r="C13" s="1176"/>
      <c r="D13" s="1176"/>
      <c r="E13" s="1176"/>
      <c r="F13" s="1176"/>
      <c r="G13" s="1176"/>
      <c r="H13" s="1176"/>
      <c r="I13" s="1176"/>
      <c r="J13" s="1176"/>
      <c r="K13" s="1176"/>
      <c r="L13" s="1176"/>
      <c r="M13" s="1176"/>
      <c r="N13" s="73"/>
      <c r="O13" s="29"/>
      <c r="P13" s="29" t="s">
        <v>31</v>
      </c>
      <c r="Q13" s="1175"/>
      <c r="R13" s="117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6" t="s">
        <v>73</v>
      </c>
      <c r="B14" s="1176"/>
      <c r="C14" s="1176"/>
      <c r="D14" s="1176"/>
      <c r="E14" s="1176"/>
      <c r="F14" s="1176"/>
      <c r="G14" s="1176"/>
      <c r="H14" s="1176"/>
      <c r="I14" s="1176"/>
      <c r="J14" s="1176"/>
      <c r="K14" s="1176"/>
      <c r="L14" s="1176"/>
      <c r="M14" s="117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9" t="s">
        <v>74</v>
      </c>
      <c r="B15" s="1179"/>
      <c r="C15" s="1179"/>
      <c r="D15" s="1179"/>
      <c r="E15" s="1179"/>
      <c r="F15" s="1179"/>
      <c r="G15" s="1179"/>
      <c r="H15" s="1179"/>
      <c r="I15" s="1179"/>
      <c r="J15" s="1179"/>
      <c r="K15" s="1179"/>
      <c r="L15" s="1179"/>
      <c r="M15" s="1179"/>
      <c r="N15" s="74"/>
      <c r="O15"/>
      <c r="P15" s="1180" t="s">
        <v>60</v>
      </c>
      <c r="Q15" s="1180"/>
      <c r="R15" s="1180"/>
      <c r="S15" s="1180"/>
      <c r="T15" s="1180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1"/>
      <c r="Q16" s="1181"/>
      <c r="R16" s="1181"/>
      <c r="S16" s="1181"/>
      <c r="T16" s="118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2" t="s">
        <v>58</v>
      </c>
      <c r="B17" s="1152" t="s">
        <v>48</v>
      </c>
      <c r="C17" s="1184" t="s">
        <v>47</v>
      </c>
      <c r="D17" s="1186" t="s">
        <v>49</v>
      </c>
      <c r="E17" s="1187"/>
      <c r="F17" s="1152" t="s">
        <v>21</v>
      </c>
      <c r="G17" s="1152" t="s">
        <v>24</v>
      </c>
      <c r="H17" s="1152" t="s">
        <v>22</v>
      </c>
      <c r="I17" s="1152" t="s">
        <v>23</v>
      </c>
      <c r="J17" s="1152" t="s">
        <v>16</v>
      </c>
      <c r="K17" s="1152" t="s">
        <v>62</v>
      </c>
      <c r="L17" s="1152" t="s">
        <v>64</v>
      </c>
      <c r="M17" s="1152" t="s">
        <v>2</v>
      </c>
      <c r="N17" s="1152" t="s">
        <v>63</v>
      </c>
      <c r="O17" s="1152" t="s">
        <v>25</v>
      </c>
      <c r="P17" s="1186" t="s">
        <v>17</v>
      </c>
      <c r="Q17" s="1190"/>
      <c r="R17" s="1190"/>
      <c r="S17" s="1190"/>
      <c r="T17" s="1187"/>
      <c r="U17" s="1182" t="s">
        <v>55</v>
      </c>
      <c r="V17" s="1183"/>
      <c r="W17" s="1152" t="s">
        <v>6</v>
      </c>
      <c r="X17" s="1152" t="s">
        <v>41</v>
      </c>
      <c r="Y17" s="1154" t="s">
        <v>53</v>
      </c>
      <c r="Z17" s="1156" t="s">
        <v>18</v>
      </c>
      <c r="AA17" s="1158" t="s">
        <v>59</v>
      </c>
      <c r="AB17" s="1158" t="s">
        <v>19</v>
      </c>
      <c r="AC17" s="1158" t="s">
        <v>65</v>
      </c>
      <c r="AD17" s="1160" t="s">
        <v>56</v>
      </c>
      <c r="AE17" s="1161"/>
      <c r="AF17" s="1162"/>
      <c r="AG17" s="77"/>
      <c r="BD17" s="76" t="s">
        <v>61</v>
      </c>
    </row>
    <row r="18" spans="1:68" ht="14.25" customHeight="1" x14ac:dyDescent="0.2">
      <c r="A18" s="1153"/>
      <c r="B18" s="1153"/>
      <c r="C18" s="1185"/>
      <c r="D18" s="1188"/>
      <c r="E18" s="1189"/>
      <c r="F18" s="1153"/>
      <c r="G18" s="1153"/>
      <c r="H18" s="1153"/>
      <c r="I18" s="1153"/>
      <c r="J18" s="1153"/>
      <c r="K18" s="1153"/>
      <c r="L18" s="1153"/>
      <c r="M18" s="1153"/>
      <c r="N18" s="1153"/>
      <c r="O18" s="1153"/>
      <c r="P18" s="1188"/>
      <c r="Q18" s="1191"/>
      <c r="R18" s="1191"/>
      <c r="S18" s="1191"/>
      <c r="T18" s="1189"/>
      <c r="U18" s="78" t="s">
        <v>44</v>
      </c>
      <c r="V18" s="78" t="s">
        <v>43</v>
      </c>
      <c r="W18" s="1153"/>
      <c r="X18" s="1153"/>
      <c r="Y18" s="1155"/>
      <c r="Z18" s="1157"/>
      <c r="AA18" s="1159"/>
      <c r="AB18" s="1159"/>
      <c r="AC18" s="1159"/>
      <c r="AD18" s="1163"/>
      <c r="AE18" s="1164"/>
      <c r="AF18" s="1165"/>
      <c r="AG18" s="77"/>
      <c r="BD18" s="76"/>
    </row>
    <row r="19" spans="1:68" ht="27.75" customHeight="1" x14ac:dyDescent="0.2">
      <c r="A19" s="837" t="s">
        <v>77</v>
      </c>
      <c r="B19" s="837"/>
      <c r="C19" s="837"/>
      <c r="D19" s="837"/>
      <c r="E19" s="837"/>
      <c r="F19" s="837"/>
      <c r="G19" s="837"/>
      <c r="H19" s="837"/>
      <c r="I19" s="837"/>
      <c r="J19" s="837"/>
      <c r="K19" s="837"/>
      <c r="L19" s="837"/>
      <c r="M19" s="837"/>
      <c r="N19" s="837"/>
      <c r="O19" s="837"/>
      <c r="P19" s="837"/>
      <c r="Q19" s="837"/>
      <c r="R19" s="837"/>
      <c r="S19" s="837"/>
      <c r="T19" s="837"/>
      <c r="U19" s="837"/>
      <c r="V19" s="837"/>
      <c r="W19" s="837"/>
      <c r="X19" s="837"/>
      <c r="Y19" s="837"/>
      <c r="Z19" s="837"/>
      <c r="AA19" s="52"/>
      <c r="AB19" s="52"/>
      <c r="AC19" s="52"/>
    </row>
    <row r="20" spans="1:68" ht="16.5" customHeight="1" x14ac:dyDescent="0.25">
      <c r="A20" s="803" t="s">
        <v>77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62"/>
      <c r="AB20" s="62"/>
      <c r="AC20" s="62"/>
    </row>
    <row r="21" spans="1:68" ht="14.25" customHeight="1" x14ac:dyDescent="0.25">
      <c r="A21" s="792" t="s">
        <v>78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93">
        <v>4680115885004</v>
      </c>
      <c r="E22" s="79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0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87" t="s">
        <v>40</v>
      </c>
      <c r="Q23" s="788"/>
      <c r="R23" s="788"/>
      <c r="S23" s="788"/>
      <c r="T23" s="788"/>
      <c r="U23" s="788"/>
      <c r="V23" s="78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87" t="s">
        <v>40</v>
      </c>
      <c r="Q24" s="788"/>
      <c r="R24" s="788"/>
      <c r="S24" s="788"/>
      <c r="T24" s="788"/>
      <c r="U24" s="788"/>
      <c r="V24" s="78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92" t="s">
        <v>84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793">
        <v>4607091383881</v>
      </c>
      <c r="E26" s="793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793">
        <v>4680115885912</v>
      </c>
      <c r="E27" s="793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93">
        <v>4607091388237</v>
      </c>
      <c r="E28" s="793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93">
        <v>4680115886230</v>
      </c>
      <c r="E29" s="79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47" t="s">
        <v>97</v>
      </c>
      <c r="Q29" s="795"/>
      <c r="R29" s="795"/>
      <c r="S29" s="795"/>
      <c r="T29" s="79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793">
        <v>4680115886278</v>
      </c>
      <c r="E30" s="79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8" t="s">
        <v>101</v>
      </c>
      <c r="Q30" s="795"/>
      <c r="R30" s="795"/>
      <c r="S30" s="795"/>
      <c r="T30" s="79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793">
        <v>4680115886247</v>
      </c>
      <c r="E31" s="793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9" t="s">
        <v>105</v>
      </c>
      <c r="Q31" s="795"/>
      <c r="R31" s="795"/>
      <c r="S31" s="795"/>
      <c r="T31" s="79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793">
        <v>4680115885905</v>
      </c>
      <c r="E32" s="793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793">
        <v>4607091388244</v>
      </c>
      <c r="E33" s="793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790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87" t="s">
        <v>40</v>
      </c>
      <c r="Q34" s="788"/>
      <c r="R34" s="788"/>
      <c r="S34" s="788"/>
      <c r="T34" s="788"/>
      <c r="U34" s="788"/>
      <c r="V34" s="789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87" t="s">
        <v>40</v>
      </c>
      <c r="Q35" s="788"/>
      <c r="R35" s="788"/>
      <c r="S35" s="788"/>
      <c r="T35" s="788"/>
      <c r="U35" s="788"/>
      <c r="V35" s="789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792" t="s">
        <v>113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793">
        <v>4607091388503</v>
      </c>
      <c r="E37" s="793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11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790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87" t="s">
        <v>40</v>
      </c>
      <c r="Q38" s="788"/>
      <c r="R38" s="788"/>
      <c r="S38" s="788"/>
      <c r="T38" s="788"/>
      <c r="U38" s="788"/>
      <c r="V38" s="789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87" t="s">
        <v>40</v>
      </c>
      <c r="Q39" s="788"/>
      <c r="R39" s="788"/>
      <c r="S39" s="788"/>
      <c r="T39" s="788"/>
      <c r="U39" s="788"/>
      <c r="V39" s="789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792" t="s">
        <v>119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793">
        <v>4607091389111</v>
      </c>
      <c r="E41" s="793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11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790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87" t="s">
        <v>40</v>
      </c>
      <c r="Q42" s="788"/>
      <c r="R42" s="788"/>
      <c r="S42" s="788"/>
      <c r="T42" s="788"/>
      <c r="U42" s="788"/>
      <c r="V42" s="789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87" t="s">
        <v>40</v>
      </c>
      <c r="Q43" s="788"/>
      <c r="R43" s="788"/>
      <c r="S43" s="788"/>
      <c r="T43" s="788"/>
      <c r="U43" s="788"/>
      <c r="V43" s="789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37" t="s">
        <v>122</v>
      </c>
      <c r="B44" s="837"/>
      <c r="C44" s="837"/>
      <c r="D44" s="837"/>
      <c r="E44" s="837"/>
      <c r="F44" s="837"/>
      <c r="G44" s="837"/>
      <c r="H44" s="837"/>
      <c r="I44" s="837"/>
      <c r="J44" s="837"/>
      <c r="K44" s="837"/>
      <c r="L44" s="837"/>
      <c r="M44" s="837"/>
      <c r="N44" s="837"/>
      <c r="O44" s="837"/>
      <c r="P44" s="837"/>
      <c r="Q44" s="837"/>
      <c r="R44" s="837"/>
      <c r="S44" s="837"/>
      <c r="T44" s="837"/>
      <c r="U44" s="837"/>
      <c r="V44" s="837"/>
      <c r="W44" s="837"/>
      <c r="X44" s="837"/>
      <c r="Y44" s="837"/>
      <c r="Z44" s="837"/>
      <c r="AA44" s="52"/>
      <c r="AB44" s="52"/>
      <c r="AC44" s="52"/>
    </row>
    <row r="45" spans="1:68" ht="16.5" customHeight="1" x14ac:dyDescent="0.25">
      <c r="A45" s="803" t="s">
        <v>123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62"/>
      <c r="AB45" s="62"/>
      <c r="AC45" s="62"/>
    </row>
    <row r="46" spans="1:68" ht="14.25" customHeight="1" x14ac:dyDescent="0.25">
      <c r="A46" s="792" t="s">
        <v>124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793">
        <v>4607091385670</v>
      </c>
      <c r="E47" s="793"/>
      <c r="F47" s="59">
        <v>1.4</v>
      </c>
      <c r="G47" s="35">
        <v>8</v>
      </c>
      <c r="H47" s="59">
        <v>11.2</v>
      </c>
      <c r="I47" s="59">
        <v>11.635</v>
      </c>
      <c r="J47" s="35">
        <v>64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114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7" t="s">
        <v>45</v>
      </c>
      <c r="V47" s="37" t="s">
        <v>45</v>
      </c>
      <c r="W47" s="38" t="s">
        <v>0</v>
      </c>
      <c r="X47" s="56">
        <v>200</v>
      </c>
      <c r="Y47" s="53">
        <f t="shared" ref="Y47:Y52" si="6">IFERROR(IF(X47="",0,CEILING((X47/$H47),1)*$H47),"")</f>
        <v>201.6</v>
      </c>
      <c r="Z47" s="39">
        <f>IFERROR(IF(Y47=0,"",ROUNDUP(Y47/H47,0)*0.01898),"")</f>
        <v>0.34164</v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207.76785714285717</v>
      </c>
      <c r="BN47" s="75">
        <f t="shared" ref="BN47:BN52" si="8">IFERROR(Y47*I47/H47,"0")</f>
        <v>209.43</v>
      </c>
      <c r="BO47" s="75">
        <f t="shared" ref="BO47:BO52" si="9">IFERROR(1/J47*(X47/H47),"0")</f>
        <v>0.27901785714285715</v>
      </c>
      <c r="BP47" s="75">
        <f t="shared" ref="BP47:BP52" si="10">IFERROR(1/J47*(Y47/H47),"0")</f>
        <v>0.28125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793">
        <v>4607091385670</v>
      </c>
      <c r="E48" s="793"/>
      <c r="F48" s="59">
        <v>1.35</v>
      </c>
      <c r="G48" s="35">
        <v>8</v>
      </c>
      <c r="H48" s="59">
        <v>10.8</v>
      </c>
      <c r="I48" s="59">
        <v>11.234999999999999</v>
      </c>
      <c r="J48" s="35">
        <v>64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11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793">
        <v>4680115883956</v>
      </c>
      <c r="E49" s="793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113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793">
        <v>4680115882539</v>
      </c>
      <c r="E50" s="793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11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793">
        <v>4607091385687</v>
      </c>
      <c r="E51" s="793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11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7" t="s">
        <v>45</v>
      </c>
      <c r="V51" s="37" t="s">
        <v>45</v>
      </c>
      <c r="W51" s="38" t="s">
        <v>0</v>
      </c>
      <c r="X51" s="56">
        <v>96</v>
      </c>
      <c r="Y51" s="53">
        <f t="shared" si="6"/>
        <v>96</v>
      </c>
      <c r="Z51" s="39">
        <f>IFERROR(IF(Y51=0,"",ROUNDUP(Y51/H51,0)*0.00902),"")</f>
        <v>0.21648000000000001</v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101.03999999999999</v>
      </c>
      <c r="BN51" s="75">
        <f t="shared" si="8"/>
        <v>101.03999999999999</v>
      </c>
      <c r="BO51" s="75">
        <f t="shared" si="9"/>
        <v>0.18181818181818182</v>
      </c>
      <c r="BP51" s="75">
        <f t="shared" si="10"/>
        <v>0.18181818181818182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793">
        <v>4680115883949</v>
      </c>
      <c r="E52" s="793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113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790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87" t="s">
        <v>40</v>
      </c>
      <c r="Q53" s="788"/>
      <c r="R53" s="788"/>
      <c r="S53" s="788"/>
      <c r="T53" s="788"/>
      <c r="U53" s="788"/>
      <c r="V53" s="789"/>
      <c r="W53" s="40" t="s">
        <v>39</v>
      </c>
      <c r="X53" s="41">
        <f>IFERROR(X47/H47,"0")+IFERROR(X48/H48,"0")+IFERROR(X49/H49,"0")+IFERROR(X50/H50,"0")+IFERROR(X51/H51,"0")+IFERROR(X52/H52,"0")</f>
        <v>41.857142857142861</v>
      </c>
      <c r="Y53" s="41">
        <f>IFERROR(Y47/H47,"0")+IFERROR(Y48/H48,"0")+IFERROR(Y49/H49,"0")+IFERROR(Y50/H50,"0")+IFERROR(Y51/H51,"0")+IFERROR(Y52/H52,"0")</f>
        <v>42</v>
      </c>
      <c r="Z53" s="41">
        <f>IFERROR(IF(Z47="",0,Z47),"0")+IFERROR(IF(Z48="",0,Z48),"0")+IFERROR(IF(Z49="",0,Z49),"0")+IFERROR(IF(Z50="",0,Z50),"0")+IFERROR(IF(Z51="",0,Z51),"0")+IFERROR(IF(Z52="",0,Z52),"0")</f>
        <v>0.55811999999999995</v>
      </c>
      <c r="AA53" s="64"/>
      <c r="AB53" s="64"/>
      <c r="AC53" s="64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87" t="s">
        <v>40</v>
      </c>
      <c r="Q54" s="788"/>
      <c r="R54" s="788"/>
      <c r="S54" s="788"/>
      <c r="T54" s="788"/>
      <c r="U54" s="788"/>
      <c r="V54" s="789"/>
      <c r="W54" s="40" t="s">
        <v>0</v>
      </c>
      <c r="X54" s="41">
        <f>IFERROR(SUM(X47:X52),"0")</f>
        <v>296</v>
      </c>
      <c r="Y54" s="41">
        <f>IFERROR(SUM(Y47:Y52),"0")</f>
        <v>297.60000000000002</v>
      </c>
      <c r="Z54" s="40"/>
      <c r="AA54" s="64"/>
      <c r="AB54" s="64"/>
      <c r="AC54" s="64"/>
    </row>
    <row r="55" spans="1:68" ht="14.25" customHeight="1" x14ac:dyDescent="0.25">
      <c r="A55" s="792" t="s">
        <v>84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793">
        <v>4680115885233</v>
      </c>
      <c r="E56" s="793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11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793">
        <v>4680115884915</v>
      </c>
      <c r="E57" s="793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790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87" t="s">
        <v>40</v>
      </c>
      <c r="Q58" s="788"/>
      <c r="R58" s="788"/>
      <c r="S58" s="788"/>
      <c r="T58" s="788"/>
      <c r="U58" s="788"/>
      <c r="V58" s="789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87" t="s">
        <v>40</v>
      </c>
      <c r="Q59" s="788"/>
      <c r="R59" s="788"/>
      <c r="S59" s="788"/>
      <c r="T59" s="788"/>
      <c r="U59" s="788"/>
      <c r="V59" s="789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03" t="s">
        <v>150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62"/>
      <c r="AB60" s="62"/>
      <c r="AC60" s="62"/>
    </row>
    <row r="61" spans="1:68" ht="14.25" customHeight="1" x14ac:dyDescent="0.25">
      <c r="A61" s="792" t="s">
        <v>124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793">
        <v>4680115885882</v>
      </c>
      <c r="E62" s="793"/>
      <c r="F62" s="59">
        <v>1.4</v>
      </c>
      <c r="G62" s="35">
        <v>8</v>
      </c>
      <c r="H62" s="59">
        <v>11.2</v>
      </c>
      <c r="I62" s="59">
        <v>11.635</v>
      </c>
      <c r="J62" s="35">
        <v>64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11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69" si="11">IFERROR(IF(X62="",0,CEILING((X62/$H62),1)*$H62),"")</f>
        <v>0</v>
      </c>
      <c r="Z62" s="39" t="str">
        <f>IFERROR(IF(Y62=0,"",ROUNDUP(Y62/H62,0)*0.01898),"")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69" si="12">IFERROR(X62*I62/H62,"0")</f>
        <v>0</v>
      </c>
      <c r="BN62" s="75">
        <f t="shared" ref="BN62:BN69" si="13">IFERROR(Y62*I62/H62,"0")</f>
        <v>0</v>
      </c>
      <c r="BO62" s="75">
        <f t="shared" ref="BO62:BO69" si="14">IFERROR(1/J62*(X62/H62),"0")</f>
        <v>0</v>
      </c>
      <c r="BP62" s="75">
        <f t="shared" ref="BP62:BP69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4301011816</v>
      </c>
      <c r="D63" s="793">
        <v>4680115881426</v>
      </c>
      <c r="E63" s="793"/>
      <c r="F63" s="59">
        <v>1.35</v>
      </c>
      <c r="G63" s="35">
        <v>8</v>
      </c>
      <c r="H63" s="59">
        <v>10.8</v>
      </c>
      <c r="I63" s="59">
        <v>11.234999999999999</v>
      </c>
      <c r="J63" s="35">
        <v>64</v>
      </c>
      <c r="K63" s="35" t="s">
        <v>128</v>
      </c>
      <c r="L63" s="35" t="s">
        <v>157</v>
      </c>
      <c r="M63" s="36" t="s">
        <v>131</v>
      </c>
      <c r="N63" s="36"/>
      <c r="O63" s="35">
        <v>50</v>
      </c>
      <c r="P63" s="11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IFERROR(IF(Y63=0,"",ROUNDUP(Y63/H63,0)*0.01898),"")</f>
        <v/>
      </c>
      <c r="AA63" s="65" t="s">
        <v>45</v>
      </c>
      <c r="AB63" s="66" t="s">
        <v>45</v>
      </c>
      <c r="AC63" s="121" t="s">
        <v>156</v>
      </c>
      <c r="AG63" s="75"/>
      <c r="AJ63" s="79" t="s">
        <v>158</v>
      </c>
      <c r="AK63" s="79">
        <v>691.2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154</v>
      </c>
      <c r="B64" s="60" t="s">
        <v>159</v>
      </c>
      <c r="C64" s="34">
        <v>4301011948</v>
      </c>
      <c r="D64" s="793">
        <v>4680115881426</v>
      </c>
      <c r="E64" s="793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128</v>
      </c>
      <c r="L64" s="35" t="s">
        <v>45</v>
      </c>
      <c r="M64" s="36" t="s">
        <v>161</v>
      </c>
      <c r="N64" s="36"/>
      <c r="O64" s="35">
        <v>55</v>
      </c>
      <c r="P64" s="113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7" t="s">
        <v>45</v>
      </c>
      <c r="V64" s="37" t="s">
        <v>45</v>
      </c>
      <c r="W64" s="38" t="s">
        <v>0</v>
      </c>
      <c r="X64" s="56">
        <v>3600</v>
      </c>
      <c r="Y64" s="53">
        <f t="shared" si="11"/>
        <v>3607.2000000000003</v>
      </c>
      <c r="Z64" s="39">
        <f>IFERROR(IF(Y64=0,"",ROUNDUP(Y64/H64,0)*0.02039),"")</f>
        <v>6.8102599999999995</v>
      </c>
      <c r="AA64" s="65" t="s">
        <v>45</v>
      </c>
      <c r="AB64" s="66" t="s">
        <v>45</v>
      </c>
      <c r="AC64" s="123" t="s">
        <v>160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3759.9999999999995</v>
      </c>
      <c r="BN64" s="75">
        <f t="shared" si="13"/>
        <v>3767.52</v>
      </c>
      <c r="BO64" s="75">
        <f t="shared" si="14"/>
        <v>6.9444444444444438</v>
      </c>
      <c r="BP64" s="75">
        <f t="shared" si="15"/>
        <v>6.958333333333333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793">
        <v>4680115880283</v>
      </c>
      <c r="E65" s="793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11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793">
        <v>4680115882720</v>
      </c>
      <c r="E66" s="793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113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793">
        <v>4680115881525</v>
      </c>
      <c r="E67" s="793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113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793">
        <v>4680115885899</v>
      </c>
      <c r="E68" s="793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11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4301011801</v>
      </c>
      <c r="D69" s="793">
        <v>4680115881419</v>
      </c>
      <c r="E69" s="793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137</v>
      </c>
      <c r="L69" s="35" t="s">
        <v>157</v>
      </c>
      <c r="M69" s="36" t="s">
        <v>131</v>
      </c>
      <c r="N69" s="36"/>
      <c r="O69" s="35">
        <v>50</v>
      </c>
      <c r="P69" s="1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7" t="s">
        <v>45</v>
      </c>
      <c r="V69" s="37" t="s">
        <v>45</v>
      </c>
      <c r="W69" s="38" t="s">
        <v>0</v>
      </c>
      <c r="X69" s="56">
        <v>1782</v>
      </c>
      <c r="Y69" s="53">
        <f t="shared" si="11"/>
        <v>1782</v>
      </c>
      <c r="Z69" s="39">
        <f>IFERROR(IF(Y69=0,"",ROUNDUP(Y69/H69,0)*0.00902),"")</f>
        <v>3.57192</v>
      </c>
      <c r="AA69" s="65" t="s">
        <v>45</v>
      </c>
      <c r="AB69" s="66" t="s">
        <v>45</v>
      </c>
      <c r="AC69" s="133" t="s">
        <v>156</v>
      </c>
      <c r="AG69" s="75"/>
      <c r="AJ69" s="79" t="s">
        <v>158</v>
      </c>
      <c r="AK69" s="79">
        <v>594</v>
      </c>
      <c r="BB69" s="134" t="s">
        <v>66</v>
      </c>
      <c r="BM69" s="75">
        <f t="shared" si="12"/>
        <v>1865.1599999999999</v>
      </c>
      <c r="BN69" s="75">
        <f t="shared" si="13"/>
        <v>1865.1599999999999</v>
      </c>
      <c r="BO69" s="75">
        <f t="shared" si="14"/>
        <v>3</v>
      </c>
      <c r="BP69" s="75">
        <f t="shared" si="15"/>
        <v>3</v>
      </c>
    </row>
    <row r="70" spans="1:68" x14ac:dyDescent="0.2">
      <c r="A70" s="790"/>
      <c r="B70" s="790"/>
      <c r="C70" s="790"/>
      <c r="D70" s="790"/>
      <c r="E70" s="790"/>
      <c r="F70" s="790"/>
      <c r="G70" s="790"/>
      <c r="H70" s="790"/>
      <c r="I70" s="790"/>
      <c r="J70" s="790"/>
      <c r="K70" s="790"/>
      <c r="L70" s="790"/>
      <c r="M70" s="790"/>
      <c r="N70" s="790"/>
      <c r="O70" s="791"/>
      <c r="P70" s="787" t="s">
        <v>40</v>
      </c>
      <c r="Q70" s="788"/>
      <c r="R70" s="788"/>
      <c r="S70" s="788"/>
      <c r="T70" s="788"/>
      <c r="U70" s="788"/>
      <c r="V70" s="789"/>
      <c r="W70" s="40" t="s">
        <v>39</v>
      </c>
      <c r="X70" s="41">
        <f>IFERROR(X62/H62,"0")+IFERROR(X63/H63,"0")+IFERROR(X64/H64,"0")+IFERROR(X65/H65,"0")+IFERROR(X66/H66,"0")+IFERROR(X67/H67,"0")+IFERROR(X68/H68,"0")+IFERROR(X69/H69,"0")</f>
        <v>729.33333333333326</v>
      </c>
      <c r="Y70" s="41">
        <f>IFERROR(Y62/H62,"0")+IFERROR(Y63/H63,"0")+IFERROR(Y64/H64,"0")+IFERROR(Y65/H65,"0")+IFERROR(Y66/H66,"0")+IFERROR(Y67/H67,"0")+IFERROR(Y68/H68,"0")+IFERROR(Y69/H69,"0")</f>
        <v>730</v>
      </c>
      <c r="Z70" s="41">
        <f>IFERROR(IF(Z62="",0,Z62),"0")+IFERROR(IF(Z63="",0,Z63),"0")+IFERROR(IF(Z64="",0,Z64),"0")+IFERROR(IF(Z65="",0,Z65),"0")+IFERROR(IF(Z66="",0,Z66),"0")+IFERROR(IF(Z67="",0,Z67),"0")+IFERROR(IF(Z68="",0,Z68),"0")+IFERROR(IF(Z69="",0,Z69),"0")</f>
        <v>10.38218</v>
      </c>
      <c r="AA70" s="64"/>
      <c r="AB70" s="64"/>
      <c r="AC70" s="64"/>
    </row>
    <row r="71" spans="1:68" x14ac:dyDescent="0.2">
      <c r="A71" s="790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87" t="s">
        <v>40</v>
      </c>
      <c r="Q71" s="788"/>
      <c r="R71" s="788"/>
      <c r="S71" s="788"/>
      <c r="T71" s="788"/>
      <c r="U71" s="788"/>
      <c r="V71" s="789"/>
      <c r="W71" s="40" t="s">
        <v>0</v>
      </c>
      <c r="X71" s="41">
        <f>IFERROR(SUM(X62:X69),"0")</f>
        <v>5382</v>
      </c>
      <c r="Y71" s="41">
        <f>IFERROR(SUM(Y62:Y69),"0")</f>
        <v>5389.2000000000007</v>
      </c>
      <c r="Z71" s="40"/>
      <c r="AA71" s="64"/>
      <c r="AB71" s="64"/>
      <c r="AC71" s="64"/>
    </row>
    <row r="72" spans="1:68" ht="14.25" customHeight="1" x14ac:dyDescent="0.25">
      <c r="A72" s="792" t="s">
        <v>176</v>
      </c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2"/>
      <c r="P72" s="792"/>
      <c r="Q72" s="792"/>
      <c r="R72" s="792"/>
      <c r="S72" s="792"/>
      <c r="T72" s="792"/>
      <c r="U72" s="792"/>
      <c r="V72" s="792"/>
      <c r="W72" s="792"/>
      <c r="X72" s="792"/>
      <c r="Y72" s="792"/>
      <c r="Z72" s="792"/>
      <c r="AA72" s="63"/>
      <c r="AB72" s="63"/>
      <c r="AC72" s="63"/>
    </row>
    <row r="73" spans="1:68" ht="27" customHeight="1" x14ac:dyDescent="0.25">
      <c r="A73" s="60" t="s">
        <v>177</v>
      </c>
      <c r="B73" s="60" t="s">
        <v>178</v>
      </c>
      <c r="C73" s="34">
        <v>4301020298</v>
      </c>
      <c r="D73" s="793">
        <v>4680115881440</v>
      </c>
      <c r="E73" s="793"/>
      <c r="F73" s="59">
        <v>1.35</v>
      </c>
      <c r="G73" s="35">
        <v>8</v>
      </c>
      <c r="H73" s="59">
        <v>10.8</v>
      </c>
      <c r="I73" s="59">
        <v>11.234999999999999</v>
      </c>
      <c r="J73" s="35">
        <v>64</v>
      </c>
      <c r="K73" s="35" t="s">
        <v>128</v>
      </c>
      <c r="L73" s="35" t="s">
        <v>45</v>
      </c>
      <c r="M73" s="36" t="s">
        <v>131</v>
      </c>
      <c r="N73" s="36"/>
      <c r="O73" s="35">
        <v>50</v>
      </c>
      <c r="P73" s="11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7" t="s">
        <v>45</v>
      </c>
      <c r="V73" s="37" t="s">
        <v>45</v>
      </c>
      <c r="W73" s="38" t="s">
        <v>0</v>
      </c>
      <c r="X73" s="56">
        <v>1800</v>
      </c>
      <c r="Y73" s="53">
        <f>IFERROR(IF(X73="",0,CEILING((X73/$H73),1)*$H73),"")</f>
        <v>1803.6000000000001</v>
      </c>
      <c r="Z73" s="39">
        <f>IFERROR(IF(Y73=0,"",ROUNDUP(Y73/H73,0)*0.01898),"")</f>
        <v>3.1696599999999999</v>
      </c>
      <c r="AA73" s="65" t="s">
        <v>45</v>
      </c>
      <c r="AB73" s="66" t="s">
        <v>45</v>
      </c>
      <c r="AC73" s="135" t="s">
        <v>179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1872.4999999999998</v>
      </c>
      <c r="BN73" s="75">
        <f>IFERROR(Y73*I73/H73,"0")</f>
        <v>1876.2449999999999</v>
      </c>
      <c r="BO73" s="75">
        <f>IFERROR(1/J73*(X73/H73),"0")</f>
        <v>2.6041666666666665</v>
      </c>
      <c r="BP73" s="75">
        <f>IFERROR(1/J73*(Y73/H73),"0")</f>
        <v>2.609375</v>
      </c>
    </row>
    <row r="74" spans="1:68" ht="27" customHeight="1" x14ac:dyDescent="0.25">
      <c r="A74" s="60" t="s">
        <v>180</v>
      </c>
      <c r="B74" s="60" t="s">
        <v>181</v>
      </c>
      <c r="C74" s="34">
        <v>4301020228</v>
      </c>
      <c r="D74" s="793">
        <v>4680115882751</v>
      </c>
      <c r="E74" s="793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137</v>
      </c>
      <c r="L74" s="35" t="s">
        <v>45</v>
      </c>
      <c r="M74" s="36" t="s">
        <v>131</v>
      </c>
      <c r="N74" s="36"/>
      <c r="O74" s="35">
        <v>90</v>
      </c>
      <c r="P74" s="11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183</v>
      </c>
      <c r="B75" s="60" t="s">
        <v>184</v>
      </c>
      <c r="C75" s="34">
        <v>4301020358</v>
      </c>
      <c r="D75" s="793">
        <v>4680115885950</v>
      </c>
      <c r="E75" s="793"/>
      <c r="F75" s="59">
        <v>0.37</v>
      </c>
      <c r="G75" s="35">
        <v>6</v>
      </c>
      <c r="H75" s="59">
        <v>2.2200000000000002</v>
      </c>
      <c r="I75" s="59">
        <v>2.4</v>
      </c>
      <c r="J75" s="35">
        <v>182</v>
      </c>
      <c r="K75" s="35" t="s">
        <v>89</v>
      </c>
      <c r="L75" s="35" t="s">
        <v>45</v>
      </c>
      <c r="M75" s="36" t="s">
        <v>88</v>
      </c>
      <c r="N75" s="36"/>
      <c r="O75" s="35">
        <v>50</v>
      </c>
      <c r="P75" s="11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185</v>
      </c>
      <c r="B76" s="60" t="s">
        <v>186</v>
      </c>
      <c r="C76" s="34">
        <v>4301020296</v>
      </c>
      <c r="D76" s="793">
        <v>4680115881433</v>
      </c>
      <c r="E76" s="793"/>
      <c r="F76" s="59">
        <v>0.45</v>
      </c>
      <c r="G76" s="35">
        <v>6</v>
      </c>
      <c r="H76" s="59">
        <v>2.7</v>
      </c>
      <c r="I76" s="59">
        <v>2.88</v>
      </c>
      <c r="J76" s="35">
        <v>182</v>
      </c>
      <c r="K76" s="35" t="s">
        <v>89</v>
      </c>
      <c r="L76" s="35" t="s">
        <v>157</v>
      </c>
      <c r="M76" s="36" t="s">
        <v>131</v>
      </c>
      <c r="N76" s="36"/>
      <c r="O76" s="35">
        <v>50</v>
      </c>
      <c r="P76" s="11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179</v>
      </c>
      <c r="AG76" s="75"/>
      <c r="AJ76" s="79" t="s">
        <v>158</v>
      </c>
      <c r="AK76" s="79">
        <v>491.4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790"/>
      <c r="B77" s="790"/>
      <c r="C77" s="790"/>
      <c r="D77" s="790"/>
      <c r="E77" s="790"/>
      <c r="F77" s="790"/>
      <c r="G77" s="790"/>
      <c r="H77" s="790"/>
      <c r="I77" s="790"/>
      <c r="J77" s="790"/>
      <c r="K77" s="790"/>
      <c r="L77" s="790"/>
      <c r="M77" s="790"/>
      <c r="N77" s="790"/>
      <c r="O77" s="791"/>
      <c r="P77" s="787" t="s">
        <v>40</v>
      </c>
      <c r="Q77" s="788"/>
      <c r="R77" s="788"/>
      <c r="S77" s="788"/>
      <c r="T77" s="788"/>
      <c r="U77" s="788"/>
      <c r="V77" s="789"/>
      <c r="W77" s="40" t="s">
        <v>39</v>
      </c>
      <c r="X77" s="41">
        <f>IFERROR(X73/H73,"0")+IFERROR(X74/H74,"0")+IFERROR(X75/H75,"0")+IFERROR(X76/H76,"0")</f>
        <v>166.66666666666666</v>
      </c>
      <c r="Y77" s="41">
        <f>IFERROR(Y73/H73,"0")+IFERROR(Y74/H74,"0")+IFERROR(Y75/H75,"0")+IFERROR(Y76/H76,"0")</f>
        <v>167</v>
      </c>
      <c r="Z77" s="41">
        <f>IFERROR(IF(Z73="",0,Z73),"0")+IFERROR(IF(Z74="",0,Z74),"0")+IFERROR(IF(Z75="",0,Z75),"0")+IFERROR(IF(Z76="",0,Z76),"0")</f>
        <v>3.1696599999999999</v>
      </c>
      <c r="AA77" s="64"/>
      <c r="AB77" s="64"/>
      <c r="AC77" s="64"/>
    </row>
    <row r="78" spans="1:68" x14ac:dyDescent="0.2">
      <c r="A78" s="790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87" t="s">
        <v>40</v>
      </c>
      <c r="Q78" s="788"/>
      <c r="R78" s="788"/>
      <c r="S78" s="788"/>
      <c r="T78" s="788"/>
      <c r="U78" s="788"/>
      <c r="V78" s="789"/>
      <c r="W78" s="40" t="s">
        <v>0</v>
      </c>
      <c r="X78" s="41">
        <f>IFERROR(SUM(X73:X76),"0")</f>
        <v>1800</v>
      </c>
      <c r="Y78" s="41">
        <f>IFERROR(SUM(Y73:Y76),"0")</f>
        <v>1803.6000000000001</v>
      </c>
      <c r="Z78" s="40"/>
      <c r="AA78" s="64"/>
      <c r="AB78" s="64"/>
      <c r="AC78" s="64"/>
    </row>
    <row r="79" spans="1:68" ht="14.25" customHeight="1" x14ac:dyDescent="0.25">
      <c r="A79" s="792" t="s">
        <v>78</v>
      </c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2"/>
      <c r="P79" s="792"/>
      <c r="Q79" s="792"/>
      <c r="R79" s="792"/>
      <c r="S79" s="792"/>
      <c r="T79" s="792"/>
      <c r="U79" s="792"/>
      <c r="V79" s="792"/>
      <c r="W79" s="792"/>
      <c r="X79" s="792"/>
      <c r="Y79" s="792"/>
      <c r="Z79" s="792"/>
      <c r="AA79" s="63"/>
      <c r="AB79" s="63"/>
      <c r="AC79" s="63"/>
    </row>
    <row r="80" spans="1:68" ht="16.5" customHeight="1" x14ac:dyDescent="0.25">
      <c r="A80" s="60" t="s">
        <v>187</v>
      </c>
      <c r="B80" s="60" t="s">
        <v>188</v>
      </c>
      <c r="C80" s="34">
        <v>4301031242</v>
      </c>
      <c r="D80" s="793">
        <v>4680115885066</v>
      </c>
      <c r="E80" s="793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137</v>
      </c>
      <c r="L80" s="35" t="s">
        <v>45</v>
      </c>
      <c r="M80" s="36" t="s">
        <v>82</v>
      </c>
      <c r="N80" s="36"/>
      <c r="O80" s="35">
        <v>40</v>
      </c>
      <c r="P80" s="11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189</v>
      </c>
      <c r="AG80" s="75"/>
      <c r="AJ80" s="79" t="s">
        <v>45</v>
      </c>
      <c r="AK80" s="79">
        <v>0</v>
      </c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190</v>
      </c>
      <c r="B81" s="60" t="s">
        <v>191</v>
      </c>
      <c r="C81" s="34">
        <v>4301031240</v>
      </c>
      <c r="D81" s="793">
        <v>4680115885042</v>
      </c>
      <c r="E81" s="793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11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4301031315</v>
      </c>
      <c r="D82" s="793">
        <v>4680115885080</v>
      </c>
      <c r="E82" s="793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196</v>
      </c>
      <c r="B83" s="60" t="s">
        <v>197</v>
      </c>
      <c r="C83" s="34">
        <v>4301031243</v>
      </c>
      <c r="D83" s="793">
        <v>4680115885073</v>
      </c>
      <c r="E83" s="793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11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4301031241</v>
      </c>
      <c r="D84" s="793">
        <v>4680115885059</v>
      </c>
      <c r="E84" s="793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11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4301031316</v>
      </c>
      <c r="D85" s="793">
        <v>4680115885097</v>
      </c>
      <c r="E85" s="793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790"/>
      <c r="B86" s="790"/>
      <c r="C86" s="790"/>
      <c r="D86" s="790"/>
      <c r="E86" s="790"/>
      <c r="F86" s="790"/>
      <c r="G86" s="790"/>
      <c r="H86" s="790"/>
      <c r="I86" s="790"/>
      <c r="J86" s="790"/>
      <c r="K86" s="790"/>
      <c r="L86" s="790"/>
      <c r="M86" s="790"/>
      <c r="N86" s="790"/>
      <c r="O86" s="791"/>
      <c r="P86" s="787" t="s">
        <v>40</v>
      </c>
      <c r="Q86" s="788"/>
      <c r="R86" s="788"/>
      <c r="S86" s="788"/>
      <c r="T86" s="788"/>
      <c r="U86" s="788"/>
      <c r="V86" s="789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790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87" t="s">
        <v>40</v>
      </c>
      <c r="Q87" s="788"/>
      <c r="R87" s="788"/>
      <c r="S87" s="788"/>
      <c r="T87" s="788"/>
      <c r="U87" s="788"/>
      <c r="V87" s="789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792" t="s">
        <v>84</v>
      </c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2"/>
      <c r="P88" s="792"/>
      <c r="Q88" s="792"/>
      <c r="R88" s="792"/>
      <c r="S88" s="792"/>
      <c r="T88" s="792"/>
      <c r="U88" s="792"/>
      <c r="V88" s="792"/>
      <c r="W88" s="792"/>
      <c r="X88" s="792"/>
      <c r="Y88" s="792"/>
      <c r="Z88" s="792"/>
      <c r="AA88" s="63"/>
      <c r="AB88" s="63"/>
      <c r="AC88" s="63"/>
    </row>
    <row r="89" spans="1:68" ht="16.5" customHeight="1" x14ac:dyDescent="0.25">
      <c r="A89" s="60" t="s">
        <v>202</v>
      </c>
      <c r="B89" s="60" t="s">
        <v>203</v>
      </c>
      <c r="C89" s="34">
        <v>4301051838</v>
      </c>
      <c r="D89" s="793">
        <v>4680115881891</v>
      </c>
      <c r="E89" s="793"/>
      <c r="F89" s="59">
        <v>1.4</v>
      </c>
      <c r="G89" s="35">
        <v>6</v>
      </c>
      <c r="H89" s="59">
        <v>8.4</v>
      </c>
      <c r="I89" s="59">
        <v>8.9190000000000005</v>
      </c>
      <c r="J89" s="35">
        <v>64</v>
      </c>
      <c r="K89" s="35" t="s">
        <v>128</v>
      </c>
      <c r="L89" s="35" t="s">
        <v>45</v>
      </c>
      <c r="M89" s="36" t="s">
        <v>88</v>
      </c>
      <c r="N89" s="36"/>
      <c r="O89" s="35">
        <v>40</v>
      </c>
      <c r="P89" s="11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ref="Y89:Y94" si="21">IFERROR(IF(X89="",0,CEILING((X89/$H89),1)*$H89),"")</f>
        <v>0</v>
      </c>
      <c r="Z89" s="39" t="str">
        <f>IFERROR(IF(Y89=0,"",ROUNDUP(Y89/H89,0)*0.01898),"")</f>
        <v/>
      </c>
      <c r="AA89" s="65" t="s">
        <v>45</v>
      </c>
      <c r="AB89" s="66" t="s">
        <v>45</v>
      </c>
      <c r="AC89" s="155" t="s">
        <v>204</v>
      </c>
      <c r="AG89" s="75"/>
      <c r="AJ89" s="79" t="s">
        <v>45</v>
      </c>
      <c r="AK89" s="79">
        <v>0</v>
      </c>
      <c r="BB89" s="156" t="s">
        <v>66</v>
      </c>
      <c r="BM89" s="75">
        <f t="shared" ref="BM89:BM94" si="22">IFERROR(X89*I89/H89,"0")</f>
        <v>0</v>
      </c>
      <c r="BN89" s="75">
        <f t="shared" ref="BN89:BN94" si="23">IFERROR(Y89*I89/H89,"0")</f>
        <v>0</v>
      </c>
      <c r="BO89" s="75">
        <f t="shared" ref="BO89:BO94" si="24">IFERROR(1/J89*(X89/H89),"0")</f>
        <v>0</v>
      </c>
      <c r="BP89" s="75">
        <f t="shared" ref="BP89:BP94" si="25">IFERROR(1/J89*(Y89/H89),"0")</f>
        <v>0</v>
      </c>
    </row>
    <row r="90" spans="1:68" ht="27" customHeight="1" x14ac:dyDescent="0.25">
      <c r="A90" s="60" t="s">
        <v>205</v>
      </c>
      <c r="B90" s="60" t="s">
        <v>206</v>
      </c>
      <c r="C90" s="34">
        <v>4301051846</v>
      </c>
      <c r="D90" s="793">
        <v>4680115885769</v>
      </c>
      <c r="E90" s="793"/>
      <c r="F90" s="59">
        <v>1.4</v>
      </c>
      <c r="G90" s="35">
        <v>6</v>
      </c>
      <c r="H90" s="59">
        <v>8.4</v>
      </c>
      <c r="I90" s="59">
        <v>8.8350000000000009</v>
      </c>
      <c r="J90" s="35">
        <v>64</v>
      </c>
      <c r="K90" s="35" t="s">
        <v>128</v>
      </c>
      <c r="L90" s="35" t="s">
        <v>45</v>
      </c>
      <c r="M90" s="36" t="s">
        <v>88</v>
      </c>
      <c r="N90" s="36"/>
      <c r="O90" s="35">
        <v>45</v>
      </c>
      <c r="P90" s="11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IFERROR(IF(Y90=0,"",ROUNDUP(Y90/H90,0)*0.01898),"")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37.5" customHeight="1" x14ac:dyDescent="0.25">
      <c r="A91" s="60" t="s">
        <v>208</v>
      </c>
      <c r="B91" s="60" t="s">
        <v>209</v>
      </c>
      <c r="C91" s="34">
        <v>4301051822</v>
      </c>
      <c r="D91" s="793">
        <v>4680115884410</v>
      </c>
      <c r="E91" s="793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128</v>
      </c>
      <c r="L91" s="35" t="s">
        <v>45</v>
      </c>
      <c r="M91" s="36" t="s">
        <v>82</v>
      </c>
      <c r="N91" s="36"/>
      <c r="O91" s="35">
        <v>40</v>
      </c>
      <c r="P91" s="111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7" t="s">
        <v>45</v>
      </c>
      <c r="V91" s="37" t="s">
        <v>45</v>
      </c>
      <c r="W91" s="38" t="s">
        <v>0</v>
      </c>
      <c r="X91" s="56">
        <v>300</v>
      </c>
      <c r="Y91" s="53">
        <f t="shared" si="21"/>
        <v>302.40000000000003</v>
      </c>
      <c r="Z91" s="39">
        <f>IFERROR(IF(Y91=0,"",ROUNDUP(Y91/H91,0)*0.02175),"")</f>
        <v>0.78299999999999992</v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319.71428571428567</v>
      </c>
      <c r="BN91" s="75">
        <f t="shared" si="23"/>
        <v>322.27199999999999</v>
      </c>
      <c r="BO91" s="75">
        <f t="shared" si="24"/>
        <v>0.63775510204081631</v>
      </c>
      <c r="BP91" s="75">
        <f t="shared" si="25"/>
        <v>0.64285714285714279</v>
      </c>
    </row>
    <row r="92" spans="1:68" ht="16.5" customHeight="1" x14ac:dyDescent="0.25">
      <c r="A92" s="60" t="s">
        <v>211</v>
      </c>
      <c r="B92" s="60" t="s">
        <v>212</v>
      </c>
      <c r="C92" s="34">
        <v>4301051837</v>
      </c>
      <c r="D92" s="793">
        <v>4680115884311</v>
      </c>
      <c r="E92" s="793"/>
      <c r="F92" s="59">
        <v>0.3</v>
      </c>
      <c r="G92" s="35">
        <v>6</v>
      </c>
      <c r="H92" s="59">
        <v>1.8</v>
      </c>
      <c r="I92" s="59">
        <v>2.0459999999999998</v>
      </c>
      <c r="J92" s="35">
        <v>182</v>
      </c>
      <c r="K92" s="35" t="s">
        <v>89</v>
      </c>
      <c r="L92" s="35" t="s">
        <v>45</v>
      </c>
      <c r="M92" s="36" t="s">
        <v>88</v>
      </c>
      <c r="N92" s="36"/>
      <c r="O92" s="35">
        <v>40</v>
      </c>
      <c r="P92" s="111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213</v>
      </c>
      <c r="B93" s="60" t="s">
        <v>214</v>
      </c>
      <c r="C93" s="34">
        <v>4301051844</v>
      </c>
      <c r="D93" s="793">
        <v>4680115885929</v>
      </c>
      <c r="E93" s="793"/>
      <c r="F93" s="59">
        <v>0.42</v>
      </c>
      <c r="G93" s="35">
        <v>6</v>
      </c>
      <c r="H93" s="59">
        <v>2.52</v>
      </c>
      <c r="I93" s="59">
        <v>2.7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45</v>
      </c>
      <c r="P93" s="11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215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4301051827</v>
      </c>
      <c r="D94" s="793">
        <v>4680115884403</v>
      </c>
      <c r="E94" s="793"/>
      <c r="F94" s="59">
        <v>0.3</v>
      </c>
      <c r="G94" s="35">
        <v>6</v>
      </c>
      <c r="H94" s="59">
        <v>1.8</v>
      </c>
      <c r="I94" s="59">
        <v>1.98</v>
      </c>
      <c r="J94" s="35">
        <v>182</v>
      </c>
      <c r="K94" s="35" t="s">
        <v>89</v>
      </c>
      <c r="L94" s="35" t="s">
        <v>45</v>
      </c>
      <c r="M94" s="36" t="s">
        <v>82</v>
      </c>
      <c r="N94" s="36"/>
      <c r="O94" s="35">
        <v>40</v>
      </c>
      <c r="P94" s="11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210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x14ac:dyDescent="0.2">
      <c r="A95" s="790"/>
      <c r="B95" s="790"/>
      <c r="C95" s="790"/>
      <c r="D95" s="790"/>
      <c r="E95" s="790"/>
      <c r="F95" s="790"/>
      <c r="G95" s="790"/>
      <c r="H95" s="790"/>
      <c r="I95" s="790"/>
      <c r="J95" s="790"/>
      <c r="K95" s="790"/>
      <c r="L95" s="790"/>
      <c r="M95" s="790"/>
      <c r="N95" s="790"/>
      <c r="O95" s="791"/>
      <c r="P95" s="787" t="s">
        <v>40</v>
      </c>
      <c r="Q95" s="788"/>
      <c r="R95" s="788"/>
      <c r="S95" s="788"/>
      <c r="T95" s="788"/>
      <c r="U95" s="788"/>
      <c r="V95" s="789"/>
      <c r="W95" s="40" t="s">
        <v>39</v>
      </c>
      <c r="X95" s="41">
        <f>IFERROR(X89/H89,"0")+IFERROR(X90/H90,"0")+IFERROR(X91/H91,"0")+IFERROR(X92/H92,"0")+IFERROR(X93/H93,"0")+IFERROR(X94/H94,"0")</f>
        <v>35.714285714285715</v>
      </c>
      <c r="Y95" s="41">
        <f>IFERROR(Y89/H89,"0")+IFERROR(Y90/H90,"0")+IFERROR(Y91/H91,"0")+IFERROR(Y92/H92,"0")+IFERROR(Y93/H93,"0")+IFERROR(Y94/H94,"0")</f>
        <v>36</v>
      </c>
      <c r="Z95" s="41">
        <f>IFERROR(IF(Z89="",0,Z89),"0")+IFERROR(IF(Z90="",0,Z90),"0")+IFERROR(IF(Z91="",0,Z91),"0")+IFERROR(IF(Z92="",0,Z92),"0")+IFERROR(IF(Z93="",0,Z93),"0")+IFERROR(IF(Z94="",0,Z94),"0")</f>
        <v>0.78299999999999992</v>
      </c>
      <c r="AA95" s="64"/>
      <c r="AB95" s="64"/>
      <c r="AC95" s="64"/>
    </row>
    <row r="96" spans="1:68" x14ac:dyDescent="0.2">
      <c r="A96" s="790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87" t="s">
        <v>40</v>
      </c>
      <c r="Q96" s="788"/>
      <c r="R96" s="788"/>
      <c r="S96" s="788"/>
      <c r="T96" s="788"/>
      <c r="U96" s="788"/>
      <c r="V96" s="789"/>
      <c r="W96" s="40" t="s">
        <v>0</v>
      </c>
      <c r="X96" s="41">
        <f>IFERROR(SUM(X89:X94),"0")</f>
        <v>300</v>
      </c>
      <c r="Y96" s="41">
        <f>IFERROR(SUM(Y89:Y94),"0")</f>
        <v>302.40000000000003</v>
      </c>
      <c r="Z96" s="40"/>
      <c r="AA96" s="64"/>
      <c r="AB96" s="64"/>
      <c r="AC96" s="64"/>
    </row>
    <row r="97" spans="1:68" ht="14.25" customHeight="1" x14ac:dyDescent="0.25">
      <c r="A97" s="792" t="s">
        <v>218</v>
      </c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2"/>
      <c r="P97" s="792"/>
      <c r="Q97" s="792"/>
      <c r="R97" s="792"/>
      <c r="S97" s="792"/>
      <c r="T97" s="792"/>
      <c r="U97" s="792"/>
      <c r="V97" s="792"/>
      <c r="W97" s="792"/>
      <c r="X97" s="792"/>
      <c r="Y97" s="792"/>
      <c r="Z97" s="792"/>
      <c r="AA97" s="63"/>
      <c r="AB97" s="63"/>
      <c r="AC97" s="63"/>
    </row>
    <row r="98" spans="1:68" ht="37.5" customHeight="1" x14ac:dyDescent="0.25">
      <c r="A98" s="60" t="s">
        <v>219</v>
      </c>
      <c r="B98" s="60" t="s">
        <v>220</v>
      </c>
      <c r="C98" s="34">
        <v>4301060366</v>
      </c>
      <c r="D98" s="793">
        <v>4680115881532</v>
      </c>
      <c r="E98" s="793"/>
      <c r="F98" s="59">
        <v>1.3</v>
      </c>
      <c r="G98" s="35">
        <v>6</v>
      </c>
      <c r="H98" s="59">
        <v>7.8</v>
      </c>
      <c r="I98" s="59">
        <v>8.2799999999999994</v>
      </c>
      <c r="J98" s="35">
        <v>56</v>
      </c>
      <c r="K98" s="35" t="s">
        <v>128</v>
      </c>
      <c r="L98" s="35" t="s">
        <v>45</v>
      </c>
      <c r="M98" s="36" t="s">
        <v>82</v>
      </c>
      <c r="N98" s="36"/>
      <c r="O98" s="35">
        <v>30</v>
      </c>
      <c r="P98" s="11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221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37.5" customHeight="1" x14ac:dyDescent="0.25">
      <c r="A99" s="60" t="s">
        <v>219</v>
      </c>
      <c r="B99" s="60" t="s">
        <v>222</v>
      </c>
      <c r="C99" s="34">
        <v>4301060371</v>
      </c>
      <c r="D99" s="793">
        <v>4680115881532</v>
      </c>
      <c r="E99" s="793"/>
      <c r="F99" s="59">
        <v>1.4</v>
      </c>
      <c r="G99" s="35">
        <v>6</v>
      </c>
      <c r="H99" s="59">
        <v>8.4</v>
      </c>
      <c r="I99" s="59">
        <v>8.9640000000000004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11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221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27" customHeight="1" x14ac:dyDescent="0.25">
      <c r="A100" s="60" t="s">
        <v>223</v>
      </c>
      <c r="B100" s="60" t="s">
        <v>224</v>
      </c>
      <c r="C100" s="34">
        <v>4301060351</v>
      </c>
      <c r="D100" s="793">
        <v>4680115881464</v>
      </c>
      <c r="E100" s="793"/>
      <c r="F100" s="59">
        <v>0.4</v>
      </c>
      <c r="G100" s="35">
        <v>6</v>
      </c>
      <c r="H100" s="59">
        <v>2.4</v>
      </c>
      <c r="I100" s="59">
        <v>2.61</v>
      </c>
      <c r="J100" s="35">
        <v>132</v>
      </c>
      <c r="K100" s="35" t="s">
        <v>137</v>
      </c>
      <c r="L100" s="35" t="s">
        <v>45</v>
      </c>
      <c r="M100" s="36" t="s">
        <v>88</v>
      </c>
      <c r="N100" s="36"/>
      <c r="O100" s="35">
        <v>30</v>
      </c>
      <c r="P100" s="11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71" t="s">
        <v>225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790"/>
      <c r="B101" s="790"/>
      <c r="C101" s="790"/>
      <c r="D101" s="790"/>
      <c r="E101" s="790"/>
      <c r="F101" s="790"/>
      <c r="G101" s="790"/>
      <c r="H101" s="790"/>
      <c r="I101" s="790"/>
      <c r="J101" s="790"/>
      <c r="K101" s="790"/>
      <c r="L101" s="790"/>
      <c r="M101" s="790"/>
      <c r="N101" s="790"/>
      <c r="O101" s="791"/>
      <c r="P101" s="787" t="s">
        <v>40</v>
      </c>
      <c r="Q101" s="788"/>
      <c r="R101" s="788"/>
      <c r="S101" s="788"/>
      <c r="T101" s="788"/>
      <c r="U101" s="788"/>
      <c r="V101" s="789"/>
      <c r="W101" s="40" t="s">
        <v>39</v>
      </c>
      <c r="X101" s="41">
        <f>IFERROR(X98/H98,"0")+IFERROR(X99/H99,"0")+IFERROR(X100/H100,"0")</f>
        <v>0</v>
      </c>
      <c r="Y101" s="41">
        <f>IFERROR(Y98/H98,"0")+IFERROR(Y99/H99,"0")+IFERROR(Y100/H100,"0")</f>
        <v>0</v>
      </c>
      <c r="Z101" s="41">
        <f>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790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87" t="s">
        <v>40</v>
      </c>
      <c r="Q102" s="788"/>
      <c r="R102" s="788"/>
      <c r="S102" s="788"/>
      <c r="T102" s="788"/>
      <c r="U102" s="788"/>
      <c r="V102" s="789"/>
      <c r="W102" s="40" t="s">
        <v>0</v>
      </c>
      <c r="X102" s="41">
        <f>IFERROR(SUM(X98:X100),"0")</f>
        <v>0</v>
      </c>
      <c r="Y102" s="41">
        <f>IFERROR(SUM(Y98:Y100),"0")</f>
        <v>0</v>
      </c>
      <c r="Z102" s="40"/>
      <c r="AA102" s="64"/>
      <c r="AB102" s="64"/>
      <c r="AC102" s="64"/>
    </row>
    <row r="103" spans="1:68" ht="16.5" customHeight="1" x14ac:dyDescent="0.25">
      <c r="A103" s="803" t="s">
        <v>226</v>
      </c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3"/>
      <c r="P103" s="803"/>
      <c r="Q103" s="803"/>
      <c r="R103" s="803"/>
      <c r="S103" s="803"/>
      <c r="T103" s="803"/>
      <c r="U103" s="803"/>
      <c r="V103" s="803"/>
      <c r="W103" s="803"/>
      <c r="X103" s="803"/>
      <c r="Y103" s="803"/>
      <c r="Z103" s="803"/>
      <c r="AA103" s="62"/>
      <c r="AB103" s="62"/>
      <c r="AC103" s="62"/>
    </row>
    <row r="104" spans="1:68" ht="14.25" customHeight="1" x14ac:dyDescent="0.25">
      <c r="A104" s="792" t="s">
        <v>124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63"/>
      <c r="AB104" s="63"/>
      <c r="AC104" s="63"/>
    </row>
    <row r="105" spans="1:68" ht="27" customHeight="1" x14ac:dyDescent="0.25">
      <c r="A105" s="60" t="s">
        <v>227</v>
      </c>
      <c r="B105" s="60" t="s">
        <v>228</v>
      </c>
      <c r="C105" s="34">
        <v>4301011468</v>
      </c>
      <c r="D105" s="793">
        <v>4680115881327</v>
      </c>
      <c r="E105" s="79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128</v>
      </c>
      <c r="L105" s="35" t="s">
        <v>45</v>
      </c>
      <c r="M105" s="36" t="s">
        <v>173</v>
      </c>
      <c r="N105" s="36"/>
      <c r="O105" s="35">
        <v>50</v>
      </c>
      <c r="P105" s="11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7" t="s">
        <v>45</v>
      </c>
      <c r="V105" s="37" t="s">
        <v>45</v>
      </c>
      <c r="W105" s="38" t="s">
        <v>0</v>
      </c>
      <c r="X105" s="56">
        <v>200</v>
      </c>
      <c r="Y105" s="53">
        <f>IFERROR(IF(X105="",0,CEILING((X105/$H105),1)*$H105),"")</f>
        <v>205.20000000000002</v>
      </c>
      <c r="Z105" s="39">
        <f>IFERROR(IF(Y105=0,"",ROUNDUP(Y105/H105,0)*0.01898),"")</f>
        <v>0.36062</v>
      </c>
      <c r="AA105" s="65" t="s">
        <v>45</v>
      </c>
      <c r="AB105" s="66" t="s">
        <v>45</v>
      </c>
      <c r="AC105" s="173" t="s">
        <v>229</v>
      </c>
      <c r="AG105" s="75"/>
      <c r="AJ105" s="79" t="s">
        <v>45</v>
      </c>
      <c r="AK105" s="79">
        <v>0</v>
      </c>
      <c r="BB105" s="174" t="s">
        <v>66</v>
      </c>
      <c r="BM105" s="75">
        <f>IFERROR(X105*I105/H105,"0")</f>
        <v>208.05555555555554</v>
      </c>
      <c r="BN105" s="75">
        <f>IFERROR(Y105*I105/H105,"0")</f>
        <v>213.46499999999997</v>
      </c>
      <c r="BO105" s="75">
        <f>IFERROR(1/J105*(X105/H105),"0")</f>
        <v>0.28935185185185186</v>
      </c>
      <c r="BP105" s="75">
        <f>IFERROR(1/J105*(Y105/H105),"0")</f>
        <v>0.296875</v>
      </c>
    </row>
    <row r="106" spans="1:68" ht="16.5" customHeight="1" x14ac:dyDescent="0.25">
      <c r="A106" s="60" t="s">
        <v>230</v>
      </c>
      <c r="B106" s="60" t="s">
        <v>231</v>
      </c>
      <c r="C106" s="34">
        <v>4301011476</v>
      </c>
      <c r="D106" s="793">
        <v>4680115881518</v>
      </c>
      <c r="E106" s="793"/>
      <c r="F106" s="59">
        <v>0.4</v>
      </c>
      <c r="G106" s="35">
        <v>10</v>
      </c>
      <c r="H106" s="59">
        <v>4</v>
      </c>
      <c r="I106" s="59">
        <v>4.21</v>
      </c>
      <c r="J106" s="35">
        <v>132</v>
      </c>
      <c r="K106" s="35" t="s">
        <v>137</v>
      </c>
      <c r="L106" s="35" t="s">
        <v>45</v>
      </c>
      <c r="M106" s="36" t="s">
        <v>88</v>
      </c>
      <c r="N106" s="36"/>
      <c r="O106" s="35">
        <v>50</v>
      </c>
      <c r="P106" s="11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229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232</v>
      </c>
      <c r="B107" s="60" t="s">
        <v>233</v>
      </c>
      <c r="C107" s="34">
        <v>4301011443</v>
      </c>
      <c r="D107" s="793">
        <v>4680115881303</v>
      </c>
      <c r="E107" s="79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137</v>
      </c>
      <c r="L107" s="35" t="s">
        <v>140</v>
      </c>
      <c r="M107" s="36" t="s">
        <v>173</v>
      </c>
      <c r="N107" s="36"/>
      <c r="O107" s="35">
        <v>50</v>
      </c>
      <c r="P107" s="11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234</v>
      </c>
      <c r="AG107" s="75"/>
      <c r="AJ107" s="79" t="s">
        <v>141</v>
      </c>
      <c r="AK107" s="79">
        <v>54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90"/>
      <c r="B108" s="790"/>
      <c r="C108" s="790"/>
      <c r="D108" s="790"/>
      <c r="E108" s="790"/>
      <c r="F108" s="790"/>
      <c r="G108" s="790"/>
      <c r="H108" s="790"/>
      <c r="I108" s="790"/>
      <c r="J108" s="790"/>
      <c r="K108" s="790"/>
      <c r="L108" s="790"/>
      <c r="M108" s="790"/>
      <c r="N108" s="790"/>
      <c r="O108" s="791"/>
      <c r="P108" s="787" t="s">
        <v>40</v>
      </c>
      <c r="Q108" s="788"/>
      <c r="R108" s="788"/>
      <c r="S108" s="788"/>
      <c r="T108" s="788"/>
      <c r="U108" s="788"/>
      <c r="V108" s="789"/>
      <c r="W108" s="40" t="s">
        <v>39</v>
      </c>
      <c r="X108" s="41">
        <f>IFERROR(X105/H105,"0")+IFERROR(X106/H106,"0")+IFERROR(X107/H107,"0")</f>
        <v>18.518518518518519</v>
      </c>
      <c r="Y108" s="41">
        <f>IFERROR(Y105/H105,"0")+IFERROR(Y106/H106,"0")+IFERROR(Y107/H107,"0")</f>
        <v>19</v>
      </c>
      <c r="Z108" s="41">
        <f>IFERROR(IF(Z105="",0,Z105),"0")+IFERROR(IF(Z106="",0,Z106),"0")+IFERROR(IF(Z107="",0,Z107),"0")</f>
        <v>0.36062</v>
      </c>
      <c r="AA108" s="64"/>
      <c r="AB108" s="64"/>
      <c r="AC108" s="64"/>
    </row>
    <row r="109" spans="1:68" x14ac:dyDescent="0.2">
      <c r="A109" s="790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87" t="s">
        <v>40</v>
      </c>
      <c r="Q109" s="788"/>
      <c r="R109" s="788"/>
      <c r="S109" s="788"/>
      <c r="T109" s="788"/>
      <c r="U109" s="788"/>
      <c r="V109" s="789"/>
      <c r="W109" s="40" t="s">
        <v>0</v>
      </c>
      <c r="X109" s="41">
        <f>IFERROR(SUM(X105:X107),"0")</f>
        <v>200</v>
      </c>
      <c r="Y109" s="41">
        <f>IFERROR(SUM(Y105:Y107),"0")</f>
        <v>205.20000000000002</v>
      </c>
      <c r="Z109" s="40"/>
      <c r="AA109" s="64"/>
      <c r="AB109" s="64"/>
      <c r="AC109" s="64"/>
    </row>
    <row r="110" spans="1:68" ht="14.25" customHeight="1" x14ac:dyDescent="0.25">
      <c r="A110" s="792" t="s">
        <v>84</v>
      </c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2"/>
      <c r="P110" s="792"/>
      <c r="Q110" s="792"/>
      <c r="R110" s="792"/>
      <c r="S110" s="792"/>
      <c r="T110" s="792"/>
      <c r="U110" s="792"/>
      <c r="V110" s="792"/>
      <c r="W110" s="792"/>
      <c r="X110" s="792"/>
      <c r="Y110" s="792"/>
      <c r="Z110" s="792"/>
      <c r="AA110" s="63"/>
      <c r="AB110" s="63"/>
      <c r="AC110" s="63"/>
    </row>
    <row r="111" spans="1:68" ht="27" customHeight="1" x14ac:dyDescent="0.25">
      <c r="A111" s="60" t="s">
        <v>235</v>
      </c>
      <c r="B111" s="60" t="s">
        <v>236</v>
      </c>
      <c r="C111" s="34">
        <v>4301051437</v>
      </c>
      <c r="D111" s="793">
        <v>4607091386967</v>
      </c>
      <c r="E111" s="793"/>
      <c r="F111" s="59">
        <v>1.35</v>
      </c>
      <c r="G111" s="35">
        <v>6</v>
      </c>
      <c r="H111" s="59">
        <v>8.1</v>
      </c>
      <c r="I111" s="59">
        <v>8.6189999999999998</v>
      </c>
      <c r="J111" s="35">
        <v>64</v>
      </c>
      <c r="K111" s="35" t="s">
        <v>128</v>
      </c>
      <c r="L111" s="35" t="s">
        <v>45</v>
      </c>
      <c r="M111" s="36" t="s">
        <v>88</v>
      </c>
      <c r="N111" s="36"/>
      <c r="O111" s="35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7" t="s">
        <v>45</v>
      </c>
      <c r="V111" s="37" t="s">
        <v>45</v>
      </c>
      <c r="W111" s="38" t="s">
        <v>0</v>
      </c>
      <c r="X111" s="56">
        <v>200</v>
      </c>
      <c r="Y111" s="53">
        <f t="shared" ref="Y111:Y116" si="26">IFERROR(IF(X111="",0,CEILING((X111/$H111),1)*$H111),"")</f>
        <v>202.5</v>
      </c>
      <c r="Z111" s="39">
        <f>IFERROR(IF(Y111=0,"",ROUNDUP(Y111/H111,0)*0.01898),"")</f>
        <v>0.47450000000000003</v>
      </c>
      <c r="AA111" s="65" t="s">
        <v>45</v>
      </c>
      <c r="AB111" s="66" t="s">
        <v>45</v>
      </c>
      <c r="AC111" s="179" t="s">
        <v>237</v>
      </c>
      <c r="AG111" s="75"/>
      <c r="AJ111" s="79" t="s">
        <v>45</v>
      </c>
      <c r="AK111" s="79">
        <v>0</v>
      </c>
      <c r="BB111" s="180" t="s">
        <v>66</v>
      </c>
      <c r="BM111" s="75">
        <f t="shared" ref="BM111:BM116" si="27">IFERROR(X111*I111/H111,"0")</f>
        <v>212.81481481481481</v>
      </c>
      <c r="BN111" s="75">
        <f t="shared" ref="BN111:BN116" si="28">IFERROR(Y111*I111/H111,"0")</f>
        <v>215.47499999999999</v>
      </c>
      <c r="BO111" s="75">
        <f t="shared" ref="BO111:BO116" si="29">IFERROR(1/J111*(X111/H111),"0")</f>
        <v>0.38580246913580246</v>
      </c>
      <c r="BP111" s="75">
        <f t="shared" ref="BP111:BP116" si="30">IFERROR(1/J111*(Y111/H111),"0")</f>
        <v>0.390625</v>
      </c>
    </row>
    <row r="112" spans="1:68" ht="27" customHeight="1" x14ac:dyDescent="0.25">
      <c r="A112" s="60" t="s">
        <v>235</v>
      </c>
      <c r="B112" s="60" t="s">
        <v>238</v>
      </c>
      <c r="C112" s="34">
        <v>4301051546</v>
      </c>
      <c r="D112" s="793">
        <v>4607091386967</v>
      </c>
      <c r="E112" s="793"/>
      <c r="F112" s="59">
        <v>1.4</v>
      </c>
      <c r="G112" s="35">
        <v>6</v>
      </c>
      <c r="H112" s="59">
        <v>8.4</v>
      </c>
      <c r="I112" s="59">
        <v>8.9190000000000005</v>
      </c>
      <c r="J112" s="35">
        <v>64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109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IFERROR(IF(Y112=0,"",ROUNDUP(Y112/H112,0)*0.01898),"")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239</v>
      </c>
      <c r="B113" s="60" t="s">
        <v>240</v>
      </c>
      <c r="C113" s="34">
        <v>4301051436</v>
      </c>
      <c r="D113" s="793">
        <v>4607091385731</v>
      </c>
      <c r="E113" s="793"/>
      <c r="F113" s="59">
        <v>0.45</v>
      </c>
      <c r="G113" s="35">
        <v>6</v>
      </c>
      <c r="H113" s="59">
        <v>2.7</v>
      </c>
      <c r="I113" s="59">
        <v>2.952</v>
      </c>
      <c r="J113" s="35">
        <v>182</v>
      </c>
      <c r="K113" s="35" t="s">
        <v>89</v>
      </c>
      <c r="L113" s="35" t="s">
        <v>157</v>
      </c>
      <c r="M113" s="36" t="s">
        <v>88</v>
      </c>
      <c r="N113" s="36"/>
      <c r="O113" s="35">
        <v>45</v>
      </c>
      <c r="P113" s="11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158</v>
      </c>
      <c r="AK113" s="79">
        <v>491.4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16.5" customHeight="1" x14ac:dyDescent="0.25">
      <c r="A114" s="60" t="s">
        <v>241</v>
      </c>
      <c r="B114" s="60" t="s">
        <v>242</v>
      </c>
      <c r="C114" s="34">
        <v>4301051438</v>
      </c>
      <c r="D114" s="793">
        <v>4680115880894</v>
      </c>
      <c r="E114" s="793"/>
      <c r="F114" s="59">
        <v>0.33</v>
      </c>
      <c r="G114" s="35">
        <v>6</v>
      </c>
      <c r="H114" s="59">
        <v>1.98</v>
      </c>
      <c r="I114" s="59">
        <v>2.238</v>
      </c>
      <c r="J114" s="35">
        <v>182</v>
      </c>
      <c r="K114" s="35" t="s">
        <v>89</v>
      </c>
      <c r="L114" s="35" t="s">
        <v>45</v>
      </c>
      <c r="M114" s="36" t="s">
        <v>88</v>
      </c>
      <c r="N114" s="36"/>
      <c r="O114" s="35">
        <v>45</v>
      </c>
      <c r="P114" s="11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244</v>
      </c>
      <c r="B115" s="60" t="s">
        <v>245</v>
      </c>
      <c r="C115" s="34">
        <v>4301051439</v>
      </c>
      <c r="D115" s="793">
        <v>4680115880214</v>
      </c>
      <c r="E115" s="793"/>
      <c r="F115" s="59">
        <v>0.45</v>
      </c>
      <c r="G115" s="35">
        <v>6</v>
      </c>
      <c r="H115" s="59">
        <v>2.7</v>
      </c>
      <c r="I115" s="59">
        <v>2.988</v>
      </c>
      <c r="J115" s="35">
        <v>132</v>
      </c>
      <c r="K115" s="35" t="s">
        <v>137</v>
      </c>
      <c r="L115" s="35" t="s">
        <v>45</v>
      </c>
      <c r="M115" s="36" t="s">
        <v>88</v>
      </c>
      <c r="N115" s="36"/>
      <c r="O115" s="35">
        <v>45</v>
      </c>
      <c r="P115" s="11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IFERROR(IF(Y115=0,"",ROUNDUP(Y115/H115,0)*0.00902),"")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244</v>
      </c>
      <c r="B116" s="60" t="s">
        <v>246</v>
      </c>
      <c r="C116" s="34">
        <v>4301051687</v>
      </c>
      <c r="D116" s="793">
        <v>4680115880214</v>
      </c>
      <c r="E116" s="793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1103" t="s">
        <v>247</v>
      </c>
      <c r="Q116" s="795"/>
      <c r="R116" s="795"/>
      <c r="S116" s="795"/>
      <c r="T116" s="796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243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x14ac:dyDescent="0.2">
      <c r="A117" s="790"/>
      <c r="B117" s="790"/>
      <c r="C117" s="790"/>
      <c r="D117" s="790"/>
      <c r="E117" s="790"/>
      <c r="F117" s="790"/>
      <c r="G117" s="790"/>
      <c r="H117" s="790"/>
      <c r="I117" s="790"/>
      <c r="J117" s="790"/>
      <c r="K117" s="790"/>
      <c r="L117" s="790"/>
      <c r="M117" s="790"/>
      <c r="N117" s="790"/>
      <c r="O117" s="791"/>
      <c r="P117" s="787" t="s">
        <v>40</v>
      </c>
      <c r="Q117" s="788"/>
      <c r="R117" s="788"/>
      <c r="S117" s="788"/>
      <c r="T117" s="788"/>
      <c r="U117" s="788"/>
      <c r="V117" s="789"/>
      <c r="W117" s="40" t="s">
        <v>39</v>
      </c>
      <c r="X117" s="41">
        <f>IFERROR(X111/H111,"0")+IFERROR(X112/H112,"0")+IFERROR(X113/H113,"0")+IFERROR(X114/H114,"0")+IFERROR(X115/H115,"0")+IFERROR(X116/H116,"0")</f>
        <v>24.691358024691358</v>
      </c>
      <c r="Y117" s="41">
        <f>IFERROR(Y111/H111,"0")+IFERROR(Y112/H112,"0")+IFERROR(Y113/H113,"0")+IFERROR(Y114/H114,"0")+IFERROR(Y115/H115,"0")+IFERROR(Y116/H116,"0")</f>
        <v>25</v>
      </c>
      <c r="Z117" s="41">
        <f>IFERROR(IF(Z111="",0,Z111),"0")+IFERROR(IF(Z112="",0,Z112),"0")+IFERROR(IF(Z113="",0,Z113),"0")+IFERROR(IF(Z114="",0,Z114),"0")+IFERROR(IF(Z115="",0,Z115),"0")+IFERROR(IF(Z116="",0,Z116),"0")</f>
        <v>0.47450000000000003</v>
      </c>
      <c r="AA117" s="64"/>
      <c r="AB117" s="64"/>
      <c r="AC117" s="64"/>
    </row>
    <row r="118" spans="1:68" x14ac:dyDescent="0.2">
      <c r="A118" s="790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87" t="s">
        <v>40</v>
      </c>
      <c r="Q118" s="788"/>
      <c r="R118" s="788"/>
      <c r="S118" s="788"/>
      <c r="T118" s="788"/>
      <c r="U118" s="788"/>
      <c r="V118" s="789"/>
      <c r="W118" s="40" t="s">
        <v>0</v>
      </c>
      <c r="X118" s="41">
        <f>IFERROR(SUM(X111:X116),"0")</f>
        <v>200</v>
      </c>
      <c r="Y118" s="41">
        <f>IFERROR(SUM(Y111:Y116),"0")</f>
        <v>202.5</v>
      </c>
      <c r="Z118" s="40"/>
      <c r="AA118" s="64"/>
      <c r="AB118" s="64"/>
      <c r="AC118" s="64"/>
    </row>
    <row r="119" spans="1:68" ht="16.5" customHeight="1" x14ac:dyDescent="0.25">
      <c r="A119" s="803" t="s">
        <v>248</v>
      </c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3"/>
      <c r="P119" s="803"/>
      <c r="Q119" s="803"/>
      <c r="R119" s="803"/>
      <c r="S119" s="803"/>
      <c r="T119" s="803"/>
      <c r="U119" s="803"/>
      <c r="V119" s="803"/>
      <c r="W119" s="803"/>
      <c r="X119" s="803"/>
      <c r="Y119" s="803"/>
      <c r="Z119" s="803"/>
      <c r="AA119" s="62"/>
      <c r="AB119" s="62"/>
      <c r="AC119" s="62"/>
    </row>
    <row r="120" spans="1:68" ht="14.25" customHeight="1" x14ac:dyDescent="0.25">
      <c r="A120" s="792" t="s">
        <v>124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63"/>
      <c r="AB120" s="63"/>
      <c r="AC120" s="63"/>
    </row>
    <row r="121" spans="1:68" ht="16.5" customHeight="1" x14ac:dyDescent="0.25">
      <c r="A121" s="60" t="s">
        <v>249</v>
      </c>
      <c r="B121" s="60" t="s">
        <v>250</v>
      </c>
      <c r="C121" s="34">
        <v>4301011514</v>
      </c>
      <c r="D121" s="793">
        <v>4680115882133</v>
      </c>
      <c r="E121" s="793"/>
      <c r="F121" s="59">
        <v>1.35</v>
      </c>
      <c r="G121" s="35">
        <v>8</v>
      </c>
      <c r="H121" s="59">
        <v>10.8</v>
      </c>
      <c r="I121" s="59">
        <v>11.234999999999999</v>
      </c>
      <c r="J121" s="35">
        <v>64</v>
      </c>
      <c r="K121" s="35" t="s">
        <v>128</v>
      </c>
      <c r="L121" s="35" t="s">
        <v>45</v>
      </c>
      <c r="M121" s="36" t="s">
        <v>131</v>
      </c>
      <c r="N121" s="36"/>
      <c r="O121" s="35">
        <v>50</v>
      </c>
      <c r="P121" s="10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251</v>
      </c>
      <c r="AG121" s="75"/>
      <c r="AJ121" s="79" t="s">
        <v>45</v>
      </c>
      <c r="AK121" s="79">
        <v>0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252</v>
      </c>
      <c r="C122" s="34">
        <v>4301011703</v>
      </c>
      <c r="D122" s="793">
        <v>4680115882133</v>
      </c>
      <c r="E122" s="793"/>
      <c r="F122" s="59">
        <v>1.4</v>
      </c>
      <c r="G122" s="35">
        <v>8</v>
      </c>
      <c r="H122" s="59">
        <v>11.2</v>
      </c>
      <c r="I122" s="59">
        <v>11.635</v>
      </c>
      <c r="J122" s="35">
        <v>64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10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251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253</v>
      </c>
      <c r="B123" s="60" t="s">
        <v>254</v>
      </c>
      <c r="C123" s="34">
        <v>4301011417</v>
      </c>
      <c r="D123" s="793">
        <v>4680115880269</v>
      </c>
      <c r="E123" s="793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137</v>
      </c>
      <c r="L123" s="35" t="s">
        <v>140</v>
      </c>
      <c r="M123" s="36" t="s">
        <v>88</v>
      </c>
      <c r="N123" s="36"/>
      <c r="O123" s="35">
        <v>50</v>
      </c>
      <c r="P123" s="10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255</v>
      </c>
      <c r="AG123" s="75"/>
      <c r="AJ123" s="79" t="s">
        <v>141</v>
      </c>
      <c r="AK123" s="79">
        <v>45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4301011415</v>
      </c>
      <c r="D124" s="793">
        <v>4680115880429</v>
      </c>
      <c r="E124" s="793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137</v>
      </c>
      <c r="L124" s="35" t="s">
        <v>45</v>
      </c>
      <c r="M124" s="36" t="s">
        <v>88</v>
      </c>
      <c r="N124" s="36"/>
      <c r="O124" s="35">
        <v>50</v>
      </c>
      <c r="P124" s="10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255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258</v>
      </c>
      <c r="B125" s="60" t="s">
        <v>259</v>
      </c>
      <c r="C125" s="34">
        <v>4301011462</v>
      </c>
      <c r="D125" s="793">
        <v>4680115881457</v>
      </c>
      <c r="E125" s="793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10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790"/>
      <c r="B126" s="790"/>
      <c r="C126" s="790"/>
      <c r="D126" s="790"/>
      <c r="E126" s="790"/>
      <c r="F126" s="790"/>
      <c r="G126" s="790"/>
      <c r="H126" s="790"/>
      <c r="I126" s="790"/>
      <c r="J126" s="790"/>
      <c r="K126" s="790"/>
      <c r="L126" s="790"/>
      <c r="M126" s="790"/>
      <c r="N126" s="790"/>
      <c r="O126" s="791"/>
      <c r="P126" s="787" t="s">
        <v>40</v>
      </c>
      <c r="Q126" s="788"/>
      <c r="R126" s="788"/>
      <c r="S126" s="788"/>
      <c r="T126" s="788"/>
      <c r="U126" s="788"/>
      <c r="V126" s="789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790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87" t="s">
        <v>40</v>
      </c>
      <c r="Q127" s="788"/>
      <c r="R127" s="788"/>
      <c r="S127" s="788"/>
      <c r="T127" s="788"/>
      <c r="U127" s="788"/>
      <c r="V127" s="789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792" t="s">
        <v>176</v>
      </c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2"/>
      <c r="P128" s="792"/>
      <c r="Q128" s="792"/>
      <c r="R128" s="792"/>
      <c r="S128" s="792"/>
      <c r="T128" s="792"/>
      <c r="U128" s="792"/>
      <c r="V128" s="792"/>
      <c r="W128" s="792"/>
      <c r="X128" s="792"/>
      <c r="Y128" s="792"/>
      <c r="Z128" s="792"/>
      <c r="AA128" s="63"/>
      <c r="AB128" s="63"/>
      <c r="AC128" s="63"/>
    </row>
    <row r="129" spans="1:68" ht="16.5" customHeight="1" x14ac:dyDescent="0.25">
      <c r="A129" s="60" t="s">
        <v>260</v>
      </c>
      <c r="B129" s="60" t="s">
        <v>261</v>
      </c>
      <c r="C129" s="34">
        <v>4301020345</v>
      </c>
      <c r="D129" s="793">
        <v>4680115881488</v>
      </c>
      <c r="E129" s="793"/>
      <c r="F129" s="59">
        <v>1.35</v>
      </c>
      <c r="G129" s="35">
        <v>8</v>
      </c>
      <c r="H129" s="59">
        <v>10.8</v>
      </c>
      <c r="I129" s="59">
        <v>11.234999999999999</v>
      </c>
      <c r="J129" s="35">
        <v>64</v>
      </c>
      <c r="K129" s="35" t="s">
        <v>128</v>
      </c>
      <c r="L129" s="35" t="s">
        <v>45</v>
      </c>
      <c r="M129" s="36" t="s">
        <v>131</v>
      </c>
      <c r="N129" s="36"/>
      <c r="O129" s="35">
        <v>55</v>
      </c>
      <c r="P129" s="10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262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4301020258</v>
      </c>
      <c r="D130" s="793">
        <v>4680115882775</v>
      </c>
      <c r="E130" s="793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 t="s">
        <v>45</v>
      </c>
      <c r="M130" s="36" t="s">
        <v>88</v>
      </c>
      <c r="N130" s="36"/>
      <c r="O130" s="35">
        <v>50</v>
      </c>
      <c r="P130" s="108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263</v>
      </c>
      <c r="B131" s="60" t="s">
        <v>266</v>
      </c>
      <c r="C131" s="34">
        <v>4301020346</v>
      </c>
      <c r="D131" s="793">
        <v>4680115882775</v>
      </c>
      <c r="E131" s="793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131</v>
      </c>
      <c r="N131" s="36"/>
      <c r="O131" s="35">
        <v>55</v>
      </c>
      <c r="P131" s="10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267</v>
      </c>
      <c r="B132" s="60" t="s">
        <v>268</v>
      </c>
      <c r="C132" s="34">
        <v>4301020344</v>
      </c>
      <c r="D132" s="793">
        <v>4680115880658</v>
      </c>
      <c r="E132" s="793"/>
      <c r="F132" s="59">
        <v>0.4</v>
      </c>
      <c r="G132" s="35">
        <v>6</v>
      </c>
      <c r="H132" s="59">
        <v>2.4</v>
      </c>
      <c r="I132" s="59">
        <v>2.58</v>
      </c>
      <c r="J132" s="35">
        <v>182</v>
      </c>
      <c r="K132" s="35" t="s">
        <v>89</v>
      </c>
      <c r="L132" s="35" t="s">
        <v>45</v>
      </c>
      <c r="M132" s="36" t="s">
        <v>131</v>
      </c>
      <c r="N132" s="36"/>
      <c r="O132" s="35">
        <v>55</v>
      </c>
      <c r="P132" s="10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790"/>
      <c r="B133" s="790"/>
      <c r="C133" s="790"/>
      <c r="D133" s="790"/>
      <c r="E133" s="790"/>
      <c r="F133" s="790"/>
      <c r="G133" s="790"/>
      <c r="H133" s="790"/>
      <c r="I133" s="790"/>
      <c r="J133" s="790"/>
      <c r="K133" s="790"/>
      <c r="L133" s="790"/>
      <c r="M133" s="790"/>
      <c r="N133" s="790"/>
      <c r="O133" s="791"/>
      <c r="P133" s="787" t="s">
        <v>40</v>
      </c>
      <c r="Q133" s="788"/>
      <c r="R133" s="788"/>
      <c r="S133" s="788"/>
      <c r="T133" s="788"/>
      <c r="U133" s="788"/>
      <c r="V133" s="789"/>
      <c r="W133" s="40" t="s">
        <v>39</v>
      </c>
      <c r="X133" s="41">
        <f>IFERROR(X129/H129,"0")+IFERROR(X130/H130,"0")+IFERROR(X131/H131,"0")+IFERROR(X132/H132,"0")</f>
        <v>0</v>
      </c>
      <c r="Y133" s="41">
        <f>IFERROR(Y129/H129,"0")+IFERROR(Y130/H130,"0")+IFERROR(Y131/H131,"0")+IFERROR(Y132/H132,"0")</f>
        <v>0</v>
      </c>
      <c r="Z133" s="41">
        <f>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790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87" t="s">
        <v>40</v>
      </c>
      <c r="Q134" s="788"/>
      <c r="R134" s="788"/>
      <c r="S134" s="788"/>
      <c r="T134" s="788"/>
      <c r="U134" s="788"/>
      <c r="V134" s="789"/>
      <c r="W134" s="40" t="s">
        <v>0</v>
      </c>
      <c r="X134" s="41">
        <f>IFERROR(SUM(X129:X132),"0")</f>
        <v>0</v>
      </c>
      <c r="Y134" s="41">
        <f>IFERROR(SUM(Y129:Y132),"0")</f>
        <v>0</v>
      </c>
      <c r="Z134" s="40"/>
      <c r="AA134" s="64"/>
      <c r="AB134" s="64"/>
      <c r="AC134" s="64"/>
    </row>
    <row r="135" spans="1:68" ht="14.25" customHeight="1" x14ac:dyDescent="0.25">
      <c r="A135" s="792" t="s">
        <v>84</v>
      </c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2"/>
      <c r="P135" s="792"/>
      <c r="Q135" s="792"/>
      <c r="R135" s="792"/>
      <c r="S135" s="792"/>
      <c r="T135" s="792"/>
      <c r="U135" s="792"/>
      <c r="V135" s="792"/>
      <c r="W135" s="792"/>
      <c r="X135" s="792"/>
      <c r="Y135" s="792"/>
      <c r="Z135" s="792"/>
      <c r="AA135" s="63"/>
      <c r="AB135" s="63"/>
      <c r="AC135" s="63"/>
    </row>
    <row r="136" spans="1:68" ht="27" customHeight="1" x14ac:dyDescent="0.25">
      <c r="A136" s="60" t="s">
        <v>269</v>
      </c>
      <c r="B136" s="60" t="s">
        <v>270</v>
      </c>
      <c r="C136" s="34">
        <v>4301051625</v>
      </c>
      <c r="D136" s="793">
        <v>4607091385168</v>
      </c>
      <c r="E136" s="793"/>
      <c r="F136" s="59">
        <v>1.4</v>
      </c>
      <c r="G136" s="35">
        <v>6</v>
      </c>
      <c r="H136" s="59">
        <v>8.4</v>
      </c>
      <c r="I136" s="59">
        <v>8.9130000000000003</v>
      </c>
      <c r="J136" s="35">
        <v>64</v>
      </c>
      <c r="K136" s="35" t="s">
        <v>128</v>
      </c>
      <c r="L136" s="35" t="s">
        <v>45</v>
      </c>
      <c r="M136" s="36" t="s">
        <v>88</v>
      </c>
      <c r="N136" s="36"/>
      <c r="O136" s="35">
        <v>45</v>
      </c>
      <c r="P136" s="108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7" t="s">
        <v>45</v>
      </c>
      <c r="V136" s="37" t="s">
        <v>45</v>
      </c>
      <c r="W136" s="38" t="s">
        <v>0</v>
      </c>
      <c r="X136" s="56">
        <v>250</v>
      </c>
      <c r="Y136" s="53">
        <f t="shared" ref="Y136:Y142" si="31">IFERROR(IF(X136="",0,CEILING((X136/$H136),1)*$H136),"")</f>
        <v>252</v>
      </c>
      <c r="Z136" s="39">
        <f>IFERROR(IF(Y136=0,"",ROUNDUP(Y136/H136,0)*0.01898),"")</f>
        <v>0.56940000000000002</v>
      </c>
      <c r="AA136" s="65" t="s">
        <v>45</v>
      </c>
      <c r="AB136" s="66" t="s">
        <v>45</v>
      </c>
      <c r="AC136" s="209" t="s">
        <v>271</v>
      </c>
      <c r="AG136" s="75"/>
      <c r="AJ136" s="79" t="s">
        <v>45</v>
      </c>
      <c r="AK136" s="79">
        <v>0</v>
      </c>
      <c r="BB136" s="210" t="s">
        <v>66</v>
      </c>
      <c r="BM136" s="75">
        <f t="shared" ref="BM136:BM142" si="32">IFERROR(X136*I136/H136,"0")</f>
        <v>265.26785714285711</v>
      </c>
      <c r="BN136" s="75">
        <f t="shared" ref="BN136:BN142" si="33">IFERROR(Y136*I136/H136,"0")</f>
        <v>267.39</v>
      </c>
      <c r="BO136" s="75">
        <f t="shared" ref="BO136:BO142" si="34">IFERROR(1/J136*(X136/H136),"0")</f>
        <v>0.46502976190476186</v>
      </c>
      <c r="BP136" s="75">
        <f t="shared" ref="BP136:BP142" si="35">IFERROR(1/J136*(Y136/H136),"0")</f>
        <v>0.46875</v>
      </c>
    </row>
    <row r="137" spans="1:68" ht="37.5" customHeight="1" x14ac:dyDescent="0.25">
      <c r="A137" s="60" t="s">
        <v>269</v>
      </c>
      <c r="B137" s="60" t="s">
        <v>272</v>
      </c>
      <c r="C137" s="34">
        <v>4301051360</v>
      </c>
      <c r="D137" s="793">
        <v>4607091385168</v>
      </c>
      <c r="E137" s="793"/>
      <c r="F137" s="59">
        <v>1.35</v>
      </c>
      <c r="G137" s="35">
        <v>6</v>
      </c>
      <c r="H137" s="59">
        <v>8.1</v>
      </c>
      <c r="I137" s="59">
        <v>8.6129999999999995</v>
      </c>
      <c r="J137" s="35">
        <v>64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IFERROR(IF(Y137=0,"",ROUNDUP(Y137/H137,0)*0.01898),"")</f>
        <v/>
      </c>
      <c r="AA137" s="65" t="s">
        <v>45</v>
      </c>
      <c r="AB137" s="66" t="s">
        <v>45</v>
      </c>
      <c r="AC137" s="211" t="s">
        <v>273</v>
      </c>
      <c r="AG137" s="75"/>
      <c r="AJ137" s="79" t="s">
        <v>45</v>
      </c>
      <c r="AK137" s="79">
        <v>0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customHeight="1" x14ac:dyDescent="0.25">
      <c r="A138" s="60" t="s">
        <v>274</v>
      </c>
      <c r="B138" s="60" t="s">
        <v>275</v>
      </c>
      <c r="C138" s="34">
        <v>4301051742</v>
      </c>
      <c r="D138" s="793">
        <v>4680115884540</v>
      </c>
      <c r="E138" s="793"/>
      <c r="F138" s="59">
        <v>1.4</v>
      </c>
      <c r="G138" s="35">
        <v>6</v>
      </c>
      <c r="H138" s="59">
        <v>8.4</v>
      </c>
      <c r="I138" s="59">
        <v>8.8350000000000009</v>
      </c>
      <c r="J138" s="35">
        <v>64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109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IFERROR(IF(Y138=0,"",ROUNDUP(Y138/H138,0)*0.01898),"")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customHeight="1" x14ac:dyDescent="0.25">
      <c r="A139" s="60" t="s">
        <v>277</v>
      </c>
      <c r="B139" s="60" t="s">
        <v>278</v>
      </c>
      <c r="C139" s="34">
        <v>4301051362</v>
      </c>
      <c r="D139" s="793">
        <v>4607091383256</v>
      </c>
      <c r="E139" s="793"/>
      <c r="F139" s="59">
        <v>0.33</v>
      </c>
      <c r="G139" s="35">
        <v>6</v>
      </c>
      <c r="H139" s="59">
        <v>1.98</v>
      </c>
      <c r="I139" s="59">
        <v>2.226</v>
      </c>
      <c r="J139" s="35">
        <v>182</v>
      </c>
      <c r="K139" s="35" t="s">
        <v>89</v>
      </c>
      <c r="L139" s="35" t="s">
        <v>45</v>
      </c>
      <c r="M139" s="36" t="s">
        <v>88</v>
      </c>
      <c r="N139" s="36"/>
      <c r="O139" s="35">
        <v>45</v>
      </c>
      <c r="P139" s="109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273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279</v>
      </c>
      <c r="B140" s="60" t="s">
        <v>280</v>
      </c>
      <c r="C140" s="34">
        <v>4301051358</v>
      </c>
      <c r="D140" s="793">
        <v>4607091385748</v>
      </c>
      <c r="E140" s="793"/>
      <c r="F140" s="59">
        <v>0.45</v>
      </c>
      <c r="G140" s="35">
        <v>6</v>
      </c>
      <c r="H140" s="59">
        <v>2.7</v>
      </c>
      <c r="I140" s="59">
        <v>2.952</v>
      </c>
      <c r="J140" s="35">
        <v>182</v>
      </c>
      <c r="K140" s="35" t="s">
        <v>89</v>
      </c>
      <c r="L140" s="35" t="s">
        <v>157</v>
      </c>
      <c r="M140" s="36" t="s">
        <v>88</v>
      </c>
      <c r="N140" s="36"/>
      <c r="O140" s="35">
        <v>45</v>
      </c>
      <c r="P140" s="108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273</v>
      </c>
      <c r="AG140" s="75"/>
      <c r="AJ140" s="79" t="s">
        <v>158</v>
      </c>
      <c r="AK140" s="79">
        <v>491.4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27" customHeight="1" x14ac:dyDescent="0.25">
      <c r="A141" s="60" t="s">
        <v>281</v>
      </c>
      <c r="B141" s="60" t="s">
        <v>282</v>
      </c>
      <c r="C141" s="34">
        <v>4301051740</v>
      </c>
      <c r="D141" s="793">
        <v>4680115884533</v>
      </c>
      <c r="E141" s="793"/>
      <c r="F141" s="59">
        <v>0.3</v>
      </c>
      <c r="G141" s="35">
        <v>6</v>
      </c>
      <c r="H141" s="59">
        <v>1.8</v>
      </c>
      <c r="I141" s="59">
        <v>1.98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10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283</v>
      </c>
      <c r="B142" s="60" t="s">
        <v>284</v>
      </c>
      <c r="C142" s="34">
        <v>4301051480</v>
      </c>
      <c r="D142" s="793">
        <v>4680115882645</v>
      </c>
      <c r="E142" s="793"/>
      <c r="F142" s="59">
        <v>0.3</v>
      </c>
      <c r="G142" s="35">
        <v>6</v>
      </c>
      <c r="H142" s="59">
        <v>1.8</v>
      </c>
      <c r="I142" s="59">
        <v>2.64</v>
      </c>
      <c r="J142" s="35">
        <v>182</v>
      </c>
      <c r="K142" s="35" t="s">
        <v>89</v>
      </c>
      <c r="L142" s="35" t="s">
        <v>45</v>
      </c>
      <c r="M142" s="36" t="s">
        <v>82</v>
      </c>
      <c r="N142" s="36"/>
      <c r="O142" s="35">
        <v>40</v>
      </c>
      <c r="P142" s="10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285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x14ac:dyDescent="0.2">
      <c r="A143" s="790"/>
      <c r="B143" s="790"/>
      <c r="C143" s="790"/>
      <c r="D143" s="790"/>
      <c r="E143" s="790"/>
      <c r="F143" s="790"/>
      <c r="G143" s="790"/>
      <c r="H143" s="790"/>
      <c r="I143" s="790"/>
      <c r="J143" s="790"/>
      <c r="K143" s="790"/>
      <c r="L143" s="790"/>
      <c r="M143" s="790"/>
      <c r="N143" s="790"/>
      <c r="O143" s="791"/>
      <c r="P143" s="787" t="s">
        <v>40</v>
      </c>
      <c r="Q143" s="788"/>
      <c r="R143" s="788"/>
      <c r="S143" s="788"/>
      <c r="T143" s="788"/>
      <c r="U143" s="788"/>
      <c r="V143" s="789"/>
      <c r="W143" s="40" t="s">
        <v>39</v>
      </c>
      <c r="X143" s="41">
        <f>IFERROR(X136/H136,"0")+IFERROR(X137/H137,"0")+IFERROR(X138/H138,"0")+IFERROR(X139/H139,"0")+IFERROR(X140/H140,"0")+IFERROR(X141/H141,"0")+IFERROR(X142/H142,"0")</f>
        <v>29.761904761904759</v>
      </c>
      <c r="Y143" s="41">
        <f>IFERROR(Y136/H136,"0")+IFERROR(Y137/H137,"0")+IFERROR(Y138/H138,"0")+IFERROR(Y139/H139,"0")+IFERROR(Y140/H140,"0")+IFERROR(Y141/H141,"0")+IFERROR(Y142/H142,"0")</f>
        <v>30</v>
      </c>
      <c r="Z143" s="41">
        <f>IFERROR(IF(Z136="",0,Z136),"0")+IFERROR(IF(Z137="",0,Z137),"0")+IFERROR(IF(Z138="",0,Z138),"0")+IFERROR(IF(Z139="",0,Z139),"0")+IFERROR(IF(Z140="",0,Z140),"0")+IFERROR(IF(Z141="",0,Z141),"0")+IFERROR(IF(Z142="",0,Z142),"0")</f>
        <v>0.56940000000000002</v>
      </c>
      <c r="AA143" s="64"/>
      <c r="AB143" s="64"/>
      <c r="AC143" s="64"/>
    </row>
    <row r="144" spans="1:68" x14ac:dyDescent="0.2">
      <c r="A144" s="790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87" t="s">
        <v>40</v>
      </c>
      <c r="Q144" s="788"/>
      <c r="R144" s="788"/>
      <c r="S144" s="788"/>
      <c r="T144" s="788"/>
      <c r="U144" s="788"/>
      <c r="V144" s="789"/>
      <c r="W144" s="40" t="s">
        <v>0</v>
      </c>
      <c r="X144" s="41">
        <f>IFERROR(SUM(X136:X142),"0")</f>
        <v>250</v>
      </c>
      <c r="Y144" s="41">
        <f>IFERROR(SUM(Y136:Y142),"0")</f>
        <v>252</v>
      </c>
      <c r="Z144" s="40"/>
      <c r="AA144" s="64"/>
      <c r="AB144" s="64"/>
      <c r="AC144" s="64"/>
    </row>
    <row r="145" spans="1:68" ht="14.25" customHeight="1" x14ac:dyDescent="0.25">
      <c r="A145" s="792" t="s">
        <v>218</v>
      </c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2"/>
      <c r="P145" s="792"/>
      <c r="Q145" s="792"/>
      <c r="R145" s="792"/>
      <c r="S145" s="792"/>
      <c r="T145" s="792"/>
      <c r="U145" s="792"/>
      <c r="V145" s="792"/>
      <c r="W145" s="792"/>
      <c r="X145" s="792"/>
      <c r="Y145" s="792"/>
      <c r="Z145" s="792"/>
      <c r="AA145" s="63"/>
      <c r="AB145" s="63"/>
      <c r="AC145" s="63"/>
    </row>
    <row r="146" spans="1:68" ht="37.5" customHeight="1" x14ac:dyDescent="0.25">
      <c r="A146" s="60" t="s">
        <v>286</v>
      </c>
      <c r="B146" s="60" t="s">
        <v>287</v>
      </c>
      <c r="C146" s="34">
        <v>4301060356</v>
      </c>
      <c r="D146" s="793">
        <v>4680115882652</v>
      </c>
      <c r="E146" s="793"/>
      <c r="F146" s="59">
        <v>0.33</v>
      </c>
      <c r="G146" s="35">
        <v>6</v>
      </c>
      <c r="H146" s="59">
        <v>1.98</v>
      </c>
      <c r="I146" s="59">
        <v>2.82</v>
      </c>
      <c r="J146" s="35">
        <v>182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10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3" t="s">
        <v>288</v>
      </c>
      <c r="AG146" s="75"/>
      <c r="AJ146" s="79" t="s">
        <v>45</v>
      </c>
      <c r="AK146" s="79">
        <v>0</v>
      </c>
      <c r="BB146" s="224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289</v>
      </c>
      <c r="B147" s="60" t="s">
        <v>290</v>
      </c>
      <c r="C147" s="34">
        <v>4301060309</v>
      </c>
      <c r="D147" s="793">
        <v>4680115880238</v>
      </c>
      <c r="E147" s="793"/>
      <c r="F147" s="59">
        <v>0.33</v>
      </c>
      <c r="G147" s="35">
        <v>6</v>
      </c>
      <c r="H147" s="59">
        <v>1.98</v>
      </c>
      <c r="I147" s="59">
        <v>2.238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10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790"/>
      <c r="B148" s="790"/>
      <c r="C148" s="790"/>
      <c r="D148" s="790"/>
      <c r="E148" s="790"/>
      <c r="F148" s="790"/>
      <c r="G148" s="790"/>
      <c r="H148" s="790"/>
      <c r="I148" s="790"/>
      <c r="J148" s="790"/>
      <c r="K148" s="790"/>
      <c r="L148" s="790"/>
      <c r="M148" s="790"/>
      <c r="N148" s="790"/>
      <c r="O148" s="791"/>
      <c r="P148" s="787" t="s">
        <v>40</v>
      </c>
      <c r="Q148" s="788"/>
      <c r="R148" s="788"/>
      <c r="S148" s="788"/>
      <c r="T148" s="788"/>
      <c r="U148" s="788"/>
      <c r="V148" s="789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790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87" t="s">
        <v>40</v>
      </c>
      <c r="Q149" s="788"/>
      <c r="R149" s="788"/>
      <c r="S149" s="788"/>
      <c r="T149" s="788"/>
      <c r="U149" s="788"/>
      <c r="V149" s="789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6.5" customHeight="1" x14ac:dyDescent="0.25">
      <c r="A150" s="803" t="s">
        <v>292</v>
      </c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3"/>
      <c r="P150" s="803"/>
      <c r="Q150" s="803"/>
      <c r="R150" s="803"/>
      <c r="S150" s="803"/>
      <c r="T150" s="803"/>
      <c r="U150" s="803"/>
      <c r="V150" s="803"/>
      <c r="W150" s="803"/>
      <c r="X150" s="803"/>
      <c r="Y150" s="803"/>
      <c r="Z150" s="803"/>
      <c r="AA150" s="62"/>
      <c r="AB150" s="62"/>
      <c r="AC150" s="62"/>
    </row>
    <row r="151" spans="1:68" ht="14.25" customHeight="1" x14ac:dyDescent="0.25">
      <c r="A151" s="792" t="s">
        <v>124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63"/>
      <c r="AB151" s="63"/>
      <c r="AC151" s="63"/>
    </row>
    <row r="152" spans="1:68" ht="16.5" customHeight="1" x14ac:dyDescent="0.25">
      <c r="A152" s="60" t="s">
        <v>293</v>
      </c>
      <c r="B152" s="60" t="s">
        <v>294</v>
      </c>
      <c r="C152" s="34">
        <v>4301011988</v>
      </c>
      <c r="D152" s="793">
        <v>4680115885561</v>
      </c>
      <c r="E152" s="793"/>
      <c r="F152" s="59">
        <v>1.35</v>
      </c>
      <c r="G152" s="35">
        <v>4</v>
      </c>
      <c r="H152" s="59">
        <v>5.4</v>
      </c>
      <c r="I152" s="59">
        <v>7.24</v>
      </c>
      <c r="J152" s="35">
        <v>104</v>
      </c>
      <c r="K152" s="35" t="s">
        <v>128</v>
      </c>
      <c r="L152" s="35" t="s">
        <v>45</v>
      </c>
      <c r="M152" s="36" t="s">
        <v>296</v>
      </c>
      <c r="N152" s="36"/>
      <c r="O152" s="35">
        <v>90</v>
      </c>
      <c r="P152" s="1075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IFERROR(IF(Y152=0,"",ROUNDUP(Y152/H152,0)*0.01196),"")</f>
        <v/>
      </c>
      <c r="AA152" s="65" t="s">
        <v>45</v>
      </c>
      <c r="AB152" s="66" t="s">
        <v>45</v>
      </c>
      <c r="AC152" s="227" t="s">
        <v>295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297</v>
      </c>
      <c r="B153" s="60" t="s">
        <v>298</v>
      </c>
      <c r="C153" s="34">
        <v>4301011562</v>
      </c>
      <c r="D153" s="793">
        <v>4680115882577</v>
      </c>
      <c r="E153" s="793"/>
      <c r="F153" s="59">
        <v>0.4</v>
      </c>
      <c r="G153" s="35">
        <v>8</v>
      </c>
      <c r="H153" s="59">
        <v>3.2</v>
      </c>
      <c r="I153" s="59">
        <v>3.38</v>
      </c>
      <c r="J153" s="35">
        <v>182</v>
      </c>
      <c r="K153" s="35" t="s">
        <v>89</v>
      </c>
      <c r="L153" s="35" t="s">
        <v>45</v>
      </c>
      <c r="M153" s="36" t="s">
        <v>118</v>
      </c>
      <c r="N153" s="36"/>
      <c r="O153" s="35">
        <v>90</v>
      </c>
      <c r="P153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299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297</v>
      </c>
      <c r="B154" s="60" t="s">
        <v>300</v>
      </c>
      <c r="C154" s="34">
        <v>4301011564</v>
      </c>
      <c r="D154" s="793">
        <v>4680115882577</v>
      </c>
      <c r="E154" s="793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107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299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90"/>
      <c r="B155" s="790"/>
      <c r="C155" s="790"/>
      <c r="D155" s="790"/>
      <c r="E155" s="790"/>
      <c r="F155" s="790"/>
      <c r="G155" s="790"/>
      <c r="H155" s="790"/>
      <c r="I155" s="790"/>
      <c r="J155" s="790"/>
      <c r="K155" s="790"/>
      <c r="L155" s="790"/>
      <c r="M155" s="790"/>
      <c r="N155" s="790"/>
      <c r="O155" s="791"/>
      <c r="P155" s="787" t="s">
        <v>40</v>
      </c>
      <c r="Q155" s="788"/>
      <c r="R155" s="788"/>
      <c r="S155" s="788"/>
      <c r="T155" s="788"/>
      <c r="U155" s="788"/>
      <c r="V155" s="789"/>
      <c r="W155" s="40" t="s">
        <v>39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790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87" t="s">
        <v>40</v>
      </c>
      <c r="Q156" s="788"/>
      <c r="R156" s="788"/>
      <c r="S156" s="788"/>
      <c r="T156" s="788"/>
      <c r="U156" s="788"/>
      <c r="V156" s="789"/>
      <c r="W156" s="40" t="s">
        <v>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14.25" customHeight="1" x14ac:dyDescent="0.25">
      <c r="A157" s="792" t="s">
        <v>78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63"/>
      <c r="AB157" s="63"/>
      <c r="AC157" s="63"/>
    </row>
    <row r="158" spans="1:68" ht="27" customHeight="1" x14ac:dyDescent="0.25">
      <c r="A158" s="60" t="s">
        <v>301</v>
      </c>
      <c r="B158" s="60" t="s">
        <v>302</v>
      </c>
      <c r="C158" s="34">
        <v>4301031234</v>
      </c>
      <c r="D158" s="793">
        <v>4680115883444</v>
      </c>
      <c r="E158" s="793"/>
      <c r="F158" s="59">
        <v>0.35</v>
      </c>
      <c r="G158" s="35">
        <v>8</v>
      </c>
      <c r="H158" s="59">
        <v>2.8</v>
      </c>
      <c r="I158" s="59">
        <v>3.0680000000000001</v>
      </c>
      <c r="J158" s="35">
        <v>182</v>
      </c>
      <c r="K158" s="35" t="s">
        <v>89</v>
      </c>
      <c r="L158" s="35" t="s">
        <v>45</v>
      </c>
      <c r="M158" s="36" t="s">
        <v>118</v>
      </c>
      <c r="N158" s="36"/>
      <c r="O158" s="35">
        <v>90</v>
      </c>
      <c r="P158" s="10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303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301</v>
      </c>
      <c r="B159" s="60" t="s">
        <v>304</v>
      </c>
      <c r="C159" s="34">
        <v>4301031235</v>
      </c>
      <c r="D159" s="793">
        <v>4680115883444</v>
      </c>
      <c r="E159" s="793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10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303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90"/>
      <c r="B160" s="790"/>
      <c r="C160" s="790"/>
      <c r="D160" s="790"/>
      <c r="E160" s="790"/>
      <c r="F160" s="790"/>
      <c r="G160" s="790"/>
      <c r="H160" s="790"/>
      <c r="I160" s="790"/>
      <c r="J160" s="790"/>
      <c r="K160" s="790"/>
      <c r="L160" s="790"/>
      <c r="M160" s="790"/>
      <c r="N160" s="790"/>
      <c r="O160" s="791"/>
      <c r="P160" s="787" t="s">
        <v>40</v>
      </c>
      <c r="Q160" s="788"/>
      <c r="R160" s="788"/>
      <c r="S160" s="788"/>
      <c r="T160" s="788"/>
      <c r="U160" s="788"/>
      <c r="V160" s="789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790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87" t="s">
        <v>40</v>
      </c>
      <c r="Q161" s="788"/>
      <c r="R161" s="788"/>
      <c r="S161" s="788"/>
      <c r="T161" s="788"/>
      <c r="U161" s="788"/>
      <c r="V161" s="789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792" t="s">
        <v>84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63"/>
      <c r="AB162" s="63"/>
      <c r="AC162" s="63"/>
    </row>
    <row r="163" spans="1:68" ht="16.5" customHeight="1" x14ac:dyDescent="0.25">
      <c r="A163" s="60" t="s">
        <v>305</v>
      </c>
      <c r="B163" s="60" t="s">
        <v>306</v>
      </c>
      <c r="C163" s="34">
        <v>4301051817</v>
      </c>
      <c r="D163" s="793">
        <v>4680115885585</v>
      </c>
      <c r="E163" s="793"/>
      <c r="F163" s="59">
        <v>1</v>
      </c>
      <c r="G163" s="35">
        <v>4</v>
      </c>
      <c r="H163" s="59">
        <v>4</v>
      </c>
      <c r="I163" s="59">
        <v>5.69</v>
      </c>
      <c r="J163" s="35">
        <v>120</v>
      </c>
      <c r="K163" s="35" t="s">
        <v>137</v>
      </c>
      <c r="L163" s="35" t="s">
        <v>45</v>
      </c>
      <c r="M163" s="36" t="s">
        <v>296</v>
      </c>
      <c r="N163" s="36"/>
      <c r="O163" s="35">
        <v>45</v>
      </c>
      <c r="P163" s="1071" t="s">
        <v>307</v>
      </c>
      <c r="Q163" s="795"/>
      <c r="R163" s="795"/>
      <c r="S163" s="795"/>
      <c r="T163" s="796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IFERROR(IF(Y163=0,"",ROUNDUP(Y163/H163,0)*0.00937),"")</f>
        <v/>
      </c>
      <c r="AA163" s="65" t="s">
        <v>45</v>
      </c>
      <c r="AB163" s="66" t="s">
        <v>45</v>
      </c>
      <c r="AC163" s="237" t="s">
        <v>295</v>
      </c>
      <c r="AG163" s="75"/>
      <c r="AJ163" s="79" t="s">
        <v>45</v>
      </c>
      <c r="AK163" s="79">
        <v>0</v>
      </c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308</v>
      </c>
      <c r="B164" s="60" t="s">
        <v>309</v>
      </c>
      <c r="C164" s="34">
        <v>4301051477</v>
      </c>
      <c r="D164" s="793">
        <v>4680115882584</v>
      </c>
      <c r="E164" s="793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10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299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308</v>
      </c>
      <c r="B165" s="60" t="s">
        <v>310</v>
      </c>
      <c r="C165" s="34">
        <v>4301051476</v>
      </c>
      <c r="D165" s="793">
        <v>4680115882584</v>
      </c>
      <c r="E165" s="793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107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299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90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87" t="s">
        <v>40</v>
      </c>
      <c r="Q166" s="788"/>
      <c r="R166" s="788"/>
      <c r="S166" s="788"/>
      <c r="T166" s="788"/>
      <c r="U166" s="788"/>
      <c r="V166" s="789"/>
      <c r="W166" s="40" t="s">
        <v>39</v>
      </c>
      <c r="X166" s="41">
        <f>IFERROR(X163/H163,"0")+IFERROR(X164/H164,"0")+IFERROR(X165/H165,"0")</f>
        <v>0</v>
      </c>
      <c r="Y166" s="41">
        <f>IFERROR(Y163/H163,"0")+IFERROR(Y164/H164,"0")+IFERROR(Y165/H165,"0")</f>
        <v>0</v>
      </c>
      <c r="Z166" s="41">
        <f>IFERROR(IF(Z163="",0,Z163),"0")+IFERROR(IF(Z164="",0,Z164),"0")+IFERROR(IF(Z165="",0,Z165),"0")</f>
        <v>0</v>
      </c>
      <c r="AA166" s="64"/>
      <c r="AB166" s="64"/>
      <c r="AC166" s="64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87" t="s">
        <v>40</v>
      </c>
      <c r="Q167" s="788"/>
      <c r="R167" s="788"/>
      <c r="S167" s="788"/>
      <c r="T167" s="788"/>
      <c r="U167" s="788"/>
      <c r="V167" s="789"/>
      <c r="W167" s="40" t="s">
        <v>0</v>
      </c>
      <c r="X167" s="41">
        <f>IFERROR(SUM(X163:X165),"0")</f>
        <v>0</v>
      </c>
      <c r="Y167" s="41">
        <f>IFERROR(SUM(Y163:Y165),"0")</f>
        <v>0</v>
      </c>
      <c r="Z167" s="40"/>
      <c r="AA167" s="64"/>
      <c r="AB167" s="64"/>
      <c r="AC167" s="64"/>
    </row>
    <row r="168" spans="1:68" ht="16.5" customHeight="1" x14ac:dyDescent="0.25">
      <c r="A168" s="803" t="s">
        <v>122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62"/>
      <c r="AB168" s="62"/>
      <c r="AC168" s="62"/>
    </row>
    <row r="169" spans="1:68" ht="14.25" customHeight="1" x14ac:dyDescent="0.25">
      <c r="A169" s="792" t="s">
        <v>124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63"/>
      <c r="AB169" s="63"/>
      <c r="AC169" s="63"/>
    </row>
    <row r="170" spans="1:68" ht="27" customHeight="1" x14ac:dyDescent="0.25">
      <c r="A170" s="60" t="s">
        <v>311</v>
      </c>
      <c r="B170" s="60" t="s">
        <v>312</v>
      </c>
      <c r="C170" s="34">
        <v>4301011705</v>
      </c>
      <c r="D170" s="793">
        <v>4607091384604</v>
      </c>
      <c r="E170" s="793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10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313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90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87" t="s">
        <v>40</v>
      </c>
      <c r="Q171" s="788"/>
      <c r="R171" s="788"/>
      <c r="S171" s="788"/>
      <c r="T171" s="788"/>
      <c r="U171" s="788"/>
      <c r="V171" s="789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87" t="s">
        <v>40</v>
      </c>
      <c r="Q172" s="788"/>
      <c r="R172" s="788"/>
      <c r="S172" s="788"/>
      <c r="T172" s="788"/>
      <c r="U172" s="788"/>
      <c r="V172" s="789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792" t="s">
        <v>78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63"/>
      <c r="AB173" s="63"/>
      <c r="AC173" s="63"/>
    </row>
    <row r="174" spans="1:68" ht="16.5" customHeight="1" x14ac:dyDescent="0.25">
      <c r="A174" s="60" t="s">
        <v>314</v>
      </c>
      <c r="B174" s="60" t="s">
        <v>315</v>
      </c>
      <c r="C174" s="34">
        <v>4301030895</v>
      </c>
      <c r="D174" s="793">
        <v>4607091387667</v>
      </c>
      <c r="E174" s="793"/>
      <c r="F174" s="59">
        <v>0.9</v>
      </c>
      <c r="G174" s="35">
        <v>10</v>
      </c>
      <c r="H174" s="59">
        <v>9</v>
      </c>
      <c r="I174" s="59">
        <v>9.5850000000000009</v>
      </c>
      <c r="J174" s="35">
        <v>64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10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7" t="s">
        <v>45</v>
      </c>
      <c r="V174" s="37" t="s">
        <v>45</v>
      </c>
      <c r="W174" s="38" t="s">
        <v>0</v>
      </c>
      <c r="X174" s="56">
        <v>50</v>
      </c>
      <c r="Y174" s="53">
        <f>IFERROR(IF(X174="",0,CEILING((X174/$H174),1)*$H174),"")</f>
        <v>54</v>
      </c>
      <c r="Z174" s="39">
        <f>IFERROR(IF(Y174=0,"",ROUNDUP(Y174/H174,0)*0.01898),"")</f>
        <v>0.11388000000000001</v>
      </c>
      <c r="AA174" s="65" t="s">
        <v>45</v>
      </c>
      <c r="AB174" s="66" t="s">
        <v>45</v>
      </c>
      <c r="AC174" s="245" t="s">
        <v>316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53.250000000000007</v>
      </c>
      <c r="BN174" s="75">
        <f>IFERROR(Y174*I174/H174,"0")</f>
        <v>57.510000000000005</v>
      </c>
      <c r="BO174" s="75">
        <f>IFERROR(1/J174*(X174/H174),"0")</f>
        <v>8.6805555555555552E-2</v>
      </c>
      <c r="BP174" s="75">
        <f>IFERROR(1/J174*(Y174/H174),"0")</f>
        <v>9.375E-2</v>
      </c>
    </row>
    <row r="175" spans="1:68" ht="27" customHeight="1" x14ac:dyDescent="0.25">
      <c r="A175" s="60" t="s">
        <v>317</v>
      </c>
      <c r="B175" s="60" t="s">
        <v>318</v>
      </c>
      <c r="C175" s="34">
        <v>4301030961</v>
      </c>
      <c r="D175" s="793">
        <v>4607091387636</v>
      </c>
      <c r="E175" s="793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10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319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320</v>
      </c>
      <c r="B176" s="60" t="s">
        <v>321</v>
      </c>
      <c r="C176" s="34">
        <v>4301030963</v>
      </c>
      <c r="D176" s="793">
        <v>4607091382426</v>
      </c>
      <c r="E176" s="793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10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7" t="s">
        <v>45</v>
      </c>
      <c r="V176" s="37" t="s">
        <v>45</v>
      </c>
      <c r="W176" s="38" t="s">
        <v>0</v>
      </c>
      <c r="X176" s="56">
        <v>300</v>
      </c>
      <c r="Y176" s="53">
        <f>IFERROR(IF(X176="",0,CEILING((X176/$H176),1)*$H176),"")</f>
        <v>306</v>
      </c>
      <c r="Z176" s="39">
        <f>IFERROR(IF(Y176=0,"",ROUNDUP(Y176/H176,0)*0.02175),"")</f>
        <v>0.73949999999999994</v>
      </c>
      <c r="AA176" s="65" t="s">
        <v>45</v>
      </c>
      <c r="AB176" s="66" t="s">
        <v>45</v>
      </c>
      <c r="AC176" s="249" t="s">
        <v>322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321.00000000000006</v>
      </c>
      <c r="BN176" s="75">
        <f>IFERROR(Y176*I176/H176,"0")</f>
        <v>327.42</v>
      </c>
      <c r="BO176" s="75">
        <f>IFERROR(1/J176*(X176/H176),"0")</f>
        <v>0.59523809523809523</v>
      </c>
      <c r="BP176" s="75">
        <f>IFERROR(1/J176*(Y176/H176),"0")</f>
        <v>0.6071428571428571</v>
      </c>
    </row>
    <row r="177" spans="1:68" ht="27" customHeight="1" x14ac:dyDescent="0.25">
      <c r="A177" s="60" t="s">
        <v>323</v>
      </c>
      <c r="B177" s="60" t="s">
        <v>324</v>
      </c>
      <c r="C177" s="34">
        <v>4301030962</v>
      </c>
      <c r="D177" s="793">
        <v>4607091386547</v>
      </c>
      <c r="E177" s="793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10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7" t="s">
        <v>45</v>
      </c>
      <c r="V177" s="37" t="s">
        <v>45</v>
      </c>
      <c r="W177" s="38" t="s">
        <v>0</v>
      </c>
      <c r="X177" s="56">
        <v>42</v>
      </c>
      <c r="Y177" s="53">
        <f>IFERROR(IF(X177="",0,CEILING((X177/$H177),1)*$H177),"")</f>
        <v>42</v>
      </c>
      <c r="Z177" s="39">
        <f>IFERROR(IF(Y177=0,"",ROUNDUP(Y177/H177,0)*0.00502),"")</f>
        <v>7.5300000000000006E-2</v>
      </c>
      <c r="AA177" s="65" t="s">
        <v>45</v>
      </c>
      <c r="AB177" s="66" t="s">
        <v>45</v>
      </c>
      <c r="AC177" s="251" t="s">
        <v>319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44.1</v>
      </c>
      <c r="BN177" s="75">
        <f>IFERROR(Y177*I177/H177,"0")</f>
        <v>44.1</v>
      </c>
      <c r="BO177" s="75">
        <f>IFERROR(1/J177*(X177/H177),"0")</f>
        <v>6.4102564102564111E-2</v>
      </c>
      <c r="BP177" s="75">
        <f>IFERROR(1/J177*(Y177/H177),"0")</f>
        <v>6.4102564102564111E-2</v>
      </c>
    </row>
    <row r="178" spans="1:68" ht="27" customHeight="1" x14ac:dyDescent="0.25">
      <c r="A178" s="60" t="s">
        <v>325</v>
      </c>
      <c r="B178" s="60" t="s">
        <v>326</v>
      </c>
      <c r="C178" s="34">
        <v>4301030964</v>
      </c>
      <c r="D178" s="793">
        <v>4607091382464</v>
      </c>
      <c r="E178" s="793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322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790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87" t="s">
        <v>40</v>
      </c>
      <c r="Q179" s="788"/>
      <c r="R179" s="788"/>
      <c r="S179" s="788"/>
      <c r="T179" s="788"/>
      <c r="U179" s="788"/>
      <c r="V179" s="789"/>
      <c r="W179" s="40" t="s">
        <v>39</v>
      </c>
      <c r="X179" s="41">
        <f>IFERROR(X174/H174,"0")+IFERROR(X175/H175,"0")+IFERROR(X176/H176,"0")+IFERROR(X177/H177,"0")+IFERROR(X178/H178,"0")</f>
        <v>53.888888888888893</v>
      </c>
      <c r="Y179" s="41">
        <f>IFERROR(Y174/H174,"0")+IFERROR(Y175/H175,"0")+IFERROR(Y176/H176,"0")+IFERROR(Y177/H177,"0")+IFERROR(Y178/H178,"0")</f>
        <v>55</v>
      </c>
      <c r="Z179" s="41">
        <f>IFERROR(IF(Z174="",0,Z174),"0")+IFERROR(IF(Z175="",0,Z175),"0")+IFERROR(IF(Z176="",0,Z176),"0")+IFERROR(IF(Z177="",0,Z177),"0")+IFERROR(IF(Z178="",0,Z178),"0")</f>
        <v>0.92867999999999995</v>
      </c>
      <c r="AA179" s="64"/>
      <c r="AB179" s="64"/>
      <c r="AC179" s="64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87" t="s">
        <v>40</v>
      </c>
      <c r="Q180" s="788"/>
      <c r="R180" s="788"/>
      <c r="S180" s="788"/>
      <c r="T180" s="788"/>
      <c r="U180" s="788"/>
      <c r="V180" s="789"/>
      <c r="W180" s="40" t="s">
        <v>0</v>
      </c>
      <c r="X180" s="41">
        <f>IFERROR(SUM(X174:X178),"0")</f>
        <v>392</v>
      </c>
      <c r="Y180" s="41">
        <f>IFERROR(SUM(Y174:Y178),"0")</f>
        <v>402</v>
      </c>
      <c r="Z180" s="40"/>
      <c r="AA180" s="64"/>
      <c r="AB180" s="64"/>
      <c r="AC180" s="64"/>
    </row>
    <row r="181" spans="1:68" ht="14.25" customHeight="1" x14ac:dyDescent="0.25">
      <c r="A181" s="792" t="s">
        <v>84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63"/>
      <c r="AB181" s="63"/>
      <c r="AC181" s="63"/>
    </row>
    <row r="182" spans="1:68" ht="16.5" customHeight="1" x14ac:dyDescent="0.25">
      <c r="A182" s="60" t="s">
        <v>327</v>
      </c>
      <c r="B182" s="60" t="s">
        <v>328</v>
      </c>
      <c r="C182" s="34">
        <v>4301051653</v>
      </c>
      <c r="D182" s="793">
        <v>4607091386264</v>
      </c>
      <c r="E182" s="793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329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330</v>
      </c>
      <c r="B183" s="60" t="s">
        <v>331</v>
      </c>
      <c r="C183" s="34">
        <v>4301051313</v>
      </c>
      <c r="D183" s="793">
        <v>4607091385427</v>
      </c>
      <c r="E183" s="793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10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332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90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87" t="s">
        <v>40</v>
      </c>
      <c r="Q184" s="788"/>
      <c r="R184" s="788"/>
      <c r="S184" s="788"/>
      <c r="T184" s="788"/>
      <c r="U184" s="788"/>
      <c r="V184" s="789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87" t="s">
        <v>40</v>
      </c>
      <c r="Q185" s="788"/>
      <c r="R185" s="788"/>
      <c r="S185" s="788"/>
      <c r="T185" s="788"/>
      <c r="U185" s="788"/>
      <c r="V185" s="789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37" t="s">
        <v>333</v>
      </c>
      <c r="B186" s="837"/>
      <c r="C186" s="837"/>
      <c r="D186" s="837"/>
      <c r="E186" s="837"/>
      <c r="F186" s="837"/>
      <c r="G186" s="837"/>
      <c r="H186" s="837"/>
      <c r="I186" s="837"/>
      <c r="J186" s="837"/>
      <c r="K186" s="837"/>
      <c r="L186" s="837"/>
      <c r="M186" s="837"/>
      <c r="N186" s="837"/>
      <c r="O186" s="837"/>
      <c r="P186" s="837"/>
      <c r="Q186" s="837"/>
      <c r="R186" s="837"/>
      <c r="S186" s="837"/>
      <c r="T186" s="837"/>
      <c r="U186" s="837"/>
      <c r="V186" s="837"/>
      <c r="W186" s="837"/>
      <c r="X186" s="837"/>
      <c r="Y186" s="837"/>
      <c r="Z186" s="837"/>
      <c r="AA186" s="52"/>
      <c r="AB186" s="52"/>
      <c r="AC186" s="52"/>
    </row>
    <row r="187" spans="1:68" ht="16.5" customHeight="1" x14ac:dyDescent="0.25">
      <c r="A187" s="803" t="s">
        <v>334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62"/>
      <c r="AB187" s="62"/>
      <c r="AC187" s="62"/>
    </row>
    <row r="188" spans="1:68" ht="14.25" customHeight="1" x14ac:dyDescent="0.25">
      <c r="A188" s="792" t="s">
        <v>176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63"/>
      <c r="AB188" s="63"/>
      <c r="AC188" s="63"/>
    </row>
    <row r="189" spans="1:68" ht="27" customHeight="1" x14ac:dyDescent="0.25">
      <c r="A189" s="60" t="s">
        <v>335</v>
      </c>
      <c r="B189" s="60" t="s">
        <v>336</v>
      </c>
      <c r="C189" s="34">
        <v>4301020323</v>
      </c>
      <c r="D189" s="793">
        <v>4680115886223</v>
      </c>
      <c r="E189" s="793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337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90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87" t="s">
        <v>40</v>
      </c>
      <c r="Q190" s="788"/>
      <c r="R190" s="788"/>
      <c r="S190" s="788"/>
      <c r="T190" s="788"/>
      <c r="U190" s="788"/>
      <c r="V190" s="789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87" t="s">
        <v>40</v>
      </c>
      <c r="Q191" s="788"/>
      <c r="R191" s="788"/>
      <c r="S191" s="788"/>
      <c r="T191" s="788"/>
      <c r="U191" s="788"/>
      <c r="V191" s="789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792" t="s">
        <v>78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63"/>
      <c r="AB192" s="63"/>
      <c r="AC192" s="63"/>
    </row>
    <row r="193" spans="1:68" ht="27" customHeight="1" x14ac:dyDescent="0.25">
      <c r="A193" s="60" t="s">
        <v>338</v>
      </c>
      <c r="B193" s="60" t="s">
        <v>339</v>
      </c>
      <c r="C193" s="34">
        <v>4301031191</v>
      </c>
      <c r="D193" s="793">
        <v>4680115880993</v>
      </c>
      <c r="E193" s="793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10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IFERROR(IF(Y193=0,"",ROUNDUP(Y193/H193,0)*0.00902),"")</f>
        <v/>
      </c>
      <c r="AA193" s="65" t="s">
        <v>45</v>
      </c>
      <c r="AB193" s="66" t="s">
        <v>45</v>
      </c>
      <c r="AC193" s="261" t="s">
        <v>340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341</v>
      </c>
      <c r="B194" s="60" t="s">
        <v>342</v>
      </c>
      <c r="C194" s="34">
        <v>4301031204</v>
      </c>
      <c r="D194" s="793">
        <v>4680115881761</v>
      </c>
      <c r="E194" s="793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10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343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344</v>
      </c>
      <c r="B195" s="60" t="s">
        <v>345</v>
      </c>
      <c r="C195" s="34">
        <v>4301031201</v>
      </c>
      <c r="D195" s="793">
        <v>4680115881563</v>
      </c>
      <c r="E195" s="793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10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IFERROR(IF(Y195=0,"",ROUNDUP(Y195/H195,0)*0.00902),"")</f>
        <v/>
      </c>
      <c r="AA195" s="65" t="s">
        <v>45</v>
      </c>
      <c r="AB195" s="66" t="s">
        <v>45</v>
      </c>
      <c r="AC195" s="265" t="s">
        <v>346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347</v>
      </c>
      <c r="B196" s="60" t="s">
        <v>348</v>
      </c>
      <c r="C196" s="34">
        <v>4301031199</v>
      </c>
      <c r="D196" s="793">
        <v>4680115880986</v>
      </c>
      <c r="E196" s="793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10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340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349</v>
      </c>
      <c r="B197" s="60" t="s">
        <v>350</v>
      </c>
      <c r="C197" s="34">
        <v>4301031205</v>
      </c>
      <c r="D197" s="793">
        <v>4680115881785</v>
      </c>
      <c r="E197" s="793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343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351</v>
      </c>
      <c r="B198" s="60" t="s">
        <v>352</v>
      </c>
      <c r="C198" s="34">
        <v>4301031202</v>
      </c>
      <c r="D198" s="793">
        <v>4680115881679</v>
      </c>
      <c r="E198" s="793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346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353</v>
      </c>
      <c r="B199" s="60" t="s">
        <v>354</v>
      </c>
      <c r="C199" s="34">
        <v>4301031158</v>
      </c>
      <c r="D199" s="793">
        <v>4680115880191</v>
      </c>
      <c r="E199" s="793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346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355</v>
      </c>
      <c r="B200" s="60" t="s">
        <v>356</v>
      </c>
      <c r="C200" s="34">
        <v>4301031245</v>
      </c>
      <c r="D200" s="793">
        <v>4680115883963</v>
      </c>
      <c r="E200" s="793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357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790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87" t="s">
        <v>40</v>
      </c>
      <c r="Q201" s="788"/>
      <c r="R201" s="788"/>
      <c r="S201" s="788"/>
      <c r="T201" s="788"/>
      <c r="U201" s="788"/>
      <c r="V201" s="789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87" t="s">
        <v>40</v>
      </c>
      <c r="Q202" s="788"/>
      <c r="R202" s="788"/>
      <c r="S202" s="788"/>
      <c r="T202" s="788"/>
      <c r="U202" s="788"/>
      <c r="V202" s="789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803" t="s">
        <v>358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62"/>
      <c r="AB203" s="62"/>
      <c r="AC203" s="62"/>
    </row>
    <row r="204" spans="1:68" ht="14.25" customHeight="1" x14ac:dyDescent="0.25">
      <c r="A204" s="792" t="s">
        <v>124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63"/>
      <c r="AB204" s="63"/>
      <c r="AC204" s="63"/>
    </row>
    <row r="205" spans="1:68" ht="16.5" customHeight="1" x14ac:dyDescent="0.25">
      <c r="A205" s="60" t="s">
        <v>359</v>
      </c>
      <c r="B205" s="60" t="s">
        <v>360</v>
      </c>
      <c r="C205" s="34">
        <v>4301011450</v>
      </c>
      <c r="D205" s="793">
        <v>4680115881402</v>
      </c>
      <c r="E205" s="793"/>
      <c r="F205" s="59">
        <v>1.35</v>
      </c>
      <c r="G205" s="35">
        <v>8</v>
      </c>
      <c r="H205" s="59">
        <v>10.8</v>
      </c>
      <c r="I205" s="59">
        <v>11.234999999999999</v>
      </c>
      <c r="J205" s="35">
        <v>64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10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IFERROR(IF(Y205=0,"",ROUNDUP(Y205/H205,0)*0.01898),"")</f>
        <v/>
      </c>
      <c r="AA205" s="65" t="s">
        <v>45</v>
      </c>
      <c r="AB205" s="66" t="s">
        <v>45</v>
      </c>
      <c r="AC205" s="277" t="s">
        <v>361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362</v>
      </c>
      <c r="B206" s="60" t="s">
        <v>363</v>
      </c>
      <c r="C206" s="34">
        <v>4301011767</v>
      </c>
      <c r="D206" s="793">
        <v>4680115881396</v>
      </c>
      <c r="E206" s="793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364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790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87" t="s">
        <v>40</v>
      </c>
      <c r="Q207" s="788"/>
      <c r="R207" s="788"/>
      <c r="S207" s="788"/>
      <c r="T207" s="788"/>
      <c r="U207" s="788"/>
      <c r="V207" s="789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87" t="s">
        <v>40</v>
      </c>
      <c r="Q208" s="788"/>
      <c r="R208" s="788"/>
      <c r="S208" s="788"/>
      <c r="T208" s="788"/>
      <c r="U208" s="788"/>
      <c r="V208" s="789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792" t="s">
        <v>176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63"/>
      <c r="AB209" s="63"/>
      <c r="AC209" s="63"/>
    </row>
    <row r="210" spans="1:68" ht="16.5" customHeight="1" x14ac:dyDescent="0.25">
      <c r="A210" s="60" t="s">
        <v>365</v>
      </c>
      <c r="B210" s="60" t="s">
        <v>366</v>
      </c>
      <c r="C210" s="34">
        <v>4301020262</v>
      </c>
      <c r="D210" s="793">
        <v>4680115882935</v>
      </c>
      <c r="E210" s="793"/>
      <c r="F210" s="59">
        <v>1.35</v>
      </c>
      <c r="G210" s="35">
        <v>8</v>
      </c>
      <c r="H210" s="59">
        <v>10.8</v>
      </c>
      <c r="I210" s="59">
        <v>11.234999999999999</v>
      </c>
      <c r="J210" s="35">
        <v>64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10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367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368</v>
      </c>
      <c r="B211" s="60" t="s">
        <v>369</v>
      </c>
      <c r="C211" s="34">
        <v>4301020220</v>
      </c>
      <c r="D211" s="793">
        <v>4680115880764</v>
      </c>
      <c r="E211" s="793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10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367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790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87" t="s">
        <v>40</v>
      </c>
      <c r="Q212" s="788"/>
      <c r="R212" s="788"/>
      <c r="S212" s="788"/>
      <c r="T212" s="788"/>
      <c r="U212" s="788"/>
      <c r="V212" s="789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87" t="s">
        <v>40</v>
      </c>
      <c r="Q213" s="788"/>
      <c r="R213" s="788"/>
      <c r="S213" s="788"/>
      <c r="T213" s="788"/>
      <c r="U213" s="788"/>
      <c r="V213" s="789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792" t="s">
        <v>78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63"/>
      <c r="AB214" s="63"/>
      <c r="AC214" s="63"/>
    </row>
    <row r="215" spans="1:68" ht="27" customHeight="1" x14ac:dyDescent="0.25">
      <c r="A215" s="60" t="s">
        <v>370</v>
      </c>
      <c r="B215" s="60" t="s">
        <v>371</v>
      </c>
      <c r="C215" s="34">
        <v>4301031224</v>
      </c>
      <c r="D215" s="793">
        <v>4680115882683</v>
      </c>
      <c r="E215" s="793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10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2" si="41">IFERROR(IF(X215="",0,CEILING((X215/$H215),1)*$H215),"")</f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372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0</v>
      </c>
      <c r="BN215" s="75">
        <f t="shared" ref="BN215:BN222" si="43">IFERROR(Y215*I215/H215,"0")</f>
        <v>0</v>
      </c>
      <c r="BO215" s="75">
        <f t="shared" ref="BO215:BO222" si="44">IFERROR(1/J215*(X215/H215),"0")</f>
        <v>0</v>
      </c>
      <c r="BP215" s="75">
        <f t="shared" ref="BP215:BP222" si="45">IFERROR(1/J215*(Y215/H215),"0")</f>
        <v>0</v>
      </c>
    </row>
    <row r="216" spans="1:68" ht="27" customHeight="1" x14ac:dyDescent="0.25">
      <c r="A216" s="60" t="s">
        <v>373</v>
      </c>
      <c r="B216" s="60" t="s">
        <v>374</v>
      </c>
      <c r="C216" s="34">
        <v>4301031230</v>
      </c>
      <c r="D216" s="793">
        <v>4680115882690</v>
      </c>
      <c r="E216" s="793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10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7" t="s">
        <v>45</v>
      </c>
      <c r="V216" s="37" t="s">
        <v>45</v>
      </c>
      <c r="W216" s="38" t="s">
        <v>0</v>
      </c>
      <c r="X216" s="56">
        <v>150</v>
      </c>
      <c r="Y216" s="53">
        <f t="shared" si="41"/>
        <v>151.20000000000002</v>
      </c>
      <c r="Z216" s="39">
        <f>IFERROR(IF(Y216=0,"",ROUNDUP(Y216/H216,0)*0.00902),"")</f>
        <v>0.25256000000000001</v>
      </c>
      <c r="AA216" s="65" t="s">
        <v>45</v>
      </c>
      <c r="AB216" s="66" t="s">
        <v>45</v>
      </c>
      <c r="AC216" s="287" t="s">
        <v>375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155.83333333333331</v>
      </c>
      <c r="BN216" s="75">
        <f t="shared" si="43"/>
        <v>157.08000000000001</v>
      </c>
      <c r="BO216" s="75">
        <f t="shared" si="44"/>
        <v>0.21043771043771042</v>
      </c>
      <c r="BP216" s="75">
        <f t="shared" si="45"/>
        <v>0.21212121212121213</v>
      </c>
    </row>
    <row r="217" spans="1:68" ht="27" customHeight="1" x14ac:dyDescent="0.25">
      <c r="A217" s="60" t="s">
        <v>376</v>
      </c>
      <c r="B217" s="60" t="s">
        <v>377</v>
      </c>
      <c r="C217" s="34">
        <v>4301031220</v>
      </c>
      <c r="D217" s="793">
        <v>4680115882669</v>
      </c>
      <c r="E217" s="793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10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7" t="s">
        <v>45</v>
      </c>
      <c r="V217" s="37" t="s">
        <v>45</v>
      </c>
      <c r="W217" s="38" t="s">
        <v>0</v>
      </c>
      <c r="X217" s="56">
        <v>200</v>
      </c>
      <c r="Y217" s="53">
        <f t="shared" si="41"/>
        <v>205.20000000000002</v>
      </c>
      <c r="Z217" s="39">
        <f>IFERROR(IF(Y217=0,"",ROUNDUP(Y217/H217,0)*0.00902),"")</f>
        <v>0.34276000000000001</v>
      </c>
      <c r="AA217" s="65" t="s">
        <v>45</v>
      </c>
      <c r="AB217" s="66" t="s">
        <v>45</v>
      </c>
      <c r="AC217" s="289" t="s">
        <v>378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207.77777777777777</v>
      </c>
      <c r="BN217" s="75">
        <f t="shared" si="43"/>
        <v>213.18000000000004</v>
      </c>
      <c r="BO217" s="75">
        <f t="shared" si="44"/>
        <v>0.28058361391694725</v>
      </c>
      <c r="BP217" s="75">
        <f t="shared" si="45"/>
        <v>0.2878787878787879</v>
      </c>
    </row>
    <row r="218" spans="1:68" ht="27" customHeight="1" x14ac:dyDescent="0.25">
      <c r="A218" s="60" t="s">
        <v>379</v>
      </c>
      <c r="B218" s="60" t="s">
        <v>380</v>
      </c>
      <c r="C218" s="34">
        <v>4301031221</v>
      </c>
      <c r="D218" s="793">
        <v>4680115882676</v>
      </c>
      <c r="E218" s="793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10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381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4301031223</v>
      </c>
      <c r="D219" s="793">
        <v>4680115884014</v>
      </c>
      <c r="E219" s="793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372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4301031222</v>
      </c>
      <c r="D220" s="793">
        <v>4680115884007</v>
      </c>
      <c r="E220" s="793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375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4301031229</v>
      </c>
      <c r="D221" s="793">
        <v>4680115884038</v>
      </c>
      <c r="E221" s="793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378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388</v>
      </c>
      <c r="B222" s="60" t="s">
        <v>389</v>
      </c>
      <c r="C222" s="34">
        <v>4301031225</v>
      </c>
      <c r="D222" s="793">
        <v>4680115884021</v>
      </c>
      <c r="E222" s="793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381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790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87" t="s">
        <v>40</v>
      </c>
      <c r="Q223" s="788"/>
      <c r="R223" s="788"/>
      <c r="S223" s="788"/>
      <c r="T223" s="788"/>
      <c r="U223" s="788"/>
      <c r="V223" s="789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64.81481481481481</v>
      </c>
      <c r="Y223" s="41">
        <f>IFERROR(Y215/H215,"0")+IFERROR(Y216/H216,"0")+IFERROR(Y217/H217,"0")+IFERROR(Y218/H218,"0")+IFERROR(Y219/H219,"0")+IFERROR(Y220/H220,"0")+IFERROR(Y221/H221,"0")+IFERROR(Y222/H222,"0")</f>
        <v>66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0.59532000000000007</v>
      </c>
      <c r="AA223" s="64"/>
      <c r="AB223" s="64"/>
      <c r="AC223" s="64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87" t="s">
        <v>40</v>
      </c>
      <c r="Q224" s="788"/>
      <c r="R224" s="788"/>
      <c r="S224" s="788"/>
      <c r="T224" s="788"/>
      <c r="U224" s="788"/>
      <c r="V224" s="789"/>
      <c r="W224" s="40" t="s">
        <v>0</v>
      </c>
      <c r="X224" s="41">
        <f>IFERROR(SUM(X215:X222),"0")</f>
        <v>350</v>
      </c>
      <c r="Y224" s="41">
        <f>IFERROR(SUM(Y215:Y222),"0")</f>
        <v>356.40000000000003</v>
      </c>
      <c r="Z224" s="40"/>
      <c r="AA224" s="64"/>
      <c r="AB224" s="64"/>
      <c r="AC224" s="64"/>
    </row>
    <row r="225" spans="1:68" ht="14.25" customHeight="1" x14ac:dyDescent="0.25">
      <c r="A225" s="792" t="s">
        <v>84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63"/>
      <c r="AB225" s="63"/>
      <c r="AC225" s="63"/>
    </row>
    <row r="226" spans="1:68" ht="37.5" customHeight="1" x14ac:dyDescent="0.25">
      <c r="A226" s="60" t="s">
        <v>390</v>
      </c>
      <c r="B226" s="60" t="s">
        <v>391</v>
      </c>
      <c r="C226" s="34">
        <v>4301051408</v>
      </c>
      <c r="D226" s="793">
        <v>4680115881594</v>
      </c>
      <c r="E226" s="793"/>
      <c r="F226" s="59">
        <v>1.35</v>
      </c>
      <c r="G226" s="35">
        <v>6</v>
      </c>
      <c r="H226" s="59">
        <v>8.1</v>
      </c>
      <c r="I226" s="59">
        <v>8.6189999999999998</v>
      </c>
      <c r="J226" s="35">
        <v>64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10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IFERROR(IF(Y226=0,"",ROUNDUP(Y226/H226,0)*0.01898),"")</f>
        <v/>
      </c>
      <c r="AA226" s="65" t="s">
        <v>45</v>
      </c>
      <c r="AB226" s="66" t="s">
        <v>45</v>
      </c>
      <c r="AC226" s="301" t="s">
        <v>392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393</v>
      </c>
      <c r="B227" s="60" t="s">
        <v>394</v>
      </c>
      <c r="C227" s="34">
        <v>4301051754</v>
      </c>
      <c r="D227" s="793">
        <v>4680115880962</v>
      </c>
      <c r="E227" s="793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10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395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396</v>
      </c>
      <c r="B228" s="60" t="s">
        <v>397</v>
      </c>
      <c r="C228" s="34">
        <v>4301051411</v>
      </c>
      <c r="D228" s="793">
        <v>4680115881617</v>
      </c>
      <c r="E228" s="793"/>
      <c r="F228" s="59">
        <v>1.35</v>
      </c>
      <c r="G228" s="35">
        <v>6</v>
      </c>
      <c r="H228" s="59">
        <v>8.1</v>
      </c>
      <c r="I228" s="59">
        <v>8.6010000000000009</v>
      </c>
      <c r="J228" s="35">
        <v>64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10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IFERROR(IF(Y228=0,"",ROUNDUP(Y228/H228,0)*0.01898),"")</f>
        <v/>
      </c>
      <c r="AA228" s="65" t="s">
        <v>45</v>
      </c>
      <c r="AB228" s="66" t="s">
        <v>45</v>
      </c>
      <c r="AC228" s="305" t="s">
        <v>398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399</v>
      </c>
      <c r="B229" s="60" t="s">
        <v>400</v>
      </c>
      <c r="C229" s="34">
        <v>4301051632</v>
      </c>
      <c r="D229" s="793">
        <v>4680115880573</v>
      </c>
      <c r="E229" s="793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10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401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402</v>
      </c>
      <c r="B230" s="60" t="s">
        <v>403</v>
      </c>
      <c r="C230" s="34">
        <v>4301051407</v>
      </c>
      <c r="D230" s="793">
        <v>4680115882195</v>
      </c>
      <c r="E230" s="793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10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392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404</v>
      </c>
      <c r="B231" s="60" t="s">
        <v>405</v>
      </c>
      <c r="C231" s="34">
        <v>4301051752</v>
      </c>
      <c r="D231" s="793">
        <v>4680115882607</v>
      </c>
      <c r="E231" s="793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10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406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407</v>
      </c>
      <c r="B232" s="60" t="s">
        <v>408</v>
      </c>
      <c r="C232" s="34">
        <v>4301051630</v>
      </c>
      <c r="D232" s="793">
        <v>4680115880092</v>
      </c>
      <c r="E232" s="793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409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410</v>
      </c>
      <c r="B233" s="60" t="s">
        <v>411</v>
      </c>
      <c r="C233" s="34">
        <v>4301051631</v>
      </c>
      <c r="D233" s="793">
        <v>4680115880221</v>
      </c>
      <c r="E233" s="793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10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401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412</v>
      </c>
      <c r="B234" s="60" t="s">
        <v>413</v>
      </c>
      <c r="C234" s="34">
        <v>4301051749</v>
      </c>
      <c r="D234" s="793">
        <v>4680115882942</v>
      </c>
      <c r="E234" s="793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395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414</v>
      </c>
      <c r="B235" s="60" t="s">
        <v>415</v>
      </c>
      <c r="C235" s="34">
        <v>4301051753</v>
      </c>
      <c r="D235" s="793">
        <v>4680115880504</v>
      </c>
      <c r="E235" s="793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395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416</v>
      </c>
      <c r="B236" s="60" t="s">
        <v>417</v>
      </c>
      <c r="C236" s="34">
        <v>4301051410</v>
      </c>
      <c r="D236" s="793">
        <v>4680115882164</v>
      </c>
      <c r="E236" s="793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418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790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87" t="s">
        <v>40</v>
      </c>
      <c r="Q237" s="788"/>
      <c r="R237" s="788"/>
      <c r="S237" s="788"/>
      <c r="T237" s="788"/>
      <c r="U237" s="788"/>
      <c r="V237" s="789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87" t="s">
        <v>40</v>
      </c>
      <c r="Q238" s="788"/>
      <c r="R238" s="788"/>
      <c r="S238" s="788"/>
      <c r="T238" s="788"/>
      <c r="U238" s="788"/>
      <c r="V238" s="789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792" t="s">
        <v>218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63"/>
      <c r="AB239" s="63"/>
      <c r="AC239" s="63"/>
    </row>
    <row r="240" spans="1:68" ht="16.5" customHeight="1" x14ac:dyDescent="0.25">
      <c r="A240" s="60" t="s">
        <v>419</v>
      </c>
      <c r="B240" s="60" t="s">
        <v>420</v>
      </c>
      <c r="C240" s="34">
        <v>4301060404</v>
      </c>
      <c r="D240" s="793">
        <v>4680115882874</v>
      </c>
      <c r="E240" s="793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137</v>
      </c>
      <c r="L240" s="35" t="s">
        <v>45</v>
      </c>
      <c r="M240" s="36" t="s">
        <v>82</v>
      </c>
      <c r="N240" s="36"/>
      <c r="O240" s="35">
        <v>40</v>
      </c>
      <c r="P240" s="103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421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419</v>
      </c>
      <c r="B241" s="60" t="s">
        <v>422</v>
      </c>
      <c r="C241" s="34">
        <v>4301060360</v>
      </c>
      <c r="D241" s="793">
        <v>4680115882874</v>
      </c>
      <c r="E241" s="793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137</v>
      </c>
      <c r="L241" s="35" t="s">
        <v>45</v>
      </c>
      <c r="M241" s="36" t="s">
        <v>82</v>
      </c>
      <c r="N241" s="36"/>
      <c r="O241" s="35">
        <v>30</v>
      </c>
      <c r="P241" s="10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419</v>
      </c>
      <c r="B242" s="60" t="s">
        <v>424</v>
      </c>
      <c r="C242" s="34">
        <v>4301060460</v>
      </c>
      <c r="D242" s="793">
        <v>4680115882874</v>
      </c>
      <c r="E242" s="793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1033" t="s">
        <v>425</v>
      </c>
      <c r="Q242" s="795"/>
      <c r="R242" s="795"/>
      <c r="S242" s="795"/>
      <c r="T242" s="796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426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427</v>
      </c>
      <c r="B243" s="60" t="s">
        <v>428</v>
      </c>
      <c r="C243" s="34">
        <v>4301060359</v>
      </c>
      <c r="D243" s="793">
        <v>4680115884434</v>
      </c>
      <c r="E243" s="793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10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429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430</v>
      </c>
      <c r="B244" s="60" t="s">
        <v>431</v>
      </c>
      <c r="C244" s="34">
        <v>4301060375</v>
      </c>
      <c r="D244" s="793">
        <v>4680115880818</v>
      </c>
      <c r="E244" s="793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432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433</v>
      </c>
      <c r="B245" s="60" t="s">
        <v>434</v>
      </c>
      <c r="C245" s="34">
        <v>4301060389</v>
      </c>
      <c r="D245" s="793">
        <v>4680115880801</v>
      </c>
      <c r="E245" s="793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435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790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87" t="s">
        <v>40</v>
      </c>
      <c r="Q246" s="788"/>
      <c r="R246" s="788"/>
      <c r="S246" s="788"/>
      <c r="T246" s="788"/>
      <c r="U246" s="788"/>
      <c r="V246" s="789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87" t="s">
        <v>40</v>
      </c>
      <c r="Q247" s="788"/>
      <c r="R247" s="788"/>
      <c r="S247" s="788"/>
      <c r="T247" s="788"/>
      <c r="U247" s="788"/>
      <c r="V247" s="789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03" t="s">
        <v>436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62"/>
      <c r="AB248" s="62"/>
      <c r="AC248" s="62"/>
    </row>
    <row r="249" spans="1:68" ht="14.25" customHeight="1" x14ac:dyDescent="0.25">
      <c r="A249" s="792" t="s">
        <v>124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63"/>
      <c r="AB249" s="63"/>
      <c r="AC249" s="63"/>
    </row>
    <row r="250" spans="1:68" ht="27" customHeight="1" x14ac:dyDescent="0.25">
      <c r="A250" s="60" t="s">
        <v>437</v>
      </c>
      <c r="B250" s="60" t="s">
        <v>438</v>
      </c>
      <c r="C250" s="34">
        <v>4301011945</v>
      </c>
      <c r="D250" s="793">
        <v>4680115884274</v>
      </c>
      <c r="E250" s="793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128</v>
      </c>
      <c r="L250" s="35" t="s">
        <v>45</v>
      </c>
      <c r="M250" s="36" t="s">
        <v>161</v>
      </c>
      <c r="N250" s="36"/>
      <c r="O250" s="35">
        <v>55</v>
      </c>
      <c r="P250" s="102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439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437</v>
      </c>
      <c r="B251" s="60" t="s">
        <v>440</v>
      </c>
      <c r="C251" s="34">
        <v>4301011717</v>
      </c>
      <c r="D251" s="793">
        <v>4680115884274</v>
      </c>
      <c r="E251" s="793"/>
      <c r="F251" s="59">
        <v>1.45</v>
      </c>
      <c r="G251" s="35">
        <v>8</v>
      </c>
      <c r="H251" s="59">
        <v>11.6</v>
      </c>
      <c r="I251" s="59">
        <v>12.035</v>
      </c>
      <c r="J251" s="35">
        <v>64</v>
      </c>
      <c r="K251" s="35" t="s">
        <v>128</v>
      </c>
      <c r="L251" s="35" t="s">
        <v>45</v>
      </c>
      <c r="M251" s="36" t="s">
        <v>131</v>
      </c>
      <c r="N251" s="36"/>
      <c r="O251" s="35">
        <v>55</v>
      </c>
      <c r="P251" s="10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7" t="s">
        <v>441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442</v>
      </c>
      <c r="B252" s="60" t="s">
        <v>443</v>
      </c>
      <c r="C252" s="34">
        <v>4301011719</v>
      </c>
      <c r="D252" s="793">
        <v>4680115884298</v>
      </c>
      <c r="E252" s="793"/>
      <c r="F252" s="59">
        <v>1.45</v>
      </c>
      <c r="G252" s="35">
        <v>8</v>
      </c>
      <c r="H252" s="59">
        <v>11.6</v>
      </c>
      <c r="I252" s="59">
        <v>12.035</v>
      </c>
      <c r="J252" s="35">
        <v>64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9" t="s">
        <v>444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445</v>
      </c>
      <c r="B253" s="60" t="s">
        <v>446</v>
      </c>
      <c r="C253" s="34">
        <v>4301011944</v>
      </c>
      <c r="D253" s="793">
        <v>4680115884250</v>
      </c>
      <c r="E253" s="793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128</v>
      </c>
      <c r="L253" s="35" t="s">
        <v>45</v>
      </c>
      <c r="M253" s="36" t="s">
        <v>161</v>
      </c>
      <c r="N253" s="36"/>
      <c r="O253" s="35">
        <v>55</v>
      </c>
      <c r="P253" s="10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439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445</v>
      </c>
      <c r="B254" s="60" t="s">
        <v>447</v>
      </c>
      <c r="C254" s="34">
        <v>4301011733</v>
      </c>
      <c r="D254" s="793">
        <v>4680115884250</v>
      </c>
      <c r="E254" s="793"/>
      <c r="F254" s="59">
        <v>1.45</v>
      </c>
      <c r="G254" s="35">
        <v>8</v>
      </c>
      <c r="H254" s="59">
        <v>11.6</v>
      </c>
      <c r="I254" s="59">
        <v>12.035</v>
      </c>
      <c r="J254" s="35">
        <v>64</v>
      </c>
      <c r="K254" s="35" t="s">
        <v>128</v>
      </c>
      <c r="L254" s="35" t="s">
        <v>45</v>
      </c>
      <c r="M254" s="36" t="s">
        <v>88</v>
      </c>
      <c r="N254" s="36"/>
      <c r="O254" s="35">
        <v>55</v>
      </c>
      <c r="P254" s="101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43" t="s">
        <v>448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449</v>
      </c>
      <c r="B255" s="60" t="s">
        <v>450</v>
      </c>
      <c r="C255" s="34">
        <v>4301011718</v>
      </c>
      <c r="D255" s="793">
        <v>4680115884281</v>
      </c>
      <c r="E255" s="793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1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441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451</v>
      </c>
      <c r="B256" s="60" t="s">
        <v>452</v>
      </c>
      <c r="C256" s="34">
        <v>4301011720</v>
      </c>
      <c r="D256" s="793">
        <v>4680115884199</v>
      </c>
      <c r="E256" s="793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444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453</v>
      </c>
      <c r="B257" s="60" t="s">
        <v>454</v>
      </c>
      <c r="C257" s="34">
        <v>4301011716</v>
      </c>
      <c r="D257" s="793">
        <v>4680115884267</v>
      </c>
      <c r="E257" s="793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448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790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87" t="s">
        <v>40</v>
      </c>
      <c r="Q258" s="788"/>
      <c r="R258" s="788"/>
      <c r="S258" s="788"/>
      <c r="T258" s="788"/>
      <c r="U258" s="788"/>
      <c r="V258" s="789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87" t="s">
        <v>40</v>
      </c>
      <c r="Q259" s="788"/>
      <c r="R259" s="788"/>
      <c r="S259" s="788"/>
      <c r="T259" s="788"/>
      <c r="U259" s="788"/>
      <c r="V259" s="789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03" t="s">
        <v>455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62"/>
      <c r="AB260" s="62"/>
      <c r="AC260" s="62"/>
    </row>
    <row r="261" spans="1:68" ht="14.25" customHeight="1" x14ac:dyDescent="0.25">
      <c r="A261" s="792" t="s">
        <v>124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63"/>
      <c r="AB261" s="63"/>
      <c r="AC261" s="63"/>
    </row>
    <row r="262" spans="1:68" ht="27" customHeight="1" x14ac:dyDescent="0.25">
      <c r="A262" s="60" t="s">
        <v>456</v>
      </c>
      <c r="B262" s="60" t="s">
        <v>457</v>
      </c>
      <c r="C262" s="34">
        <v>4301011942</v>
      </c>
      <c r="D262" s="793">
        <v>4680115884137</v>
      </c>
      <c r="E262" s="793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128</v>
      </c>
      <c r="L262" s="35" t="s">
        <v>45</v>
      </c>
      <c r="M262" s="36" t="s">
        <v>161</v>
      </c>
      <c r="N262" s="36"/>
      <c r="O262" s="35">
        <v>55</v>
      </c>
      <c r="P262" s="10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456</v>
      </c>
      <c r="B263" s="60" t="s">
        <v>458</v>
      </c>
      <c r="C263" s="34">
        <v>4301011826</v>
      </c>
      <c r="D263" s="793">
        <v>4680115884137</v>
      </c>
      <c r="E263" s="793"/>
      <c r="F263" s="59">
        <v>1.45</v>
      </c>
      <c r="G263" s="35">
        <v>8</v>
      </c>
      <c r="H263" s="59">
        <v>11.6</v>
      </c>
      <c r="I263" s="59">
        <v>12.035</v>
      </c>
      <c r="J263" s="35">
        <v>64</v>
      </c>
      <c r="K263" s="35" t="s">
        <v>128</v>
      </c>
      <c r="L263" s="35" t="s">
        <v>45</v>
      </c>
      <c r="M263" s="36" t="s">
        <v>131</v>
      </c>
      <c r="N263" s="36"/>
      <c r="O263" s="35">
        <v>55</v>
      </c>
      <c r="P263" s="10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3" t="s">
        <v>459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460</v>
      </c>
      <c r="B264" s="60" t="s">
        <v>461</v>
      </c>
      <c r="C264" s="34">
        <v>4301011724</v>
      </c>
      <c r="D264" s="793">
        <v>4680115884236</v>
      </c>
      <c r="E264" s="793"/>
      <c r="F264" s="59">
        <v>1.45</v>
      </c>
      <c r="G264" s="35">
        <v>8</v>
      </c>
      <c r="H264" s="59">
        <v>11.6</v>
      </c>
      <c r="I264" s="59">
        <v>12.035</v>
      </c>
      <c r="J264" s="35">
        <v>64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5" t="s">
        <v>462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463</v>
      </c>
      <c r="B265" s="60" t="s">
        <v>464</v>
      </c>
      <c r="C265" s="34">
        <v>4301011941</v>
      </c>
      <c r="D265" s="793">
        <v>4680115884175</v>
      </c>
      <c r="E265" s="793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128</v>
      </c>
      <c r="L265" s="35" t="s">
        <v>45</v>
      </c>
      <c r="M265" s="36" t="s">
        <v>161</v>
      </c>
      <c r="N265" s="36"/>
      <c r="O265" s="35">
        <v>55</v>
      </c>
      <c r="P265" s="101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463</v>
      </c>
      <c r="B266" s="60" t="s">
        <v>465</v>
      </c>
      <c r="C266" s="34">
        <v>4301011721</v>
      </c>
      <c r="D266" s="793">
        <v>4680115884175</v>
      </c>
      <c r="E266" s="793"/>
      <c r="F266" s="59">
        <v>1.45</v>
      </c>
      <c r="G266" s="35">
        <v>8</v>
      </c>
      <c r="H266" s="59">
        <v>11.6</v>
      </c>
      <c r="I266" s="59">
        <v>12.035</v>
      </c>
      <c r="J266" s="35">
        <v>64</v>
      </c>
      <c r="K266" s="35" t="s">
        <v>128</v>
      </c>
      <c r="L266" s="35" t="s">
        <v>45</v>
      </c>
      <c r="M266" s="36" t="s">
        <v>131</v>
      </c>
      <c r="N266" s="36"/>
      <c r="O266" s="35">
        <v>55</v>
      </c>
      <c r="P266" s="10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9" t="s">
        <v>466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467</v>
      </c>
      <c r="B267" s="60" t="s">
        <v>468</v>
      </c>
      <c r="C267" s="34">
        <v>4301011824</v>
      </c>
      <c r="D267" s="793">
        <v>4680115884144</v>
      </c>
      <c r="E267" s="793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459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469</v>
      </c>
      <c r="B268" s="60" t="s">
        <v>470</v>
      </c>
      <c r="C268" s="34">
        <v>4301011963</v>
      </c>
      <c r="D268" s="793">
        <v>4680115885288</v>
      </c>
      <c r="E268" s="793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471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472</v>
      </c>
      <c r="B269" s="60" t="s">
        <v>473</v>
      </c>
      <c r="C269" s="34">
        <v>4301011726</v>
      </c>
      <c r="D269" s="793">
        <v>4680115884182</v>
      </c>
      <c r="E269" s="793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462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474</v>
      </c>
      <c r="B270" s="60" t="s">
        <v>475</v>
      </c>
      <c r="C270" s="34">
        <v>4301011722</v>
      </c>
      <c r="D270" s="793">
        <v>4680115884205</v>
      </c>
      <c r="E270" s="793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466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790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87" t="s">
        <v>40</v>
      </c>
      <c r="Q271" s="788"/>
      <c r="R271" s="788"/>
      <c r="S271" s="788"/>
      <c r="T271" s="788"/>
      <c r="U271" s="788"/>
      <c r="V271" s="789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87" t="s">
        <v>40</v>
      </c>
      <c r="Q272" s="788"/>
      <c r="R272" s="788"/>
      <c r="S272" s="788"/>
      <c r="T272" s="788"/>
      <c r="U272" s="788"/>
      <c r="V272" s="789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792" t="s">
        <v>176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63"/>
      <c r="AB273" s="63"/>
      <c r="AC273" s="63"/>
    </row>
    <row r="274" spans="1:68" ht="27" customHeight="1" x14ac:dyDescent="0.25">
      <c r="A274" s="60" t="s">
        <v>476</v>
      </c>
      <c r="B274" s="60" t="s">
        <v>477</v>
      </c>
      <c r="C274" s="34">
        <v>4301020340</v>
      </c>
      <c r="D274" s="793">
        <v>4680115885721</v>
      </c>
      <c r="E274" s="793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0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478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790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87" t="s">
        <v>40</v>
      </c>
      <c r="Q275" s="788"/>
      <c r="R275" s="788"/>
      <c r="S275" s="788"/>
      <c r="T275" s="788"/>
      <c r="U275" s="788"/>
      <c r="V275" s="789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87" t="s">
        <v>40</v>
      </c>
      <c r="Q276" s="788"/>
      <c r="R276" s="788"/>
      <c r="S276" s="788"/>
      <c r="T276" s="788"/>
      <c r="U276" s="788"/>
      <c r="V276" s="789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03" t="s">
        <v>479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62"/>
      <c r="AB277" s="62"/>
      <c r="AC277" s="62"/>
    </row>
    <row r="278" spans="1:68" ht="14.25" customHeight="1" x14ac:dyDescent="0.25">
      <c r="A278" s="792" t="s">
        <v>124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63"/>
      <c r="AB278" s="63"/>
      <c r="AC278" s="63"/>
    </row>
    <row r="279" spans="1:68" ht="27" customHeight="1" x14ac:dyDescent="0.25">
      <c r="A279" s="60" t="s">
        <v>480</v>
      </c>
      <c r="B279" s="60" t="s">
        <v>481</v>
      </c>
      <c r="C279" s="34">
        <v>4301011855</v>
      </c>
      <c r="D279" s="793">
        <v>4680115885837</v>
      </c>
      <c r="E279" s="793"/>
      <c r="F279" s="59">
        <v>1.35</v>
      </c>
      <c r="G279" s="35">
        <v>8</v>
      </c>
      <c r="H279" s="59">
        <v>10.8</v>
      </c>
      <c r="I279" s="59">
        <v>11.234999999999999</v>
      </c>
      <c r="J279" s="35">
        <v>64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7" si="67">IFERROR(IF(X279="",0,CEILING((X279/$H279),1)*$H279),"")</f>
        <v>0</v>
      </c>
      <c r="Z279" s="39" t="str">
        <f>IFERROR(IF(Y279=0,"",ROUNDUP(Y279/H279,0)*0.01898),"")</f>
        <v/>
      </c>
      <c r="AA279" s="65" t="s">
        <v>45</v>
      </c>
      <c r="AB279" s="66" t="s">
        <v>45</v>
      </c>
      <c r="AC279" s="371" t="s">
        <v>482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7" si="68">IFERROR(X279*I279/H279,"0")</f>
        <v>0</v>
      </c>
      <c r="BN279" s="75">
        <f t="shared" ref="BN279:BN287" si="69">IFERROR(Y279*I279/H279,"0")</f>
        <v>0</v>
      </c>
      <c r="BO279" s="75">
        <f t="shared" ref="BO279:BO287" si="70">IFERROR(1/J279*(X279/H279),"0")</f>
        <v>0</v>
      </c>
      <c r="BP279" s="75">
        <f t="shared" ref="BP279:BP287" si="71">IFERROR(1/J279*(Y279/H279),"0")</f>
        <v>0</v>
      </c>
    </row>
    <row r="280" spans="1:68" ht="27" customHeight="1" x14ac:dyDescent="0.25">
      <c r="A280" s="60" t="s">
        <v>483</v>
      </c>
      <c r="B280" s="60" t="s">
        <v>484</v>
      </c>
      <c r="C280" s="34">
        <v>4301011910</v>
      </c>
      <c r="D280" s="793">
        <v>4680115885806</v>
      </c>
      <c r="E280" s="793"/>
      <c r="F280" s="59">
        <v>1.35</v>
      </c>
      <c r="G280" s="35">
        <v>8</v>
      </c>
      <c r="H280" s="59">
        <v>10.8</v>
      </c>
      <c r="I280" s="59">
        <v>11.28</v>
      </c>
      <c r="J280" s="35">
        <v>48</v>
      </c>
      <c r="K280" s="35" t="s">
        <v>128</v>
      </c>
      <c r="L280" s="35" t="s">
        <v>45</v>
      </c>
      <c r="M280" s="36" t="s">
        <v>161</v>
      </c>
      <c r="N280" s="36"/>
      <c r="O280" s="35">
        <v>55</v>
      </c>
      <c r="P280" s="10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IFERROR(IF(Y280=0,"",ROUNDUP(Y280/H280,0)*0.02039),"")</f>
        <v/>
      </c>
      <c r="AA280" s="65" t="s">
        <v>45</v>
      </c>
      <c r="AB280" s="66" t="s">
        <v>45</v>
      </c>
      <c r="AC280" s="373" t="s">
        <v>485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483</v>
      </c>
      <c r="B281" s="60" t="s">
        <v>486</v>
      </c>
      <c r="C281" s="34">
        <v>4301011850</v>
      </c>
      <c r="D281" s="793">
        <v>4680115885806</v>
      </c>
      <c r="E281" s="793"/>
      <c r="F281" s="59">
        <v>1.35</v>
      </c>
      <c r="G281" s="35">
        <v>8</v>
      </c>
      <c r="H281" s="59">
        <v>10.8</v>
      </c>
      <c r="I281" s="59">
        <v>11.234999999999999</v>
      </c>
      <c r="J281" s="35">
        <v>64</v>
      </c>
      <c r="K281" s="35" t="s">
        <v>128</v>
      </c>
      <c r="L281" s="35" t="s">
        <v>45</v>
      </c>
      <c r="M281" s="36" t="s">
        <v>131</v>
      </c>
      <c r="N281" s="36"/>
      <c r="O281" s="35">
        <v>55</v>
      </c>
      <c r="P281" s="10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5" t="s">
        <v>487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4301011853</v>
      </c>
      <c r="D282" s="793">
        <v>4680115885851</v>
      </c>
      <c r="E282" s="793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128</v>
      </c>
      <c r="L282" s="35" t="s">
        <v>45</v>
      </c>
      <c r="M282" s="36" t="s">
        <v>131</v>
      </c>
      <c r="N282" s="36"/>
      <c r="O282" s="35">
        <v>55</v>
      </c>
      <c r="P282" s="10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7" t="s">
        <v>490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491</v>
      </c>
      <c r="B283" s="60" t="s">
        <v>492</v>
      </c>
      <c r="C283" s="34">
        <v>4301011313</v>
      </c>
      <c r="D283" s="793">
        <v>4607091385984</v>
      </c>
      <c r="E283" s="793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9" t="s">
        <v>493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27" customHeight="1" x14ac:dyDescent="0.25">
      <c r="A284" s="60" t="s">
        <v>494</v>
      </c>
      <c r="B284" s="60" t="s">
        <v>495</v>
      </c>
      <c r="C284" s="34">
        <v>4301011852</v>
      </c>
      <c r="D284" s="793">
        <v>4680115885844</v>
      </c>
      <c r="E284" s="793"/>
      <c r="F284" s="59">
        <v>0.4</v>
      </c>
      <c r="G284" s="35">
        <v>10</v>
      </c>
      <c r="H284" s="59">
        <v>4</v>
      </c>
      <c r="I284" s="59">
        <v>4.21</v>
      </c>
      <c r="J284" s="35">
        <v>132</v>
      </c>
      <c r="K284" s="35" t="s">
        <v>137</v>
      </c>
      <c r="L284" s="35" t="s">
        <v>45</v>
      </c>
      <c r="M284" s="36" t="s">
        <v>131</v>
      </c>
      <c r="N284" s="36"/>
      <c r="O284" s="35">
        <v>55</v>
      </c>
      <c r="P284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7" t="s">
        <v>45</v>
      </c>
      <c r="V284" s="37" t="s">
        <v>45</v>
      </c>
      <c r="W284" s="38" t="s">
        <v>0</v>
      </c>
      <c r="X284" s="56">
        <v>80</v>
      </c>
      <c r="Y284" s="53">
        <f t="shared" si="67"/>
        <v>80</v>
      </c>
      <c r="Z284" s="39">
        <f>IFERROR(IF(Y284=0,"",ROUNDUP(Y284/H284,0)*0.00902),"")</f>
        <v>0.1804</v>
      </c>
      <c r="AA284" s="65" t="s">
        <v>45</v>
      </c>
      <c r="AB284" s="66" t="s">
        <v>45</v>
      </c>
      <c r="AC284" s="381" t="s">
        <v>496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84.2</v>
      </c>
      <c r="BN284" s="75">
        <f t="shared" si="69"/>
        <v>84.2</v>
      </c>
      <c r="BO284" s="75">
        <f t="shared" si="70"/>
        <v>0.15151515151515152</v>
      </c>
      <c r="BP284" s="75">
        <f t="shared" si="71"/>
        <v>0.15151515151515152</v>
      </c>
    </row>
    <row r="285" spans="1:68" ht="27" customHeight="1" x14ac:dyDescent="0.25">
      <c r="A285" s="60" t="s">
        <v>497</v>
      </c>
      <c r="B285" s="60" t="s">
        <v>498</v>
      </c>
      <c r="C285" s="34">
        <v>4301011319</v>
      </c>
      <c r="D285" s="793">
        <v>4607091387469</v>
      </c>
      <c r="E285" s="793"/>
      <c r="F285" s="59">
        <v>0.5</v>
      </c>
      <c r="G285" s="35">
        <v>10</v>
      </c>
      <c r="H285" s="59">
        <v>5</v>
      </c>
      <c r="I285" s="59">
        <v>5.21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9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499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500</v>
      </c>
      <c r="B286" s="60" t="s">
        <v>501</v>
      </c>
      <c r="C286" s="34">
        <v>4301011851</v>
      </c>
      <c r="D286" s="793">
        <v>4680115885820</v>
      </c>
      <c r="E286" s="793"/>
      <c r="F286" s="59">
        <v>0.4</v>
      </c>
      <c r="G286" s="35">
        <v>10</v>
      </c>
      <c r="H286" s="59">
        <v>4</v>
      </c>
      <c r="I286" s="59">
        <v>4.21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502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503</v>
      </c>
      <c r="B287" s="60" t="s">
        <v>504</v>
      </c>
      <c r="C287" s="34">
        <v>4301011316</v>
      </c>
      <c r="D287" s="793">
        <v>4607091387438</v>
      </c>
      <c r="E287" s="793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0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7" t="s">
        <v>45</v>
      </c>
      <c r="V287" s="37" t="s">
        <v>45</v>
      </c>
      <c r="W287" s="38" t="s">
        <v>0</v>
      </c>
      <c r="X287" s="56">
        <v>150</v>
      </c>
      <c r="Y287" s="53">
        <f t="shared" si="67"/>
        <v>150</v>
      </c>
      <c r="Z287" s="39">
        <f>IFERROR(IF(Y287=0,"",ROUNDUP(Y287/H287,0)*0.00902),"")</f>
        <v>0.27060000000000001</v>
      </c>
      <c r="AA287" s="65" t="s">
        <v>45</v>
      </c>
      <c r="AB287" s="66" t="s">
        <v>45</v>
      </c>
      <c r="AC287" s="387" t="s">
        <v>505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156.30000000000001</v>
      </c>
      <c r="BN287" s="75">
        <f t="shared" si="69"/>
        <v>156.30000000000001</v>
      </c>
      <c r="BO287" s="75">
        <f t="shared" si="70"/>
        <v>0.22727272727272729</v>
      </c>
      <c r="BP287" s="75">
        <f t="shared" si="71"/>
        <v>0.22727272727272729</v>
      </c>
    </row>
    <row r="288" spans="1:68" x14ac:dyDescent="0.2">
      <c r="A288" s="790"/>
      <c r="B288" s="790"/>
      <c r="C288" s="790"/>
      <c r="D288" s="790"/>
      <c r="E288" s="790"/>
      <c r="F288" s="790"/>
      <c r="G288" s="790"/>
      <c r="H288" s="790"/>
      <c r="I288" s="790"/>
      <c r="J288" s="790"/>
      <c r="K288" s="790"/>
      <c r="L288" s="790"/>
      <c r="M288" s="790"/>
      <c r="N288" s="790"/>
      <c r="O288" s="791"/>
      <c r="P288" s="787" t="s">
        <v>40</v>
      </c>
      <c r="Q288" s="788"/>
      <c r="R288" s="788"/>
      <c r="S288" s="788"/>
      <c r="T288" s="788"/>
      <c r="U288" s="788"/>
      <c r="V288" s="789"/>
      <c r="W288" s="40" t="s">
        <v>39</v>
      </c>
      <c r="X288" s="41">
        <f>IFERROR(X279/H279,"0")+IFERROR(X280/H280,"0")+IFERROR(X281/H281,"0")+IFERROR(X282/H282,"0")+IFERROR(X283/H283,"0")+IFERROR(X284/H284,"0")+IFERROR(X285/H285,"0")+IFERROR(X286/H286,"0")+IFERROR(X287/H287,"0")</f>
        <v>50</v>
      </c>
      <c r="Y288" s="41">
        <f>IFERROR(Y279/H279,"0")+IFERROR(Y280/H280,"0")+IFERROR(Y281/H281,"0")+IFERROR(Y282/H282,"0")+IFERROR(Y283/H283,"0")+IFERROR(Y284/H284,"0")+IFERROR(Y285/H285,"0")+IFERROR(Y286/H286,"0")+IFERROR(Y287/H287,"0")</f>
        <v>50</v>
      </c>
      <c r="Z288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0.45100000000000001</v>
      </c>
      <c r="AA288" s="64"/>
      <c r="AB288" s="64"/>
      <c r="AC288" s="64"/>
    </row>
    <row r="289" spans="1:68" x14ac:dyDescent="0.2">
      <c r="A289" s="790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87" t="s">
        <v>40</v>
      </c>
      <c r="Q289" s="788"/>
      <c r="R289" s="788"/>
      <c r="S289" s="788"/>
      <c r="T289" s="788"/>
      <c r="U289" s="788"/>
      <c r="V289" s="789"/>
      <c r="W289" s="40" t="s">
        <v>0</v>
      </c>
      <c r="X289" s="41">
        <f>IFERROR(SUM(X279:X287),"0")</f>
        <v>230</v>
      </c>
      <c r="Y289" s="41">
        <f>IFERROR(SUM(Y279:Y287),"0")</f>
        <v>230</v>
      </c>
      <c r="Z289" s="40"/>
      <c r="AA289" s="64"/>
      <c r="AB289" s="64"/>
      <c r="AC289" s="64"/>
    </row>
    <row r="290" spans="1:68" ht="16.5" customHeight="1" x14ac:dyDescent="0.25">
      <c r="A290" s="803" t="s">
        <v>506</v>
      </c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3"/>
      <c r="P290" s="803"/>
      <c r="Q290" s="803"/>
      <c r="R290" s="803"/>
      <c r="S290" s="803"/>
      <c r="T290" s="803"/>
      <c r="U290" s="803"/>
      <c r="V290" s="803"/>
      <c r="W290" s="803"/>
      <c r="X290" s="803"/>
      <c r="Y290" s="803"/>
      <c r="Z290" s="803"/>
      <c r="AA290" s="62"/>
      <c r="AB290" s="62"/>
      <c r="AC290" s="62"/>
    </row>
    <row r="291" spans="1:68" ht="14.25" customHeight="1" x14ac:dyDescent="0.25">
      <c r="A291" s="792" t="s">
        <v>124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63"/>
      <c r="AB291" s="63"/>
      <c r="AC291" s="63"/>
    </row>
    <row r="292" spans="1:68" ht="27" customHeight="1" x14ac:dyDescent="0.25">
      <c r="A292" s="60" t="s">
        <v>507</v>
      </c>
      <c r="B292" s="60" t="s">
        <v>508</v>
      </c>
      <c r="C292" s="34">
        <v>4301011876</v>
      </c>
      <c r="D292" s="793">
        <v>4680115885707</v>
      </c>
      <c r="E292" s="793"/>
      <c r="F292" s="59">
        <v>0.9</v>
      </c>
      <c r="G292" s="35">
        <v>10</v>
      </c>
      <c r="H292" s="59">
        <v>9</v>
      </c>
      <c r="I292" s="59">
        <v>9.4350000000000005</v>
      </c>
      <c r="J292" s="35">
        <v>64</v>
      </c>
      <c r="K292" s="35" t="s">
        <v>128</v>
      </c>
      <c r="L292" s="35" t="s">
        <v>45</v>
      </c>
      <c r="M292" s="36" t="s">
        <v>131</v>
      </c>
      <c r="N292" s="36"/>
      <c r="O292" s="35">
        <v>31</v>
      </c>
      <c r="P292" s="10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9" t="s">
        <v>448</v>
      </c>
      <c r="AG292" s="75"/>
      <c r="AJ292" s="79" t="s">
        <v>45</v>
      </c>
      <c r="AK292" s="79">
        <v>0</v>
      </c>
      <c r="BB292" s="390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90"/>
      <c r="B293" s="790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1"/>
      <c r="P293" s="787" t="s">
        <v>40</v>
      </c>
      <c r="Q293" s="788"/>
      <c r="R293" s="788"/>
      <c r="S293" s="788"/>
      <c r="T293" s="788"/>
      <c r="U293" s="788"/>
      <c r="V293" s="789"/>
      <c r="W293" s="40" t="s">
        <v>39</v>
      </c>
      <c r="X293" s="41">
        <f>IFERROR(X292/H292,"0")</f>
        <v>0</v>
      </c>
      <c r="Y293" s="41">
        <f>IFERROR(Y292/H292,"0")</f>
        <v>0</v>
      </c>
      <c r="Z293" s="41">
        <f>IFERROR(IF(Z292="",0,Z292),"0")</f>
        <v>0</v>
      </c>
      <c r="AA293" s="64"/>
      <c r="AB293" s="64"/>
      <c r="AC293" s="64"/>
    </row>
    <row r="294" spans="1:68" x14ac:dyDescent="0.2">
      <c r="A294" s="790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87" t="s">
        <v>40</v>
      </c>
      <c r="Q294" s="788"/>
      <c r="R294" s="788"/>
      <c r="S294" s="788"/>
      <c r="T294" s="788"/>
      <c r="U294" s="788"/>
      <c r="V294" s="789"/>
      <c r="W294" s="40" t="s">
        <v>0</v>
      </c>
      <c r="X294" s="41">
        <f>IFERROR(SUM(X292:X292),"0")</f>
        <v>0</v>
      </c>
      <c r="Y294" s="41">
        <f>IFERROR(SUM(Y292:Y292),"0")</f>
        <v>0</v>
      </c>
      <c r="Z294" s="40"/>
      <c r="AA294" s="64"/>
      <c r="AB294" s="64"/>
      <c r="AC294" s="64"/>
    </row>
    <row r="295" spans="1:68" ht="16.5" customHeight="1" x14ac:dyDescent="0.25">
      <c r="A295" s="803" t="s">
        <v>509</v>
      </c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3"/>
      <c r="P295" s="803"/>
      <c r="Q295" s="803"/>
      <c r="R295" s="803"/>
      <c r="S295" s="803"/>
      <c r="T295" s="803"/>
      <c r="U295" s="803"/>
      <c r="V295" s="803"/>
      <c r="W295" s="803"/>
      <c r="X295" s="803"/>
      <c r="Y295" s="803"/>
      <c r="Z295" s="803"/>
      <c r="AA295" s="62"/>
      <c r="AB295" s="62"/>
      <c r="AC295" s="62"/>
    </row>
    <row r="296" spans="1:68" ht="14.25" customHeight="1" x14ac:dyDescent="0.25">
      <c r="A296" s="792" t="s">
        <v>124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63"/>
      <c r="AB296" s="63"/>
      <c r="AC296" s="63"/>
    </row>
    <row r="297" spans="1:68" ht="27" customHeight="1" x14ac:dyDescent="0.25">
      <c r="A297" s="60" t="s">
        <v>510</v>
      </c>
      <c r="B297" s="60" t="s">
        <v>511</v>
      </c>
      <c r="C297" s="34">
        <v>4301011223</v>
      </c>
      <c r="D297" s="793">
        <v>4607091383423</v>
      </c>
      <c r="E297" s="793"/>
      <c r="F297" s="59">
        <v>1.35</v>
      </c>
      <c r="G297" s="35">
        <v>8</v>
      </c>
      <c r="H297" s="59">
        <v>10.8</v>
      </c>
      <c r="I297" s="59">
        <v>11.331</v>
      </c>
      <c r="J297" s="35">
        <v>64</v>
      </c>
      <c r="K297" s="35" t="s">
        <v>128</v>
      </c>
      <c r="L297" s="35" t="s">
        <v>45</v>
      </c>
      <c r="M297" s="36" t="s">
        <v>88</v>
      </c>
      <c r="N297" s="36"/>
      <c r="O297" s="35">
        <v>35</v>
      </c>
      <c r="P297" s="9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IFERROR(IF(Y297=0,"",ROUNDUP(Y297/H297,0)*0.01898),"")</f>
        <v/>
      </c>
      <c r="AA297" s="65" t="s">
        <v>45</v>
      </c>
      <c r="AB297" s="66" t="s">
        <v>45</v>
      </c>
      <c r="AC297" s="391" t="s">
        <v>130</v>
      </c>
      <c r="AG297" s="75"/>
      <c r="AJ297" s="79" t="s">
        <v>45</v>
      </c>
      <c r="AK297" s="79">
        <v>0</v>
      </c>
      <c r="BB297" s="392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512</v>
      </c>
      <c r="B298" s="60" t="s">
        <v>513</v>
      </c>
      <c r="C298" s="34">
        <v>4301011879</v>
      </c>
      <c r="D298" s="793">
        <v>4680115885691</v>
      </c>
      <c r="E298" s="793"/>
      <c r="F298" s="59">
        <v>1.35</v>
      </c>
      <c r="G298" s="35">
        <v>8</v>
      </c>
      <c r="H298" s="59">
        <v>10.8</v>
      </c>
      <c r="I298" s="59">
        <v>11.28</v>
      </c>
      <c r="J298" s="35">
        <v>56</v>
      </c>
      <c r="K298" s="35" t="s">
        <v>128</v>
      </c>
      <c r="L298" s="35" t="s">
        <v>45</v>
      </c>
      <c r="M298" s="36" t="s">
        <v>82</v>
      </c>
      <c r="N298" s="36"/>
      <c r="O298" s="35">
        <v>30</v>
      </c>
      <c r="P298" s="9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514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customHeight="1" x14ac:dyDescent="0.25">
      <c r="A299" s="60" t="s">
        <v>515</v>
      </c>
      <c r="B299" s="60" t="s">
        <v>516</v>
      </c>
      <c r="C299" s="34">
        <v>4301011878</v>
      </c>
      <c r="D299" s="793">
        <v>4680115885660</v>
      </c>
      <c r="E299" s="793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35</v>
      </c>
      <c r="P299" s="9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517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790"/>
      <c r="B300" s="790"/>
      <c r="C300" s="790"/>
      <c r="D300" s="790"/>
      <c r="E300" s="790"/>
      <c r="F300" s="790"/>
      <c r="G300" s="790"/>
      <c r="H300" s="790"/>
      <c r="I300" s="790"/>
      <c r="J300" s="790"/>
      <c r="K300" s="790"/>
      <c r="L300" s="790"/>
      <c r="M300" s="790"/>
      <c r="N300" s="790"/>
      <c r="O300" s="791"/>
      <c r="P300" s="787" t="s">
        <v>40</v>
      </c>
      <c r="Q300" s="788"/>
      <c r="R300" s="788"/>
      <c r="S300" s="788"/>
      <c r="T300" s="788"/>
      <c r="U300" s="788"/>
      <c r="V300" s="789"/>
      <c r="W300" s="40" t="s">
        <v>39</v>
      </c>
      <c r="X300" s="41">
        <f>IFERROR(X297/H297,"0")+IFERROR(X298/H298,"0")+IFERROR(X299/H299,"0")</f>
        <v>0</v>
      </c>
      <c r="Y300" s="41">
        <f>IFERROR(Y297/H297,"0")+IFERROR(Y298/H298,"0")+IFERROR(Y299/H299,"0")</f>
        <v>0</v>
      </c>
      <c r="Z300" s="41">
        <f>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790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87" t="s">
        <v>40</v>
      </c>
      <c r="Q301" s="788"/>
      <c r="R301" s="788"/>
      <c r="S301" s="788"/>
      <c r="T301" s="788"/>
      <c r="U301" s="788"/>
      <c r="V301" s="789"/>
      <c r="W301" s="40" t="s">
        <v>0</v>
      </c>
      <c r="X301" s="41">
        <f>IFERROR(SUM(X297:X299),"0")</f>
        <v>0</v>
      </c>
      <c r="Y301" s="41">
        <f>IFERROR(SUM(Y297:Y299),"0")</f>
        <v>0</v>
      </c>
      <c r="Z301" s="40"/>
      <c r="AA301" s="64"/>
      <c r="AB301" s="64"/>
      <c r="AC301" s="64"/>
    </row>
    <row r="302" spans="1:68" ht="16.5" customHeight="1" x14ac:dyDescent="0.25">
      <c r="A302" s="803" t="s">
        <v>518</v>
      </c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3"/>
      <c r="P302" s="803"/>
      <c r="Q302" s="803"/>
      <c r="R302" s="803"/>
      <c r="S302" s="803"/>
      <c r="T302" s="803"/>
      <c r="U302" s="803"/>
      <c r="V302" s="803"/>
      <c r="W302" s="803"/>
      <c r="X302" s="803"/>
      <c r="Y302" s="803"/>
      <c r="Z302" s="803"/>
      <c r="AA302" s="62"/>
      <c r="AB302" s="62"/>
      <c r="AC302" s="62"/>
    </row>
    <row r="303" spans="1:68" ht="14.25" customHeight="1" x14ac:dyDescent="0.25">
      <c r="A303" s="792" t="s">
        <v>84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63"/>
      <c r="AB303" s="63"/>
      <c r="AC303" s="63"/>
    </row>
    <row r="304" spans="1:68" ht="37.5" customHeight="1" x14ac:dyDescent="0.25">
      <c r="A304" s="60" t="s">
        <v>519</v>
      </c>
      <c r="B304" s="60" t="s">
        <v>520</v>
      </c>
      <c r="C304" s="34">
        <v>4301051409</v>
      </c>
      <c r="D304" s="793">
        <v>4680115881556</v>
      </c>
      <c r="E304" s="793"/>
      <c r="F304" s="59">
        <v>1</v>
      </c>
      <c r="G304" s="35">
        <v>4</v>
      </c>
      <c r="H304" s="59">
        <v>4</v>
      </c>
      <c r="I304" s="59">
        <v>4.4080000000000004</v>
      </c>
      <c r="J304" s="35">
        <v>104</v>
      </c>
      <c r="K304" s="35" t="s">
        <v>128</v>
      </c>
      <c r="L304" s="35" t="s">
        <v>45</v>
      </c>
      <c r="M304" s="36" t="s">
        <v>88</v>
      </c>
      <c r="N304" s="36"/>
      <c r="O304" s="35">
        <v>45</v>
      </c>
      <c r="P304" s="99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ref="Y304:Y309" si="72">IFERROR(IF(X304="",0,CEILING((X304/$H304),1)*$H304),"")</f>
        <v>0</v>
      </c>
      <c r="Z304" s="39" t="str">
        <f>IFERROR(IF(Y304=0,"",ROUNDUP(Y304/H304,0)*0.01196),"")</f>
        <v/>
      </c>
      <c r="AA304" s="65" t="s">
        <v>45</v>
      </c>
      <c r="AB304" s="66" t="s">
        <v>45</v>
      </c>
      <c r="AC304" s="397" t="s">
        <v>521</v>
      </c>
      <c r="AG304" s="75"/>
      <c r="AJ304" s="79" t="s">
        <v>45</v>
      </c>
      <c r="AK304" s="79">
        <v>0</v>
      </c>
      <c r="BB304" s="398" t="s">
        <v>66</v>
      </c>
      <c r="BM304" s="75">
        <f t="shared" ref="BM304:BM309" si="73">IFERROR(X304*I304/H304,"0")</f>
        <v>0</v>
      </c>
      <c r="BN304" s="75">
        <f t="shared" ref="BN304:BN309" si="74">IFERROR(Y304*I304/H304,"0")</f>
        <v>0</v>
      </c>
      <c r="BO304" s="75">
        <f t="shared" ref="BO304:BO309" si="75">IFERROR(1/J304*(X304/H304),"0")</f>
        <v>0</v>
      </c>
      <c r="BP304" s="75">
        <f t="shared" ref="BP304:BP309" si="76">IFERROR(1/J304*(Y304/H304),"0")</f>
        <v>0</v>
      </c>
    </row>
    <row r="305" spans="1:68" ht="37.5" customHeight="1" x14ac:dyDescent="0.25">
      <c r="A305" s="60" t="s">
        <v>522</v>
      </c>
      <c r="B305" s="60" t="s">
        <v>523</v>
      </c>
      <c r="C305" s="34">
        <v>4301051506</v>
      </c>
      <c r="D305" s="793">
        <v>4680115881037</v>
      </c>
      <c r="E305" s="793"/>
      <c r="F305" s="59">
        <v>0.84</v>
      </c>
      <c r="G305" s="35">
        <v>4</v>
      </c>
      <c r="H305" s="59">
        <v>3.36</v>
      </c>
      <c r="I305" s="59">
        <v>3.6179999999999999</v>
      </c>
      <c r="J305" s="35">
        <v>132</v>
      </c>
      <c r="K305" s="35" t="s">
        <v>137</v>
      </c>
      <c r="L305" s="35" t="s">
        <v>45</v>
      </c>
      <c r="M305" s="36" t="s">
        <v>82</v>
      </c>
      <c r="N305" s="36"/>
      <c r="O305" s="35">
        <v>40</v>
      </c>
      <c r="P305" s="99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72"/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9" t="s">
        <v>524</v>
      </c>
      <c r="AG305" s="75"/>
      <c r="AJ305" s="79" t="s">
        <v>45</v>
      </c>
      <c r="AK305" s="79">
        <v>0</v>
      </c>
      <c r="BB305" s="400" t="s">
        <v>66</v>
      </c>
      <c r="BM305" s="75">
        <f t="shared" si="73"/>
        <v>0</v>
      </c>
      <c r="BN305" s="75">
        <f t="shared" si="74"/>
        <v>0</v>
      </c>
      <c r="BO305" s="75">
        <f t="shared" si="75"/>
        <v>0</v>
      </c>
      <c r="BP305" s="75">
        <f t="shared" si="76"/>
        <v>0</v>
      </c>
    </row>
    <row r="306" spans="1:68" ht="37.5" customHeight="1" x14ac:dyDescent="0.25">
      <c r="A306" s="60" t="s">
        <v>525</v>
      </c>
      <c r="B306" s="60" t="s">
        <v>526</v>
      </c>
      <c r="C306" s="34">
        <v>4301051893</v>
      </c>
      <c r="D306" s="793">
        <v>4680115886186</v>
      </c>
      <c r="E306" s="793"/>
      <c r="F306" s="59">
        <v>0.3</v>
      </c>
      <c r="G306" s="35">
        <v>6</v>
      </c>
      <c r="H306" s="59">
        <v>1.8</v>
      </c>
      <c r="I306" s="59">
        <v>1.98</v>
      </c>
      <c r="J306" s="35">
        <v>182</v>
      </c>
      <c r="K306" s="35" t="s">
        <v>89</v>
      </c>
      <c r="L306" s="35" t="s">
        <v>45</v>
      </c>
      <c r="M306" s="36" t="s">
        <v>88</v>
      </c>
      <c r="N306" s="36"/>
      <c r="O306" s="35">
        <v>45</v>
      </c>
      <c r="P306" s="9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401" t="s">
        <v>521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27" customHeight="1" x14ac:dyDescent="0.25">
      <c r="A307" s="60" t="s">
        <v>527</v>
      </c>
      <c r="B307" s="60" t="s">
        <v>528</v>
      </c>
      <c r="C307" s="34">
        <v>4301051487</v>
      </c>
      <c r="D307" s="793">
        <v>4680115881228</v>
      </c>
      <c r="E307" s="793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524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37.5" customHeight="1" x14ac:dyDescent="0.25">
      <c r="A308" s="60" t="s">
        <v>529</v>
      </c>
      <c r="B308" s="60" t="s">
        <v>530</v>
      </c>
      <c r="C308" s="34">
        <v>4301051384</v>
      </c>
      <c r="D308" s="793">
        <v>4680115881211</v>
      </c>
      <c r="E308" s="793"/>
      <c r="F308" s="59">
        <v>0.4</v>
      </c>
      <c r="G308" s="35">
        <v>6</v>
      </c>
      <c r="H308" s="59">
        <v>2.4</v>
      </c>
      <c r="I308" s="59">
        <v>2.58</v>
      </c>
      <c r="J308" s="35">
        <v>182</v>
      </c>
      <c r="K308" s="35" t="s">
        <v>89</v>
      </c>
      <c r="L308" s="35" t="s">
        <v>140</v>
      </c>
      <c r="M308" s="36" t="s">
        <v>82</v>
      </c>
      <c r="N308" s="36"/>
      <c r="O308" s="35">
        <v>45</v>
      </c>
      <c r="P308" s="9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521</v>
      </c>
      <c r="AG308" s="75"/>
      <c r="AJ308" s="79" t="s">
        <v>141</v>
      </c>
      <c r="AK308" s="79">
        <v>33.6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531</v>
      </c>
      <c r="B309" s="60" t="s">
        <v>532</v>
      </c>
      <c r="C309" s="34">
        <v>4301051378</v>
      </c>
      <c r="D309" s="793">
        <v>4680115881020</v>
      </c>
      <c r="E309" s="793"/>
      <c r="F309" s="59">
        <v>0.84</v>
      </c>
      <c r="G309" s="35">
        <v>4</v>
      </c>
      <c r="H309" s="59">
        <v>3.36</v>
      </c>
      <c r="I309" s="59">
        <v>3.57</v>
      </c>
      <c r="J309" s="35">
        <v>120</v>
      </c>
      <c r="K309" s="35" t="s">
        <v>137</v>
      </c>
      <c r="L309" s="35" t="s">
        <v>45</v>
      </c>
      <c r="M309" s="36" t="s">
        <v>82</v>
      </c>
      <c r="N309" s="36"/>
      <c r="O309" s="35">
        <v>45</v>
      </c>
      <c r="P309" s="99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IFERROR(IF(Y309=0,"",ROUNDUP(Y309/H309,0)*0.00937),"")</f>
        <v/>
      </c>
      <c r="AA309" s="65" t="s">
        <v>45</v>
      </c>
      <c r="AB309" s="66" t="s">
        <v>45</v>
      </c>
      <c r="AC309" s="407" t="s">
        <v>533</v>
      </c>
      <c r="AG309" s="75"/>
      <c r="AJ309" s="79" t="s">
        <v>45</v>
      </c>
      <c r="AK309" s="79">
        <v>0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x14ac:dyDescent="0.2">
      <c r="A310" s="790"/>
      <c r="B310" s="790"/>
      <c r="C310" s="790"/>
      <c r="D310" s="790"/>
      <c r="E310" s="790"/>
      <c r="F310" s="790"/>
      <c r="G310" s="790"/>
      <c r="H310" s="790"/>
      <c r="I310" s="790"/>
      <c r="J310" s="790"/>
      <c r="K310" s="790"/>
      <c r="L310" s="790"/>
      <c r="M310" s="790"/>
      <c r="N310" s="790"/>
      <c r="O310" s="791"/>
      <c r="P310" s="787" t="s">
        <v>40</v>
      </c>
      <c r="Q310" s="788"/>
      <c r="R310" s="788"/>
      <c r="S310" s="788"/>
      <c r="T310" s="788"/>
      <c r="U310" s="788"/>
      <c r="V310" s="789"/>
      <c r="W310" s="40" t="s">
        <v>39</v>
      </c>
      <c r="X310" s="41">
        <f>IFERROR(X304/H304,"0")+IFERROR(X305/H305,"0")+IFERROR(X306/H306,"0")+IFERROR(X307/H307,"0")+IFERROR(X308/H308,"0")+IFERROR(X309/H309,"0")</f>
        <v>0</v>
      </c>
      <c r="Y310" s="41">
        <f>IFERROR(Y304/H304,"0")+IFERROR(Y305/H305,"0")+IFERROR(Y306/H306,"0")+IFERROR(Y307/H307,"0")+IFERROR(Y308/H308,"0")+IFERROR(Y309/H309,"0")</f>
        <v>0</v>
      </c>
      <c r="Z310" s="41">
        <f>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790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87" t="s">
        <v>40</v>
      </c>
      <c r="Q311" s="788"/>
      <c r="R311" s="788"/>
      <c r="S311" s="788"/>
      <c r="T311" s="788"/>
      <c r="U311" s="788"/>
      <c r="V311" s="789"/>
      <c r="W311" s="40" t="s">
        <v>0</v>
      </c>
      <c r="X311" s="41">
        <f>IFERROR(SUM(X304:X309),"0")</f>
        <v>0</v>
      </c>
      <c r="Y311" s="41">
        <f>IFERROR(SUM(Y304:Y309),"0")</f>
        <v>0</v>
      </c>
      <c r="Z311" s="40"/>
      <c r="AA311" s="64"/>
      <c r="AB311" s="64"/>
      <c r="AC311" s="64"/>
    </row>
    <row r="312" spans="1:68" ht="16.5" customHeight="1" x14ac:dyDescent="0.25">
      <c r="A312" s="803" t="s">
        <v>534</v>
      </c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3"/>
      <c r="P312" s="803"/>
      <c r="Q312" s="803"/>
      <c r="R312" s="803"/>
      <c r="S312" s="803"/>
      <c r="T312" s="803"/>
      <c r="U312" s="803"/>
      <c r="V312" s="803"/>
      <c r="W312" s="803"/>
      <c r="X312" s="803"/>
      <c r="Y312" s="803"/>
      <c r="Z312" s="803"/>
      <c r="AA312" s="62"/>
      <c r="AB312" s="62"/>
      <c r="AC312" s="62"/>
    </row>
    <row r="313" spans="1:68" ht="14.25" customHeight="1" x14ac:dyDescent="0.25">
      <c r="A313" s="792" t="s">
        <v>124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63"/>
      <c r="AB313" s="63"/>
      <c r="AC313" s="63"/>
    </row>
    <row r="314" spans="1:68" ht="27" customHeight="1" x14ac:dyDescent="0.25">
      <c r="A314" s="60" t="s">
        <v>535</v>
      </c>
      <c r="B314" s="60" t="s">
        <v>536</v>
      </c>
      <c r="C314" s="34">
        <v>4301011306</v>
      </c>
      <c r="D314" s="793">
        <v>4607091389296</v>
      </c>
      <c r="E314" s="793"/>
      <c r="F314" s="59">
        <v>0.4</v>
      </c>
      <c r="G314" s="35">
        <v>10</v>
      </c>
      <c r="H314" s="59">
        <v>4</v>
      </c>
      <c r="I314" s="59">
        <v>4.21</v>
      </c>
      <c r="J314" s="35">
        <v>132</v>
      </c>
      <c r="K314" s="35" t="s">
        <v>137</v>
      </c>
      <c r="L314" s="35" t="s">
        <v>45</v>
      </c>
      <c r="M314" s="36" t="s">
        <v>88</v>
      </c>
      <c r="N314" s="36"/>
      <c r="O314" s="35">
        <v>45</v>
      </c>
      <c r="P314" s="9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IFERROR(IF(Y314=0,"",ROUNDUP(Y314/H314,0)*0.00902),"")</f>
        <v/>
      </c>
      <c r="AA314" s="65" t="s">
        <v>45</v>
      </c>
      <c r="AB314" s="66" t="s">
        <v>45</v>
      </c>
      <c r="AC314" s="409" t="s">
        <v>537</v>
      </c>
      <c r="AG314" s="75"/>
      <c r="AJ314" s="79" t="s">
        <v>45</v>
      </c>
      <c r="AK314" s="79">
        <v>0</v>
      </c>
      <c r="BB314" s="410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790"/>
      <c r="B315" s="790"/>
      <c r="C315" s="790"/>
      <c r="D315" s="790"/>
      <c r="E315" s="790"/>
      <c r="F315" s="790"/>
      <c r="G315" s="790"/>
      <c r="H315" s="790"/>
      <c r="I315" s="790"/>
      <c r="J315" s="790"/>
      <c r="K315" s="790"/>
      <c r="L315" s="790"/>
      <c r="M315" s="790"/>
      <c r="N315" s="790"/>
      <c r="O315" s="791"/>
      <c r="P315" s="787" t="s">
        <v>40</v>
      </c>
      <c r="Q315" s="788"/>
      <c r="R315" s="788"/>
      <c r="S315" s="788"/>
      <c r="T315" s="788"/>
      <c r="U315" s="788"/>
      <c r="V315" s="789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790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87" t="s">
        <v>40</v>
      </c>
      <c r="Q316" s="788"/>
      <c r="R316" s="788"/>
      <c r="S316" s="788"/>
      <c r="T316" s="788"/>
      <c r="U316" s="788"/>
      <c r="V316" s="789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792" t="s">
        <v>78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63"/>
      <c r="AB317" s="63"/>
      <c r="AC317" s="63"/>
    </row>
    <row r="318" spans="1:68" ht="27" customHeight="1" x14ac:dyDescent="0.25">
      <c r="A318" s="60" t="s">
        <v>538</v>
      </c>
      <c r="B318" s="60" t="s">
        <v>539</v>
      </c>
      <c r="C318" s="34">
        <v>4301031307</v>
      </c>
      <c r="D318" s="793">
        <v>4680115880344</v>
      </c>
      <c r="E318" s="793"/>
      <c r="F318" s="59">
        <v>0.28000000000000003</v>
      </c>
      <c r="G318" s="35">
        <v>6</v>
      </c>
      <c r="H318" s="59">
        <v>1.68</v>
      </c>
      <c r="I318" s="59">
        <v>1.78</v>
      </c>
      <c r="J318" s="35">
        <v>234</v>
      </c>
      <c r="K318" s="35" t="s">
        <v>83</v>
      </c>
      <c r="L318" s="35" t="s">
        <v>45</v>
      </c>
      <c r="M318" s="36" t="s">
        <v>82</v>
      </c>
      <c r="N318" s="36"/>
      <c r="O318" s="35">
        <v>40</v>
      </c>
      <c r="P318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11" t="s">
        <v>540</v>
      </c>
      <c r="AG318" s="75"/>
      <c r="AJ318" s="79" t="s">
        <v>45</v>
      </c>
      <c r="AK318" s="79">
        <v>0</v>
      </c>
      <c r="BB318" s="412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790"/>
      <c r="B319" s="790"/>
      <c r="C319" s="790"/>
      <c r="D319" s="790"/>
      <c r="E319" s="790"/>
      <c r="F319" s="790"/>
      <c r="G319" s="790"/>
      <c r="H319" s="790"/>
      <c r="I319" s="790"/>
      <c r="J319" s="790"/>
      <c r="K319" s="790"/>
      <c r="L319" s="790"/>
      <c r="M319" s="790"/>
      <c r="N319" s="790"/>
      <c r="O319" s="791"/>
      <c r="P319" s="787" t="s">
        <v>40</v>
      </c>
      <c r="Q319" s="788"/>
      <c r="R319" s="788"/>
      <c r="S319" s="788"/>
      <c r="T319" s="788"/>
      <c r="U319" s="788"/>
      <c r="V319" s="789"/>
      <c r="W319" s="40" t="s">
        <v>39</v>
      </c>
      <c r="X319" s="41">
        <f>IFERROR(X318/H318,"0")</f>
        <v>0</v>
      </c>
      <c r="Y319" s="41">
        <f>IFERROR(Y318/H318,"0")</f>
        <v>0</v>
      </c>
      <c r="Z319" s="41">
        <f>IFERROR(IF(Z318="",0,Z318),"0")</f>
        <v>0</v>
      </c>
      <c r="AA319" s="64"/>
      <c r="AB319" s="64"/>
      <c r="AC319" s="64"/>
    </row>
    <row r="320" spans="1:68" x14ac:dyDescent="0.2">
      <c r="A320" s="790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87" t="s">
        <v>40</v>
      </c>
      <c r="Q320" s="788"/>
      <c r="R320" s="788"/>
      <c r="S320" s="788"/>
      <c r="T320" s="788"/>
      <c r="U320" s="788"/>
      <c r="V320" s="789"/>
      <c r="W320" s="40" t="s">
        <v>0</v>
      </c>
      <c r="X320" s="41">
        <f>IFERROR(SUM(X318:X318),"0")</f>
        <v>0</v>
      </c>
      <c r="Y320" s="41">
        <f>IFERROR(SUM(Y318:Y318),"0")</f>
        <v>0</v>
      </c>
      <c r="Z320" s="40"/>
      <c r="AA320" s="64"/>
      <c r="AB320" s="64"/>
      <c r="AC320" s="64"/>
    </row>
    <row r="321" spans="1:68" ht="14.25" customHeight="1" x14ac:dyDescent="0.25">
      <c r="A321" s="792" t="s">
        <v>84</v>
      </c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2"/>
      <c r="P321" s="792"/>
      <c r="Q321" s="792"/>
      <c r="R321" s="792"/>
      <c r="S321" s="792"/>
      <c r="T321" s="792"/>
      <c r="U321" s="792"/>
      <c r="V321" s="792"/>
      <c r="W321" s="792"/>
      <c r="X321" s="792"/>
      <c r="Y321" s="792"/>
      <c r="Z321" s="792"/>
      <c r="AA321" s="63"/>
      <c r="AB321" s="63"/>
      <c r="AC321" s="63"/>
    </row>
    <row r="322" spans="1:68" ht="37.5" customHeight="1" x14ac:dyDescent="0.25">
      <c r="A322" s="60" t="s">
        <v>541</v>
      </c>
      <c r="B322" s="60" t="s">
        <v>542</v>
      </c>
      <c r="C322" s="34">
        <v>4301051731</v>
      </c>
      <c r="D322" s="793">
        <v>4680115884618</v>
      </c>
      <c r="E322" s="793"/>
      <c r="F322" s="59">
        <v>0.6</v>
      </c>
      <c r="G322" s="35">
        <v>6</v>
      </c>
      <c r="H322" s="59">
        <v>3.6</v>
      </c>
      <c r="I322" s="59">
        <v>3.81</v>
      </c>
      <c r="J322" s="35">
        <v>132</v>
      </c>
      <c r="K322" s="35" t="s">
        <v>137</v>
      </c>
      <c r="L322" s="35" t="s">
        <v>45</v>
      </c>
      <c r="M322" s="36" t="s">
        <v>82</v>
      </c>
      <c r="N322" s="36"/>
      <c r="O322" s="35">
        <v>45</v>
      </c>
      <c r="P322" s="9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413" t="s">
        <v>543</v>
      </c>
      <c r="AG322" s="75"/>
      <c r="AJ322" s="79" t="s">
        <v>45</v>
      </c>
      <c r="AK322" s="79">
        <v>0</v>
      </c>
      <c r="BB322" s="414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790"/>
      <c r="B323" s="790"/>
      <c r="C323" s="790"/>
      <c r="D323" s="790"/>
      <c r="E323" s="790"/>
      <c r="F323" s="790"/>
      <c r="G323" s="790"/>
      <c r="H323" s="790"/>
      <c r="I323" s="790"/>
      <c r="J323" s="790"/>
      <c r="K323" s="790"/>
      <c r="L323" s="790"/>
      <c r="M323" s="790"/>
      <c r="N323" s="790"/>
      <c r="O323" s="791"/>
      <c r="P323" s="787" t="s">
        <v>40</v>
      </c>
      <c r="Q323" s="788"/>
      <c r="R323" s="788"/>
      <c r="S323" s="788"/>
      <c r="T323" s="788"/>
      <c r="U323" s="788"/>
      <c r="V323" s="789"/>
      <c r="W323" s="40" t="s">
        <v>39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790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87" t="s">
        <v>40</v>
      </c>
      <c r="Q324" s="788"/>
      <c r="R324" s="788"/>
      <c r="S324" s="788"/>
      <c r="T324" s="788"/>
      <c r="U324" s="788"/>
      <c r="V324" s="789"/>
      <c r="W324" s="40" t="s">
        <v>0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16.5" customHeight="1" x14ac:dyDescent="0.25">
      <c r="A325" s="803" t="s">
        <v>544</v>
      </c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3"/>
      <c r="P325" s="803"/>
      <c r="Q325" s="803"/>
      <c r="R325" s="803"/>
      <c r="S325" s="803"/>
      <c r="T325" s="803"/>
      <c r="U325" s="803"/>
      <c r="V325" s="803"/>
      <c r="W325" s="803"/>
      <c r="X325" s="803"/>
      <c r="Y325" s="803"/>
      <c r="Z325" s="803"/>
      <c r="AA325" s="62"/>
      <c r="AB325" s="62"/>
      <c r="AC325" s="62"/>
    </row>
    <row r="326" spans="1:68" ht="14.25" customHeight="1" x14ac:dyDescent="0.25">
      <c r="A326" s="792" t="s">
        <v>124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63"/>
      <c r="AB326" s="63"/>
      <c r="AC326" s="63"/>
    </row>
    <row r="327" spans="1:68" ht="27" customHeight="1" x14ac:dyDescent="0.25">
      <c r="A327" s="60" t="s">
        <v>545</v>
      </c>
      <c r="B327" s="60" t="s">
        <v>546</v>
      </c>
      <c r="C327" s="34">
        <v>4301011353</v>
      </c>
      <c r="D327" s="793">
        <v>4607091389807</v>
      </c>
      <c r="E327" s="793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137</v>
      </c>
      <c r="L327" s="35" t="s">
        <v>45</v>
      </c>
      <c r="M327" s="36" t="s">
        <v>131</v>
      </c>
      <c r="N327" s="36"/>
      <c r="O327" s="35">
        <v>55</v>
      </c>
      <c r="P327" s="98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5" t="s">
        <v>547</v>
      </c>
      <c r="AG327" s="75"/>
      <c r="AJ327" s="79" t="s">
        <v>45</v>
      </c>
      <c r="AK327" s="79">
        <v>0</v>
      </c>
      <c r="BB327" s="41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90"/>
      <c r="B328" s="790"/>
      <c r="C328" s="790"/>
      <c r="D328" s="790"/>
      <c r="E328" s="790"/>
      <c r="F328" s="790"/>
      <c r="G328" s="790"/>
      <c r="H328" s="790"/>
      <c r="I328" s="790"/>
      <c r="J328" s="790"/>
      <c r="K328" s="790"/>
      <c r="L328" s="790"/>
      <c r="M328" s="790"/>
      <c r="N328" s="790"/>
      <c r="O328" s="791"/>
      <c r="P328" s="787" t="s">
        <v>40</v>
      </c>
      <c r="Q328" s="788"/>
      <c r="R328" s="788"/>
      <c r="S328" s="788"/>
      <c r="T328" s="788"/>
      <c r="U328" s="788"/>
      <c r="V328" s="789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790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87" t="s">
        <v>40</v>
      </c>
      <c r="Q329" s="788"/>
      <c r="R329" s="788"/>
      <c r="S329" s="788"/>
      <c r="T329" s="788"/>
      <c r="U329" s="788"/>
      <c r="V329" s="789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4.25" customHeight="1" x14ac:dyDescent="0.25">
      <c r="A330" s="792" t="s">
        <v>78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63"/>
      <c r="AB330" s="63"/>
      <c r="AC330" s="63"/>
    </row>
    <row r="331" spans="1:68" ht="27" customHeight="1" x14ac:dyDescent="0.25">
      <c r="A331" s="60" t="s">
        <v>548</v>
      </c>
      <c r="B331" s="60" t="s">
        <v>549</v>
      </c>
      <c r="C331" s="34">
        <v>4301031164</v>
      </c>
      <c r="D331" s="793">
        <v>4680115880481</v>
      </c>
      <c r="E331" s="793"/>
      <c r="F331" s="59">
        <v>0.28000000000000003</v>
      </c>
      <c r="G331" s="35">
        <v>6</v>
      </c>
      <c r="H331" s="59">
        <v>1.68</v>
      </c>
      <c r="I331" s="59">
        <v>1.78</v>
      </c>
      <c r="J331" s="35">
        <v>234</v>
      </c>
      <c r="K331" s="35" t="s">
        <v>83</v>
      </c>
      <c r="L331" s="35" t="s">
        <v>45</v>
      </c>
      <c r="M331" s="36" t="s">
        <v>82</v>
      </c>
      <c r="N331" s="36"/>
      <c r="O331" s="35">
        <v>40</v>
      </c>
      <c r="P331" s="98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17" t="s">
        <v>550</v>
      </c>
      <c r="AG331" s="75"/>
      <c r="AJ331" s="79" t="s">
        <v>45</v>
      </c>
      <c r="AK331" s="79">
        <v>0</v>
      </c>
      <c r="BB331" s="41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90"/>
      <c r="B332" s="790"/>
      <c r="C332" s="790"/>
      <c r="D332" s="790"/>
      <c r="E332" s="790"/>
      <c r="F332" s="790"/>
      <c r="G332" s="790"/>
      <c r="H332" s="790"/>
      <c r="I332" s="790"/>
      <c r="J332" s="790"/>
      <c r="K332" s="790"/>
      <c r="L332" s="790"/>
      <c r="M332" s="790"/>
      <c r="N332" s="790"/>
      <c r="O332" s="791"/>
      <c r="P332" s="787" t="s">
        <v>40</v>
      </c>
      <c r="Q332" s="788"/>
      <c r="R332" s="788"/>
      <c r="S332" s="788"/>
      <c r="T332" s="788"/>
      <c r="U332" s="788"/>
      <c r="V332" s="789"/>
      <c r="W332" s="40" t="s">
        <v>39</v>
      </c>
      <c r="X332" s="41">
        <f>IFERROR(X331/H331,"0")</f>
        <v>0</v>
      </c>
      <c r="Y332" s="41">
        <f>IFERROR(Y331/H331,"0")</f>
        <v>0</v>
      </c>
      <c r="Z332" s="41">
        <f>IFERROR(IF(Z331="",0,Z331),"0")</f>
        <v>0</v>
      </c>
      <c r="AA332" s="64"/>
      <c r="AB332" s="64"/>
      <c r="AC332" s="64"/>
    </row>
    <row r="333" spans="1:68" x14ac:dyDescent="0.2">
      <c r="A333" s="790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87" t="s">
        <v>40</v>
      </c>
      <c r="Q333" s="788"/>
      <c r="R333" s="788"/>
      <c r="S333" s="788"/>
      <c r="T333" s="788"/>
      <c r="U333" s="788"/>
      <c r="V333" s="789"/>
      <c r="W333" s="40" t="s">
        <v>0</v>
      </c>
      <c r="X333" s="41">
        <f>IFERROR(SUM(X331:X331),"0")</f>
        <v>0</v>
      </c>
      <c r="Y333" s="41">
        <f>IFERROR(SUM(Y331:Y331),"0")</f>
        <v>0</v>
      </c>
      <c r="Z333" s="40"/>
      <c r="AA333" s="64"/>
      <c r="AB333" s="64"/>
      <c r="AC333" s="64"/>
    </row>
    <row r="334" spans="1:68" ht="14.25" customHeight="1" x14ac:dyDescent="0.25">
      <c r="A334" s="792" t="s">
        <v>84</v>
      </c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2"/>
      <c r="P334" s="792"/>
      <c r="Q334" s="792"/>
      <c r="R334" s="792"/>
      <c r="S334" s="792"/>
      <c r="T334" s="792"/>
      <c r="U334" s="792"/>
      <c r="V334" s="792"/>
      <c r="W334" s="792"/>
      <c r="X334" s="792"/>
      <c r="Y334" s="792"/>
      <c r="Z334" s="792"/>
      <c r="AA334" s="63"/>
      <c r="AB334" s="63"/>
      <c r="AC334" s="63"/>
    </row>
    <row r="335" spans="1:68" ht="27" customHeight="1" x14ac:dyDescent="0.25">
      <c r="A335" s="60" t="s">
        <v>551</v>
      </c>
      <c r="B335" s="60" t="s">
        <v>552</v>
      </c>
      <c r="C335" s="34">
        <v>4301051344</v>
      </c>
      <c r="D335" s="793">
        <v>4680115880412</v>
      </c>
      <c r="E335" s="793"/>
      <c r="F335" s="59">
        <v>0.33</v>
      </c>
      <c r="G335" s="35">
        <v>6</v>
      </c>
      <c r="H335" s="59">
        <v>1.98</v>
      </c>
      <c r="I335" s="59">
        <v>2.226</v>
      </c>
      <c r="J335" s="35">
        <v>182</v>
      </c>
      <c r="K335" s="35" t="s">
        <v>89</v>
      </c>
      <c r="L335" s="35" t="s">
        <v>45</v>
      </c>
      <c r="M335" s="36" t="s">
        <v>88</v>
      </c>
      <c r="N335" s="36"/>
      <c r="O335" s="35">
        <v>45</v>
      </c>
      <c r="P335" s="98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IFERROR(IF(Y335=0,"",ROUNDUP(Y335/H335,0)*0.00651),"")</f>
        <v/>
      </c>
      <c r="AA335" s="65" t="s">
        <v>45</v>
      </c>
      <c r="AB335" s="66" t="s">
        <v>45</v>
      </c>
      <c r="AC335" s="419" t="s">
        <v>553</v>
      </c>
      <c r="AG335" s="75"/>
      <c r="AJ335" s="79" t="s">
        <v>45</v>
      </c>
      <c r="AK335" s="79">
        <v>0</v>
      </c>
      <c r="BB335" s="420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554</v>
      </c>
      <c r="B336" s="60" t="s">
        <v>555</v>
      </c>
      <c r="C336" s="34">
        <v>4301051277</v>
      </c>
      <c r="D336" s="793">
        <v>4680115880511</v>
      </c>
      <c r="E336" s="793"/>
      <c r="F336" s="59">
        <v>0.33</v>
      </c>
      <c r="G336" s="35">
        <v>6</v>
      </c>
      <c r="H336" s="59">
        <v>1.98</v>
      </c>
      <c r="I336" s="59">
        <v>2.16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40</v>
      </c>
      <c r="P336" s="98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556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90"/>
      <c r="B337" s="790"/>
      <c r="C337" s="790"/>
      <c r="D337" s="790"/>
      <c r="E337" s="790"/>
      <c r="F337" s="790"/>
      <c r="G337" s="790"/>
      <c r="H337" s="790"/>
      <c r="I337" s="790"/>
      <c r="J337" s="790"/>
      <c r="K337" s="790"/>
      <c r="L337" s="790"/>
      <c r="M337" s="790"/>
      <c r="N337" s="790"/>
      <c r="O337" s="791"/>
      <c r="P337" s="787" t="s">
        <v>40</v>
      </c>
      <c r="Q337" s="788"/>
      <c r="R337" s="788"/>
      <c r="S337" s="788"/>
      <c r="T337" s="788"/>
      <c r="U337" s="788"/>
      <c r="V337" s="789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790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87" t="s">
        <v>40</v>
      </c>
      <c r="Q338" s="788"/>
      <c r="R338" s="788"/>
      <c r="S338" s="788"/>
      <c r="T338" s="788"/>
      <c r="U338" s="788"/>
      <c r="V338" s="789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6.5" customHeight="1" x14ac:dyDescent="0.25">
      <c r="A339" s="803" t="s">
        <v>557</v>
      </c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3"/>
      <c r="P339" s="803"/>
      <c r="Q339" s="803"/>
      <c r="R339" s="803"/>
      <c r="S339" s="803"/>
      <c r="T339" s="803"/>
      <c r="U339" s="803"/>
      <c r="V339" s="803"/>
      <c r="W339" s="803"/>
      <c r="X339" s="803"/>
      <c r="Y339" s="803"/>
      <c r="Z339" s="803"/>
      <c r="AA339" s="62"/>
      <c r="AB339" s="62"/>
      <c r="AC339" s="62"/>
    </row>
    <row r="340" spans="1:68" ht="14.25" customHeight="1" x14ac:dyDescent="0.25">
      <c r="A340" s="792" t="s">
        <v>124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63"/>
      <c r="AB340" s="63"/>
      <c r="AC340" s="63"/>
    </row>
    <row r="341" spans="1:68" ht="27" customHeight="1" x14ac:dyDescent="0.25">
      <c r="A341" s="60" t="s">
        <v>558</v>
      </c>
      <c r="B341" s="60" t="s">
        <v>559</v>
      </c>
      <c r="C341" s="34">
        <v>4301011593</v>
      </c>
      <c r="D341" s="793">
        <v>4680115882973</v>
      </c>
      <c r="E341" s="793"/>
      <c r="F341" s="59">
        <v>0.7</v>
      </c>
      <c r="G341" s="35">
        <v>6</v>
      </c>
      <c r="H341" s="59">
        <v>4.2</v>
      </c>
      <c r="I341" s="59">
        <v>4.5599999999999996</v>
      </c>
      <c r="J341" s="35">
        <v>104</v>
      </c>
      <c r="K341" s="35" t="s">
        <v>128</v>
      </c>
      <c r="L341" s="35" t="s">
        <v>45</v>
      </c>
      <c r="M341" s="36" t="s">
        <v>131</v>
      </c>
      <c r="N341" s="36"/>
      <c r="O341" s="35">
        <v>55</v>
      </c>
      <c r="P341" s="98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IFERROR(IF(Y341=0,"",ROUNDUP(Y341/H341,0)*0.01196),"")</f>
        <v/>
      </c>
      <c r="AA341" s="65" t="s">
        <v>45</v>
      </c>
      <c r="AB341" s="66" t="s">
        <v>45</v>
      </c>
      <c r="AC341" s="423" t="s">
        <v>448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560</v>
      </c>
      <c r="B342" s="60" t="s">
        <v>561</v>
      </c>
      <c r="C342" s="34">
        <v>4301011594</v>
      </c>
      <c r="D342" s="793">
        <v>4680115883413</v>
      </c>
      <c r="E342" s="793"/>
      <c r="F342" s="59">
        <v>0.37</v>
      </c>
      <c r="G342" s="35">
        <v>10</v>
      </c>
      <c r="H342" s="59">
        <v>3.7</v>
      </c>
      <c r="I342" s="59">
        <v>3.91</v>
      </c>
      <c r="J342" s="35">
        <v>132</v>
      </c>
      <c r="K342" s="35" t="s">
        <v>137</v>
      </c>
      <c r="L342" s="35" t="s">
        <v>45</v>
      </c>
      <c r="M342" s="36" t="s">
        <v>131</v>
      </c>
      <c r="N342" s="36"/>
      <c r="O342" s="35">
        <v>55</v>
      </c>
      <c r="P342" s="97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25" t="s">
        <v>448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90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87" t="s">
        <v>40</v>
      </c>
      <c r="Q343" s="788"/>
      <c r="R343" s="788"/>
      <c r="S343" s="788"/>
      <c r="T343" s="788"/>
      <c r="U343" s="788"/>
      <c r="V343" s="789"/>
      <c r="W343" s="40" t="s">
        <v>39</v>
      </c>
      <c r="X343" s="41">
        <f>IFERROR(X341/H341,"0")+IFERROR(X342/H342,"0")</f>
        <v>0</v>
      </c>
      <c r="Y343" s="41">
        <f>IFERROR(Y341/H341,"0")+IFERROR(Y342/H342,"0")</f>
        <v>0</v>
      </c>
      <c r="Z343" s="41">
        <f>IFERROR(IF(Z341="",0,Z341),"0")+IFERROR(IF(Z342="",0,Z342),"0")</f>
        <v>0</v>
      </c>
      <c r="AA343" s="64"/>
      <c r="AB343" s="64"/>
      <c r="AC343" s="64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87" t="s">
        <v>40</v>
      </c>
      <c r="Q344" s="788"/>
      <c r="R344" s="788"/>
      <c r="S344" s="788"/>
      <c r="T344" s="788"/>
      <c r="U344" s="788"/>
      <c r="V344" s="789"/>
      <c r="W344" s="40" t="s">
        <v>0</v>
      </c>
      <c r="X344" s="41">
        <f>IFERROR(SUM(X341:X342),"0")</f>
        <v>0</v>
      </c>
      <c r="Y344" s="41">
        <f>IFERROR(SUM(Y341:Y342),"0")</f>
        <v>0</v>
      </c>
      <c r="Z344" s="40"/>
      <c r="AA344" s="64"/>
      <c r="AB344" s="64"/>
      <c r="AC344" s="64"/>
    </row>
    <row r="345" spans="1:68" ht="14.25" customHeight="1" x14ac:dyDescent="0.25">
      <c r="A345" s="792" t="s">
        <v>78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63"/>
      <c r="AB345" s="63"/>
      <c r="AC345" s="63"/>
    </row>
    <row r="346" spans="1:68" ht="27" customHeight="1" x14ac:dyDescent="0.25">
      <c r="A346" s="60" t="s">
        <v>562</v>
      </c>
      <c r="B346" s="60" t="s">
        <v>563</v>
      </c>
      <c r="C346" s="34">
        <v>4301031305</v>
      </c>
      <c r="D346" s="793">
        <v>4607091389845</v>
      </c>
      <c r="E346" s="793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97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564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565</v>
      </c>
      <c r="B347" s="60" t="s">
        <v>566</v>
      </c>
      <c r="C347" s="34">
        <v>4301031306</v>
      </c>
      <c r="D347" s="793">
        <v>4680115882881</v>
      </c>
      <c r="E347" s="793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564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90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87" t="s">
        <v>40</v>
      </c>
      <c r="Q348" s="788"/>
      <c r="R348" s="788"/>
      <c r="S348" s="788"/>
      <c r="T348" s="788"/>
      <c r="U348" s="788"/>
      <c r="V348" s="789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87" t="s">
        <v>40</v>
      </c>
      <c r="Q349" s="788"/>
      <c r="R349" s="788"/>
      <c r="S349" s="788"/>
      <c r="T349" s="788"/>
      <c r="U349" s="788"/>
      <c r="V349" s="789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792" t="s">
        <v>84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63"/>
      <c r="AB350" s="63"/>
      <c r="AC350" s="63"/>
    </row>
    <row r="351" spans="1:68" ht="37.5" customHeight="1" x14ac:dyDescent="0.25">
      <c r="A351" s="60" t="s">
        <v>567</v>
      </c>
      <c r="B351" s="60" t="s">
        <v>568</v>
      </c>
      <c r="C351" s="34">
        <v>4301051517</v>
      </c>
      <c r="D351" s="793">
        <v>4680115883390</v>
      </c>
      <c r="E351" s="793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98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569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90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87" t="s">
        <v>40</v>
      </c>
      <c r="Q352" s="788"/>
      <c r="R352" s="788"/>
      <c r="S352" s="788"/>
      <c r="T352" s="788"/>
      <c r="U352" s="788"/>
      <c r="V352" s="789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87" t="s">
        <v>40</v>
      </c>
      <c r="Q353" s="788"/>
      <c r="R353" s="788"/>
      <c r="S353" s="788"/>
      <c r="T353" s="788"/>
      <c r="U353" s="788"/>
      <c r="V353" s="789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03" t="s">
        <v>570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62"/>
      <c r="AB354" s="62"/>
      <c r="AC354" s="62"/>
    </row>
    <row r="355" spans="1:68" ht="14.25" customHeight="1" x14ac:dyDescent="0.25">
      <c r="A355" s="792" t="s">
        <v>124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63"/>
      <c r="AB355" s="63"/>
      <c r="AC355" s="63"/>
    </row>
    <row r="356" spans="1:68" ht="16.5" customHeight="1" x14ac:dyDescent="0.25">
      <c r="A356" s="60" t="s">
        <v>571</v>
      </c>
      <c r="B356" s="60" t="s">
        <v>572</v>
      </c>
      <c r="C356" s="34">
        <v>4301011728</v>
      </c>
      <c r="D356" s="793">
        <v>4680115885141</v>
      </c>
      <c r="E356" s="793"/>
      <c r="F356" s="59">
        <v>0.25</v>
      </c>
      <c r="G356" s="35">
        <v>8</v>
      </c>
      <c r="H356" s="59">
        <v>2</v>
      </c>
      <c r="I356" s="59">
        <v>2.1</v>
      </c>
      <c r="J356" s="35">
        <v>234</v>
      </c>
      <c r="K356" s="35" t="s">
        <v>83</v>
      </c>
      <c r="L356" s="35" t="s">
        <v>45</v>
      </c>
      <c r="M356" s="36" t="s">
        <v>88</v>
      </c>
      <c r="N356" s="36"/>
      <c r="O356" s="35">
        <v>55</v>
      </c>
      <c r="P356" s="97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IFERROR(IF(Y356=0,"",ROUNDUP(Y356/H356,0)*0.00502),"")</f>
        <v/>
      </c>
      <c r="AA356" s="65" t="s">
        <v>45</v>
      </c>
      <c r="AB356" s="66" t="s">
        <v>45</v>
      </c>
      <c r="AC356" s="433" t="s">
        <v>573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790"/>
      <c r="B357" s="790"/>
      <c r="C357" s="790"/>
      <c r="D357" s="790"/>
      <c r="E357" s="790"/>
      <c r="F357" s="790"/>
      <c r="G357" s="790"/>
      <c r="H357" s="790"/>
      <c r="I357" s="790"/>
      <c r="J357" s="790"/>
      <c r="K357" s="790"/>
      <c r="L357" s="790"/>
      <c r="M357" s="790"/>
      <c r="N357" s="790"/>
      <c r="O357" s="791"/>
      <c r="P357" s="787" t="s">
        <v>40</v>
      </c>
      <c r="Q357" s="788"/>
      <c r="R357" s="788"/>
      <c r="S357" s="788"/>
      <c r="T357" s="788"/>
      <c r="U357" s="788"/>
      <c r="V357" s="789"/>
      <c r="W357" s="40" t="s">
        <v>39</v>
      </c>
      <c r="X357" s="41">
        <f>IFERROR(X356/H356,"0")</f>
        <v>0</v>
      </c>
      <c r="Y357" s="41">
        <f>IFERROR(Y356/H356,"0")</f>
        <v>0</v>
      </c>
      <c r="Z357" s="41">
        <f>IFERROR(IF(Z356="",0,Z356),"0")</f>
        <v>0</v>
      </c>
      <c r="AA357" s="64"/>
      <c r="AB357" s="64"/>
      <c r="AC357" s="64"/>
    </row>
    <row r="358" spans="1:68" x14ac:dyDescent="0.2">
      <c r="A358" s="790"/>
      <c r="B358" s="790"/>
      <c r="C358" s="790"/>
      <c r="D358" s="790"/>
      <c r="E358" s="790"/>
      <c r="F358" s="790"/>
      <c r="G358" s="790"/>
      <c r="H358" s="790"/>
      <c r="I358" s="790"/>
      <c r="J358" s="790"/>
      <c r="K358" s="790"/>
      <c r="L358" s="790"/>
      <c r="M358" s="790"/>
      <c r="N358" s="790"/>
      <c r="O358" s="791"/>
      <c r="P358" s="787" t="s">
        <v>40</v>
      </c>
      <c r="Q358" s="788"/>
      <c r="R358" s="788"/>
      <c r="S358" s="788"/>
      <c r="T358" s="788"/>
      <c r="U358" s="788"/>
      <c r="V358" s="789"/>
      <c r="W358" s="40" t="s">
        <v>0</v>
      </c>
      <c r="X358" s="41">
        <f>IFERROR(SUM(X356:X356),"0")</f>
        <v>0</v>
      </c>
      <c r="Y358" s="41">
        <f>IFERROR(SUM(Y356:Y356),"0")</f>
        <v>0</v>
      </c>
      <c r="Z358" s="40"/>
      <c r="AA358" s="64"/>
      <c r="AB358" s="64"/>
      <c r="AC358" s="64"/>
    </row>
    <row r="359" spans="1:68" ht="16.5" customHeight="1" x14ac:dyDescent="0.25">
      <c r="A359" s="803" t="s">
        <v>574</v>
      </c>
      <c r="B359" s="803"/>
      <c r="C359" s="803"/>
      <c r="D359" s="803"/>
      <c r="E359" s="803"/>
      <c r="F359" s="803"/>
      <c r="G359" s="803"/>
      <c r="H359" s="803"/>
      <c r="I359" s="803"/>
      <c r="J359" s="803"/>
      <c r="K359" s="803"/>
      <c r="L359" s="803"/>
      <c r="M359" s="803"/>
      <c r="N359" s="803"/>
      <c r="O359" s="803"/>
      <c r="P359" s="803"/>
      <c r="Q359" s="803"/>
      <c r="R359" s="803"/>
      <c r="S359" s="803"/>
      <c r="T359" s="803"/>
      <c r="U359" s="803"/>
      <c r="V359" s="803"/>
      <c r="W359" s="803"/>
      <c r="X359" s="803"/>
      <c r="Y359" s="803"/>
      <c r="Z359" s="803"/>
      <c r="AA359" s="62"/>
      <c r="AB359" s="62"/>
      <c r="AC359" s="62"/>
    </row>
    <row r="360" spans="1:68" ht="14.25" customHeight="1" x14ac:dyDescent="0.25">
      <c r="A360" s="792" t="s">
        <v>124</v>
      </c>
      <c r="B360" s="792"/>
      <c r="C360" s="792"/>
      <c r="D360" s="792"/>
      <c r="E360" s="792"/>
      <c r="F360" s="792"/>
      <c r="G360" s="792"/>
      <c r="H360" s="792"/>
      <c r="I360" s="792"/>
      <c r="J360" s="792"/>
      <c r="K360" s="792"/>
      <c r="L360" s="792"/>
      <c r="M360" s="792"/>
      <c r="N360" s="792"/>
      <c r="O360" s="792"/>
      <c r="P360" s="792"/>
      <c r="Q360" s="792"/>
      <c r="R360" s="792"/>
      <c r="S360" s="792"/>
      <c r="T360" s="792"/>
      <c r="U360" s="792"/>
      <c r="V360" s="792"/>
      <c r="W360" s="792"/>
      <c r="X360" s="792"/>
      <c r="Y360" s="792"/>
      <c r="Z360" s="792"/>
      <c r="AA360" s="63"/>
      <c r="AB360" s="63"/>
      <c r="AC360" s="63"/>
    </row>
    <row r="361" spans="1:68" ht="27" customHeight="1" x14ac:dyDescent="0.25">
      <c r="A361" s="60" t="s">
        <v>575</v>
      </c>
      <c r="B361" s="60" t="s">
        <v>576</v>
      </c>
      <c r="C361" s="34">
        <v>4301012024</v>
      </c>
      <c r="D361" s="793">
        <v>4680115885615</v>
      </c>
      <c r="E361" s="793"/>
      <c r="F361" s="59">
        <v>1.35</v>
      </c>
      <c r="G361" s="35">
        <v>8</v>
      </c>
      <c r="H361" s="59">
        <v>10.8</v>
      </c>
      <c r="I361" s="59">
        <v>11.234999999999999</v>
      </c>
      <c r="J361" s="35">
        <v>64</v>
      </c>
      <c r="K361" s="35" t="s">
        <v>128</v>
      </c>
      <c r="L361" s="35" t="s">
        <v>45</v>
      </c>
      <c r="M361" s="36" t="s">
        <v>88</v>
      </c>
      <c r="N361" s="36"/>
      <c r="O361" s="35">
        <v>55</v>
      </c>
      <c r="P361" s="97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ref="Y361:Y368" si="77">IFERROR(IF(X361="",0,CEILING((X361/$H361),1)*$H361),"")</f>
        <v>0</v>
      </c>
      <c r="Z361" s="39" t="str">
        <f>IFERROR(IF(Y361=0,"",ROUNDUP(Y361/H361,0)*0.01898),"")</f>
        <v/>
      </c>
      <c r="AA361" s="65" t="s">
        <v>45</v>
      </c>
      <c r="AB361" s="66" t="s">
        <v>45</v>
      </c>
      <c r="AC361" s="435" t="s">
        <v>577</v>
      </c>
      <c r="AG361" s="75"/>
      <c r="AJ361" s="79" t="s">
        <v>45</v>
      </c>
      <c r="AK361" s="79">
        <v>0</v>
      </c>
      <c r="BB361" s="436" t="s">
        <v>66</v>
      </c>
      <c r="BM361" s="75">
        <f t="shared" ref="BM361:BM368" si="78">IFERROR(X361*I361/H361,"0")</f>
        <v>0</v>
      </c>
      <c r="BN361" s="75">
        <f t="shared" ref="BN361:BN368" si="79">IFERROR(Y361*I361/H361,"0")</f>
        <v>0</v>
      </c>
      <c r="BO361" s="75">
        <f t="shared" ref="BO361:BO368" si="80">IFERROR(1/J361*(X361/H361),"0")</f>
        <v>0</v>
      </c>
      <c r="BP361" s="75">
        <f t="shared" ref="BP361:BP368" si="81">IFERROR(1/J361*(Y361/H361),"0")</f>
        <v>0</v>
      </c>
    </row>
    <row r="362" spans="1:68" ht="27" customHeight="1" x14ac:dyDescent="0.25">
      <c r="A362" s="60" t="s">
        <v>578</v>
      </c>
      <c r="B362" s="60" t="s">
        <v>579</v>
      </c>
      <c r="C362" s="34">
        <v>4301011911</v>
      </c>
      <c r="D362" s="793">
        <v>4680115885554</v>
      </c>
      <c r="E362" s="793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128</v>
      </c>
      <c r="L362" s="35" t="s">
        <v>45</v>
      </c>
      <c r="M362" s="36" t="s">
        <v>161</v>
      </c>
      <c r="N362" s="36"/>
      <c r="O362" s="35">
        <v>55</v>
      </c>
      <c r="P362" s="9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IFERROR(IF(Y362=0,"",ROUNDUP(Y362/H362,0)*0.02039),"")</f>
        <v/>
      </c>
      <c r="AA362" s="65" t="s">
        <v>45</v>
      </c>
      <c r="AB362" s="66" t="s">
        <v>45</v>
      </c>
      <c r="AC362" s="437" t="s">
        <v>580</v>
      </c>
      <c r="AG362" s="75"/>
      <c r="AJ362" s="79" t="s">
        <v>45</v>
      </c>
      <c r="AK362" s="79">
        <v>0</v>
      </c>
      <c r="BB362" s="438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578</v>
      </c>
      <c r="B363" s="60" t="s">
        <v>581</v>
      </c>
      <c r="C363" s="34">
        <v>4301012016</v>
      </c>
      <c r="D363" s="793">
        <v>4680115885554</v>
      </c>
      <c r="E363" s="793"/>
      <c r="F363" s="59">
        <v>1.35</v>
      </c>
      <c r="G363" s="35">
        <v>8</v>
      </c>
      <c r="H363" s="59">
        <v>10.8</v>
      </c>
      <c r="I363" s="59">
        <v>11.234999999999999</v>
      </c>
      <c r="J363" s="35">
        <v>64</v>
      </c>
      <c r="K363" s="35" t="s">
        <v>128</v>
      </c>
      <c r="L363" s="35" t="s">
        <v>157</v>
      </c>
      <c r="M363" s="36" t="s">
        <v>88</v>
      </c>
      <c r="N363" s="36"/>
      <c r="O363" s="35">
        <v>55</v>
      </c>
      <c r="P36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IFERROR(IF(Y363=0,"",ROUNDUP(Y363/H363,0)*0.01898),"")</f>
        <v/>
      </c>
      <c r="AA363" s="65" t="s">
        <v>45</v>
      </c>
      <c r="AB363" s="66" t="s">
        <v>45</v>
      </c>
      <c r="AC363" s="439" t="s">
        <v>582</v>
      </c>
      <c r="AG363" s="75"/>
      <c r="AJ363" s="79" t="s">
        <v>158</v>
      </c>
      <c r="AK363" s="79">
        <v>691.2</v>
      </c>
      <c r="BB363" s="440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37.5" customHeight="1" x14ac:dyDescent="0.25">
      <c r="A364" s="60" t="s">
        <v>583</v>
      </c>
      <c r="B364" s="60" t="s">
        <v>584</v>
      </c>
      <c r="C364" s="34">
        <v>4301011858</v>
      </c>
      <c r="D364" s="793">
        <v>4680115885646</v>
      </c>
      <c r="E364" s="793"/>
      <c r="F364" s="59">
        <v>1.35</v>
      </c>
      <c r="G364" s="35">
        <v>8</v>
      </c>
      <c r="H364" s="59">
        <v>10.8</v>
      </c>
      <c r="I364" s="59">
        <v>11.234999999999999</v>
      </c>
      <c r="J364" s="35">
        <v>64</v>
      </c>
      <c r="K364" s="35" t="s">
        <v>128</v>
      </c>
      <c r="L364" s="35" t="s">
        <v>45</v>
      </c>
      <c r="M364" s="36" t="s">
        <v>131</v>
      </c>
      <c r="N364" s="36"/>
      <c r="O364" s="35">
        <v>55</v>
      </c>
      <c r="P364" s="9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7" t="s">
        <v>45</v>
      </c>
      <c r="V364" s="37" t="s">
        <v>45</v>
      </c>
      <c r="W364" s="38" t="s">
        <v>0</v>
      </c>
      <c r="X364" s="56">
        <v>300</v>
      </c>
      <c r="Y364" s="53">
        <f t="shared" si="77"/>
        <v>302.40000000000003</v>
      </c>
      <c r="Z364" s="39">
        <f>IFERROR(IF(Y364=0,"",ROUNDUP(Y364/H364,0)*0.01898),"")</f>
        <v>0.53144000000000002</v>
      </c>
      <c r="AA364" s="65" t="s">
        <v>45</v>
      </c>
      <c r="AB364" s="66" t="s">
        <v>45</v>
      </c>
      <c r="AC364" s="441" t="s">
        <v>585</v>
      </c>
      <c r="AG364" s="75"/>
      <c r="AJ364" s="79" t="s">
        <v>45</v>
      </c>
      <c r="AK364" s="79">
        <v>0</v>
      </c>
      <c r="BB364" s="442" t="s">
        <v>66</v>
      </c>
      <c r="BM364" s="75">
        <f t="shared" si="78"/>
        <v>312.08333333333331</v>
      </c>
      <c r="BN364" s="75">
        <f t="shared" si="79"/>
        <v>314.58000000000004</v>
      </c>
      <c r="BO364" s="75">
        <f t="shared" si="80"/>
        <v>0.43402777777777773</v>
      </c>
      <c r="BP364" s="75">
        <f t="shared" si="81"/>
        <v>0.4375</v>
      </c>
    </row>
    <row r="365" spans="1:68" ht="27" customHeight="1" x14ac:dyDescent="0.25">
      <c r="A365" s="60" t="s">
        <v>586</v>
      </c>
      <c r="B365" s="60" t="s">
        <v>587</v>
      </c>
      <c r="C365" s="34">
        <v>4301011857</v>
      </c>
      <c r="D365" s="793">
        <v>4680115885622</v>
      </c>
      <c r="E365" s="793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137</v>
      </c>
      <c r="L365" s="35" t="s">
        <v>45</v>
      </c>
      <c r="M365" s="36" t="s">
        <v>131</v>
      </c>
      <c r="N365" s="36"/>
      <c r="O365" s="35">
        <v>55</v>
      </c>
      <c r="P365" s="9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7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si="78"/>
        <v>0</v>
      </c>
      <c r="BN365" s="75">
        <f t="shared" si="79"/>
        <v>0</v>
      </c>
      <c r="BO365" s="75">
        <f t="shared" si="80"/>
        <v>0</v>
      </c>
      <c r="BP365" s="75">
        <f t="shared" si="81"/>
        <v>0</v>
      </c>
    </row>
    <row r="366" spans="1:68" ht="27" customHeight="1" x14ac:dyDescent="0.25">
      <c r="A366" s="60" t="s">
        <v>589</v>
      </c>
      <c r="B366" s="60" t="s">
        <v>590</v>
      </c>
      <c r="C366" s="34">
        <v>4301011573</v>
      </c>
      <c r="D366" s="793">
        <v>4680115881938</v>
      </c>
      <c r="E366" s="793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137</v>
      </c>
      <c r="L366" s="35" t="s">
        <v>45</v>
      </c>
      <c r="M366" s="36" t="s">
        <v>131</v>
      </c>
      <c r="N366" s="36"/>
      <c r="O366" s="35">
        <v>90</v>
      </c>
      <c r="P366" s="9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7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78"/>
        <v>0</v>
      </c>
      <c r="BN366" s="75">
        <f t="shared" si="79"/>
        <v>0</v>
      </c>
      <c r="BO366" s="75">
        <f t="shared" si="80"/>
        <v>0</v>
      </c>
      <c r="BP366" s="75">
        <f t="shared" si="81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4301011859</v>
      </c>
      <c r="D367" s="793">
        <v>4680115885608</v>
      </c>
      <c r="E367" s="793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137</v>
      </c>
      <c r="L367" s="35" t="s">
        <v>45</v>
      </c>
      <c r="M367" s="36" t="s">
        <v>131</v>
      </c>
      <c r="N367" s="36"/>
      <c r="O367" s="35">
        <v>55</v>
      </c>
      <c r="P367" s="9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582</v>
      </c>
      <c r="AG367" s="75"/>
      <c r="AJ367" s="79" t="s">
        <v>45</v>
      </c>
      <c r="AK367" s="79">
        <v>0</v>
      </c>
      <c r="BB367" s="448" t="s">
        <v>66</v>
      </c>
      <c r="BM367" s="75">
        <f t="shared" si="78"/>
        <v>0</v>
      </c>
      <c r="BN367" s="75">
        <f t="shared" si="79"/>
        <v>0</v>
      </c>
      <c r="BO367" s="75">
        <f t="shared" si="80"/>
        <v>0</v>
      </c>
      <c r="BP367" s="75">
        <f t="shared" si="81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4301011323</v>
      </c>
      <c r="D368" s="793">
        <v>4607091386011</v>
      </c>
      <c r="E368" s="793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137</v>
      </c>
      <c r="L368" s="35" t="s">
        <v>45</v>
      </c>
      <c r="M368" s="36" t="s">
        <v>88</v>
      </c>
      <c r="N368" s="36"/>
      <c r="O368" s="35">
        <v>55</v>
      </c>
      <c r="P368" s="9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7" t="s">
        <v>45</v>
      </c>
      <c r="V368" s="37" t="s">
        <v>45</v>
      </c>
      <c r="W368" s="38" t="s">
        <v>0</v>
      </c>
      <c r="X368" s="56">
        <v>300</v>
      </c>
      <c r="Y368" s="53">
        <f t="shared" si="77"/>
        <v>300</v>
      </c>
      <c r="Z368" s="39">
        <f>IFERROR(IF(Y368=0,"",ROUNDUP(Y368/H368,0)*0.00902),"")</f>
        <v>0.54120000000000001</v>
      </c>
      <c r="AA368" s="65" t="s">
        <v>45</v>
      </c>
      <c r="AB368" s="66" t="s">
        <v>45</v>
      </c>
      <c r="AC368" s="449" t="s">
        <v>596</v>
      </c>
      <c r="AG368" s="75"/>
      <c r="AJ368" s="79" t="s">
        <v>45</v>
      </c>
      <c r="AK368" s="79">
        <v>0</v>
      </c>
      <c r="BB368" s="450" t="s">
        <v>66</v>
      </c>
      <c r="BM368" s="75">
        <f t="shared" si="78"/>
        <v>312.60000000000002</v>
      </c>
      <c r="BN368" s="75">
        <f t="shared" si="79"/>
        <v>312.60000000000002</v>
      </c>
      <c r="BO368" s="75">
        <f t="shared" si="80"/>
        <v>0.45454545454545459</v>
      </c>
      <c r="BP368" s="75">
        <f t="shared" si="81"/>
        <v>0.45454545454545459</v>
      </c>
    </row>
    <row r="369" spans="1:68" x14ac:dyDescent="0.2">
      <c r="A369" s="790"/>
      <c r="B369" s="790"/>
      <c r="C369" s="790"/>
      <c r="D369" s="790"/>
      <c r="E369" s="790"/>
      <c r="F369" s="790"/>
      <c r="G369" s="790"/>
      <c r="H369" s="790"/>
      <c r="I369" s="790"/>
      <c r="J369" s="790"/>
      <c r="K369" s="790"/>
      <c r="L369" s="790"/>
      <c r="M369" s="790"/>
      <c r="N369" s="790"/>
      <c r="O369" s="791"/>
      <c r="P369" s="787" t="s">
        <v>40</v>
      </c>
      <c r="Q369" s="788"/>
      <c r="R369" s="788"/>
      <c r="S369" s="788"/>
      <c r="T369" s="788"/>
      <c r="U369" s="788"/>
      <c r="V369" s="789"/>
      <c r="W369" s="40" t="s">
        <v>39</v>
      </c>
      <c r="X369" s="41">
        <f>IFERROR(X361/H361,"0")+IFERROR(X362/H362,"0")+IFERROR(X363/H363,"0")+IFERROR(X364/H364,"0")+IFERROR(X365/H365,"0")+IFERROR(X366/H366,"0")+IFERROR(X367/H367,"0")+IFERROR(X368/H368,"0")</f>
        <v>87.777777777777771</v>
      </c>
      <c r="Y369" s="41">
        <f>IFERROR(Y361/H361,"0")+IFERROR(Y362/H362,"0")+IFERROR(Y363/H363,"0")+IFERROR(Y364/H364,"0")+IFERROR(Y365/H365,"0")+IFERROR(Y366/H366,"0")+IFERROR(Y367/H367,"0")+IFERROR(Y368/H368,"0")</f>
        <v>88</v>
      </c>
      <c r="Z369" s="4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1.07264</v>
      </c>
      <c r="AA369" s="64"/>
      <c r="AB369" s="64"/>
      <c r="AC369" s="64"/>
    </row>
    <row r="370" spans="1:68" x14ac:dyDescent="0.2">
      <c r="A370" s="790"/>
      <c r="B370" s="790"/>
      <c r="C370" s="790"/>
      <c r="D370" s="790"/>
      <c r="E370" s="790"/>
      <c r="F370" s="790"/>
      <c r="G370" s="790"/>
      <c r="H370" s="790"/>
      <c r="I370" s="790"/>
      <c r="J370" s="790"/>
      <c r="K370" s="790"/>
      <c r="L370" s="790"/>
      <c r="M370" s="790"/>
      <c r="N370" s="790"/>
      <c r="O370" s="791"/>
      <c r="P370" s="787" t="s">
        <v>40</v>
      </c>
      <c r="Q370" s="788"/>
      <c r="R370" s="788"/>
      <c r="S370" s="788"/>
      <c r="T370" s="788"/>
      <c r="U370" s="788"/>
      <c r="V370" s="789"/>
      <c r="W370" s="40" t="s">
        <v>0</v>
      </c>
      <c r="X370" s="41">
        <f>IFERROR(SUM(X361:X368),"0")</f>
        <v>600</v>
      </c>
      <c r="Y370" s="41">
        <f>IFERROR(SUM(Y361:Y368),"0")</f>
        <v>602.40000000000009</v>
      </c>
      <c r="Z370" s="40"/>
      <c r="AA370" s="64"/>
      <c r="AB370" s="64"/>
      <c r="AC370" s="64"/>
    </row>
    <row r="371" spans="1:68" ht="14.25" customHeight="1" x14ac:dyDescent="0.25">
      <c r="A371" s="792" t="s">
        <v>78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63"/>
      <c r="AB371" s="63"/>
      <c r="AC371" s="63"/>
    </row>
    <row r="372" spans="1:68" ht="27" customHeight="1" x14ac:dyDescent="0.25">
      <c r="A372" s="60" t="s">
        <v>597</v>
      </c>
      <c r="B372" s="60" t="s">
        <v>598</v>
      </c>
      <c r="C372" s="34">
        <v>4301030878</v>
      </c>
      <c r="D372" s="793">
        <v>4607091387193</v>
      </c>
      <c r="E372" s="793"/>
      <c r="F372" s="59">
        <v>0.7</v>
      </c>
      <c r="G372" s="35">
        <v>6</v>
      </c>
      <c r="H372" s="59">
        <v>4.2</v>
      </c>
      <c r="I372" s="59">
        <v>4.47</v>
      </c>
      <c r="J372" s="35">
        <v>132</v>
      </c>
      <c r="K372" s="35" t="s">
        <v>137</v>
      </c>
      <c r="L372" s="35" t="s">
        <v>45</v>
      </c>
      <c r="M372" s="36" t="s">
        <v>82</v>
      </c>
      <c r="N372" s="36"/>
      <c r="O372" s="35">
        <v>35</v>
      </c>
      <c r="P372" s="9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51" t="s">
        <v>599</v>
      </c>
      <c r="AG372" s="75"/>
      <c r="AJ372" s="79" t="s">
        <v>45</v>
      </c>
      <c r="AK372" s="79">
        <v>0</v>
      </c>
      <c r="BB372" s="452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600</v>
      </c>
      <c r="B373" s="60" t="s">
        <v>601</v>
      </c>
      <c r="C373" s="34">
        <v>4301031153</v>
      </c>
      <c r="D373" s="793">
        <v>4607091387230</v>
      </c>
      <c r="E373" s="793"/>
      <c r="F373" s="59">
        <v>0.7</v>
      </c>
      <c r="G373" s="35">
        <v>6</v>
      </c>
      <c r="H373" s="59">
        <v>4.2</v>
      </c>
      <c r="I373" s="59">
        <v>4.47</v>
      </c>
      <c r="J373" s="35">
        <v>132</v>
      </c>
      <c r="K373" s="35" t="s">
        <v>137</v>
      </c>
      <c r="L373" s="35" t="s">
        <v>45</v>
      </c>
      <c r="M373" s="36" t="s">
        <v>82</v>
      </c>
      <c r="N373" s="36"/>
      <c r="O373" s="35">
        <v>40</v>
      </c>
      <c r="P373" s="9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7" t="s">
        <v>45</v>
      </c>
      <c r="V373" s="37" t="s">
        <v>45</v>
      </c>
      <c r="W373" s="38" t="s">
        <v>0</v>
      </c>
      <c r="X373" s="56">
        <v>400</v>
      </c>
      <c r="Y373" s="53">
        <f>IFERROR(IF(X373="",0,CEILING((X373/$H373),1)*$H373),"")</f>
        <v>403.20000000000005</v>
      </c>
      <c r="Z373" s="39">
        <f>IFERROR(IF(Y373=0,"",ROUNDUP(Y373/H373,0)*0.00902),"")</f>
        <v>0.86592000000000002</v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425.71428571428572</v>
      </c>
      <c r="BN373" s="75">
        <f>IFERROR(Y373*I373/H373,"0")</f>
        <v>429.12</v>
      </c>
      <c r="BO373" s="75">
        <f>IFERROR(1/J373*(X373/H373),"0")</f>
        <v>0.72150072150072153</v>
      </c>
      <c r="BP373" s="75">
        <f>IFERROR(1/J373*(Y373/H373),"0")</f>
        <v>0.72727272727272729</v>
      </c>
    </row>
    <row r="374" spans="1:68" ht="27" customHeight="1" x14ac:dyDescent="0.25">
      <c r="A374" s="60" t="s">
        <v>603</v>
      </c>
      <c r="B374" s="60" t="s">
        <v>604</v>
      </c>
      <c r="C374" s="34">
        <v>4301031154</v>
      </c>
      <c r="D374" s="793">
        <v>4607091387292</v>
      </c>
      <c r="E374" s="793"/>
      <c r="F374" s="59">
        <v>0.73</v>
      </c>
      <c r="G374" s="35">
        <v>6</v>
      </c>
      <c r="H374" s="59">
        <v>4.38</v>
      </c>
      <c r="I374" s="59">
        <v>4.6500000000000004</v>
      </c>
      <c r="J374" s="35">
        <v>132</v>
      </c>
      <c r="K374" s="35" t="s">
        <v>137</v>
      </c>
      <c r="L374" s="35" t="s">
        <v>45</v>
      </c>
      <c r="M374" s="36" t="s">
        <v>82</v>
      </c>
      <c r="N374" s="36"/>
      <c r="O374" s="35">
        <v>45</v>
      </c>
      <c r="P374" s="9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606</v>
      </c>
      <c r="B375" s="60" t="s">
        <v>607</v>
      </c>
      <c r="C375" s="34">
        <v>4301031152</v>
      </c>
      <c r="D375" s="793">
        <v>4607091387285</v>
      </c>
      <c r="E375" s="793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7" t="s">
        <v>45</v>
      </c>
      <c r="V375" s="37" t="s">
        <v>45</v>
      </c>
      <c r="W375" s="38" t="s">
        <v>0</v>
      </c>
      <c r="X375" s="56">
        <v>52</v>
      </c>
      <c r="Y375" s="53">
        <f>IFERROR(IF(X375="",0,CEILING((X375/$H375),1)*$H375),"")</f>
        <v>52.5</v>
      </c>
      <c r="Z375" s="39">
        <f>IFERROR(IF(Y375=0,"",ROUNDUP(Y375/H375,0)*0.00502),"")</f>
        <v>0.1255</v>
      </c>
      <c r="AA375" s="65" t="s">
        <v>45</v>
      </c>
      <c r="AB375" s="66" t="s">
        <v>45</v>
      </c>
      <c r="AC375" s="457" t="s">
        <v>602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55.219047619047615</v>
      </c>
      <c r="BN375" s="75">
        <f>IFERROR(Y375*I375/H375,"0")</f>
        <v>55.75</v>
      </c>
      <c r="BO375" s="75">
        <f>IFERROR(1/J375*(X375/H375),"0")</f>
        <v>0.10582010582010581</v>
      </c>
      <c r="BP375" s="75">
        <f>IFERROR(1/J375*(Y375/H375),"0")</f>
        <v>0.10683760683760685</v>
      </c>
    </row>
    <row r="376" spans="1:68" x14ac:dyDescent="0.2">
      <c r="A376" s="790"/>
      <c r="B376" s="790"/>
      <c r="C376" s="790"/>
      <c r="D376" s="790"/>
      <c r="E376" s="790"/>
      <c r="F376" s="790"/>
      <c r="G376" s="790"/>
      <c r="H376" s="790"/>
      <c r="I376" s="790"/>
      <c r="J376" s="790"/>
      <c r="K376" s="790"/>
      <c r="L376" s="790"/>
      <c r="M376" s="790"/>
      <c r="N376" s="790"/>
      <c r="O376" s="791"/>
      <c r="P376" s="787" t="s">
        <v>40</v>
      </c>
      <c r="Q376" s="788"/>
      <c r="R376" s="788"/>
      <c r="S376" s="788"/>
      <c r="T376" s="788"/>
      <c r="U376" s="788"/>
      <c r="V376" s="789"/>
      <c r="W376" s="40" t="s">
        <v>39</v>
      </c>
      <c r="X376" s="41">
        <f>IFERROR(X372/H372,"0")+IFERROR(X373/H373,"0")+IFERROR(X374/H374,"0")+IFERROR(X375/H375,"0")</f>
        <v>120</v>
      </c>
      <c r="Y376" s="41">
        <f>IFERROR(Y372/H372,"0")+IFERROR(Y373/H373,"0")+IFERROR(Y374/H374,"0")+IFERROR(Y375/H375,"0")</f>
        <v>121</v>
      </c>
      <c r="Z376" s="41">
        <f>IFERROR(IF(Z372="",0,Z372),"0")+IFERROR(IF(Z373="",0,Z373),"0")+IFERROR(IF(Z374="",0,Z374),"0")+IFERROR(IF(Z375="",0,Z375),"0")</f>
        <v>0.99141999999999997</v>
      </c>
      <c r="AA376" s="64"/>
      <c r="AB376" s="64"/>
      <c r="AC376" s="64"/>
    </row>
    <row r="377" spans="1:68" x14ac:dyDescent="0.2">
      <c r="A377" s="790"/>
      <c r="B377" s="790"/>
      <c r="C377" s="790"/>
      <c r="D377" s="790"/>
      <c r="E377" s="790"/>
      <c r="F377" s="790"/>
      <c r="G377" s="790"/>
      <c r="H377" s="790"/>
      <c r="I377" s="790"/>
      <c r="J377" s="790"/>
      <c r="K377" s="790"/>
      <c r="L377" s="790"/>
      <c r="M377" s="790"/>
      <c r="N377" s="790"/>
      <c r="O377" s="791"/>
      <c r="P377" s="787" t="s">
        <v>40</v>
      </c>
      <c r="Q377" s="788"/>
      <c r="R377" s="788"/>
      <c r="S377" s="788"/>
      <c r="T377" s="788"/>
      <c r="U377" s="788"/>
      <c r="V377" s="789"/>
      <c r="W377" s="40" t="s">
        <v>0</v>
      </c>
      <c r="X377" s="41">
        <f>IFERROR(SUM(X372:X375),"0")</f>
        <v>452</v>
      </c>
      <c r="Y377" s="41">
        <f>IFERROR(SUM(Y372:Y375),"0")</f>
        <v>455.70000000000005</v>
      </c>
      <c r="Z377" s="40"/>
      <c r="AA377" s="64"/>
      <c r="AB377" s="64"/>
      <c r="AC377" s="64"/>
    </row>
    <row r="378" spans="1:68" ht="14.25" customHeight="1" x14ac:dyDescent="0.25">
      <c r="A378" s="792" t="s">
        <v>84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63"/>
      <c r="AB378" s="63"/>
      <c r="AC378" s="63"/>
    </row>
    <row r="379" spans="1:68" ht="48" customHeight="1" x14ac:dyDescent="0.25">
      <c r="A379" s="60" t="s">
        <v>608</v>
      </c>
      <c r="B379" s="60" t="s">
        <v>609</v>
      </c>
      <c r="C379" s="34">
        <v>4301051100</v>
      </c>
      <c r="D379" s="793">
        <v>4607091387766</v>
      </c>
      <c r="E379" s="793"/>
      <c r="F379" s="59">
        <v>1.3</v>
      </c>
      <c r="G379" s="35">
        <v>6</v>
      </c>
      <c r="H379" s="59">
        <v>7.8</v>
      </c>
      <c r="I379" s="59">
        <v>8.3130000000000006</v>
      </c>
      <c r="J379" s="35">
        <v>64</v>
      </c>
      <c r="K379" s="35" t="s">
        <v>128</v>
      </c>
      <c r="L379" s="35" t="s">
        <v>45</v>
      </c>
      <c r="M379" s="36" t="s">
        <v>88</v>
      </c>
      <c r="N379" s="36"/>
      <c r="O379" s="35">
        <v>40</v>
      </c>
      <c r="P379" s="9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4" si="82"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59" t="s">
        <v>610</v>
      </c>
      <c r="AG379" s="75"/>
      <c r="AJ379" s="79" t="s">
        <v>45</v>
      </c>
      <c r="AK379" s="79">
        <v>0</v>
      </c>
      <c r="BB379" s="460" t="s">
        <v>66</v>
      </c>
      <c r="BM379" s="75">
        <f t="shared" ref="BM379:BM384" si="83">IFERROR(X379*I379/H379,"0")</f>
        <v>0</v>
      </c>
      <c r="BN379" s="75">
        <f t="shared" ref="BN379:BN384" si="84">IFERROR(Y379*I379/H379,"0")</f>
        <v>0</v>
      </c>
      <c r="BO379" s="75">
        <f t="shared" ref="BO379:BO384" si="85">IFERROR(1/J379*(X379/H379),"0")</f>
        <v>0</v>
      </c>
      <c r="BP379" s="75">
        <f t="shared" ref="BP379:BP384" si="86">IFERROR(1/J379*(Y379/H379),"0")</f>
        <v>0</v>
      </c>
    </row>
    <row r="380" spans="1:68" ht="37.5" customHeight="1" x14ac:dyDescent="0.25">
      <c r="A380" s="60" t="s">
        <v>611</v>
      </c>
      <c r="B380" s="60" t="s">
        <v>612</v>
      </c>
      <c r="C380" s="34">
        <v>4301051116</v>
      </c>
      <c r="D380" s="793">
        <v>4607091387957</v>
      </c>
      <c r="E380" s="793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128</v>
      </c>
      <c r="L380" s="35" t="s">
        <v>45</v>
      </c>
      <c r="M380" s="36" t="s">
        <v>82</v>
      </c>
      <c r="N380" s="36"/>
      <c r="O380" s="35">
        <v>40</v>
      </c>
      <c r="P380" s="9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1" t="s">
        <v>613</v>
      </c>
      <c r="AG380" s="75"/>
      <c r="AJ380" s="79" t="s">
        <v>45</v>
      </c>
      <c r="AK380" s="79">
        <v>0</v>
      </c>
      <c r="BB380" s="462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ht="37.5" customHeight="1" x14ac:dyDescent="0.25">
      <c r="A381" s="60" t="s">
        <v>614</v>
      </c>
      <c r="B381" s="60" t="s">
        <v>615</v>
      </c>
      <c r="C381" s="34">
        <v>4301051115</v>
      </c>
      <c r="D381" s="793">
        <v>4607091387964</v>
      </c>
      <c r="E381" s="793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128</v>
      </c>
      <c r="L381" s="35" t="s">
        <v>45</v>
      </c>
      <c r="M381" s="36" t="s">
        <v>82</v>
      </c>
      <c r="N381" s="36"/>
      <c r="O381" s="35">
        <v>40</v>
      </c>
      <c r="P381" s="9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82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 t="shared" si="83"/>
        <v>0</v>
      </c>
      <c r="BN381" s="75">
        <f t="shared" si="84"/>
        <v>0</v>
      </c>
      <c r="BO381" s="75">
        <f t="shared" si="85"/>
        <v>0</v>
      </c>
      <c r="BP381" s="75">
        <f t="shared" si="86"/>
        <v>0</v>
      </c>
    </row>
    <row r="382" spans="1:68" ht="37.5" customHeight="1" x14ac:dyDescent="0.25">
      <c r="A382" s="60" t="s">
        <v>617</v>
      </c>
      <c r="B382" s="60" t="s">
        <v>618</v>
      </c>
      <c r="C382" s="34">
        <v>4301051705</v>
      </c>
      <c r="D382" s="793">
        <v>4680115884588</v>
      </c>
      <c r="E382" s="793"/>
      <c r="F382" s="59">
        <v>0.5</v>
      </c>
      <c r="G382" s="35">
        <v>6</v>
      </c>
      <c r="H382" s="59">
        <v>3</v>
      </c>
      <c r="I382" s="59">
        <v>3.246</v>
      </c>
      <c r="J382" s="35">
        <v>182</v>
      </c>
      <c r="K382" s="35" t="s">
        <v>89</v>
      </c>
      <c r="L382" s="35" t="s">
        <v>45</v>
      </c>
      <c r="M382" s="36" t="s">
        <v>82</v>
      </c>
      <c r="N382" s="36"/>
      <c r="O382" s="35">
        <v>40</v>
      </c>
      <c r="P382" s="9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7" t="s">
        <v>45</v>
      </c>
      <c r="V382" s="37" t="s">
        <v>45</v>
      </c>
      <c r="W382" s="38" t="s">
        <v>0</v>
      </c>
      <c r="X382" s="56">
        <v>150</v>
      </c>
      <c r="Y382" s="53">
        <f t="shared" si="82"/>
        <v>150</v>
      </c>
      <c r="Z382" s="39">
        <f>IFERROR(IF(Y382=0,"",ROUNDUP(Y382/H382,0)*0.00651),"")</f>
        <v>0.32550000000000001</v>
      </c>
      <c r="AA382" s="65" t="s">
        <v>45</v>
      </c>
      <c r="AB382" s="66" t="s">
        <v>45</v>
      </c>
      <c r="AC382" s="465" t="s">
        <v>619</v>
      </c>
      <c r="AG382" s="75"/>
      <c r="AJ382" s="79" t="s">
        <v>45</v>
      </c>
      <c r="AK382" s="79">
        <v>0</v>
      </c>
      <c r="BB382" s="466" t="s">
        <v>66</v>
      </c>
      <c r="BM382" s="75">
        <f t="shared" si="83"/>
        <v>162.29999999999998</v>
      </c>
      <c r="BN382" s="75">
        <f t="shared" si="84"/>
        <v>162.29999999999998</v>
      </c>
      <c r="BO382" s="75">
        <f t="shared" si="85"/>
        <v>0.27472527472527475</v>
      </c>
      <c r="BP382" s="75">
        <f t="shared" si="86"/>
        <v>0.27472527472527475</v>
      </c>
    </row>
    <row r="383" spans="1:68" ht="37.5" customHeight="1" x14ac:dyDescent="0.25">
      <c r="A383" s="60" t="s">
        <v>620</v>
      </c>
      <c r="B383" s="60" t="s">
        <v>621</v>
      </c>
      <c r="C383" s="34">
        <v>4301051130</v>
      </c>
      <c r="D383" s="793">
        <v>4607091387537</v>
      </c>
      <c r="E383" s="793"/>
      <c r="F383" s="59">
        <v>0.45</v>
      </c>
      <c r="G383" s="35">
        <v>6</v>
      </c>
      <c r="H383" s="59">
        <v>2.7</v>
      </c>
      <c r="I383" s="59">
        <v>2.97</v>
      </c>
      <c r="J383" s="35">
        <v>182</v>
      </c>
      <c r="K383" s="35" t="s">
        <v>89</v>
      </c>
      <c r="L383" s="35" t="s">
        <v>45</v>
      </c>
      <c r="M383" s="36" t="s">
        <v>82</v>
      </c>
      <c r="N383" s="36"/>
      <c r="O383" s="35">
        <v>40</v>
      </c>
      <c r="P383" s="9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82"/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622</v>
      </c>
      <c r="AG383" s="75"/>
      <c r="AJ383" s="79" t="s">
        <v>45</v>
      </c>
      <c r="AK383" s="79">
        <v>0</v>
      </c>
      <c r="BB383" s="468" t="s">
        <v>66</v>
      </c>
      <c r="BM383" s="75">
        <f t="shared" si="83"/>
        <v>0</v>
      </c>
      <c r="BN383" s="75">
        <f t="shared" si="84"/>
        <v>0</v>
      </c>
      <c r="BO383" s="75">
        <f t="shared" si="85"/>
        <v>0</v>
      </c>
      <c r="BP383" s="75">
        <f t="shared" si="86"/>
        <v>0</v>
      </c>
    </row>
    <row r="384" spans="1:68" ht="48" customHeight="1" x14ac:dyDescent="0.25">
      <c r="A384" s="60" t="s">
        <v>623</v>
      </c>
      <c r="B384" s="60" t="s">
        <v>624</v>
      </c>
      <c r="C384" s="34">
        <v>4301051132</v>
      </c>
      <c r="D384" s="793">
        <v>4607091387513</v>
      </c>
      <c r="E384" s="793"/>
      <c r="F384" s="59">
        <v>0.45</v>
      </c>
      <c r="G384" s="35">
        <v>6</v>
      </c>
      <c r="H384" s="59">
        <v>2.7</v>
      </c>
      <c r="I384" s="59">
        <v>2.9580000000000002</v>
      </c>
      <c r="J384" s="35">
        <v>182</v>
      </c>
      <c r="K384" s="35" t="s">
        <v>89</v>
      </c>
      <c r="L384" s="35" t="s">
        <v>45</v>
      </c>
      <c r="M384" s="36" t="s">
        <v>82</v>
      </c>
      <c r="N384" s="36"/>
      <c r="O384" s="35">
        <v>40</v>
      </c>
      <c r="P384" s="9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82"/>
        <v>0</v>
      </c>
      <c r="Z384" s="39" t="str">
        <f>IFERROR(IF(Y384=0,"",ROUNDUP(Y384/H384,0)*0.00651),"")</f>
        <v/>
      </c>
      <c r="AA384" s="65" t="s">
        <v>45</v>
      </c>
      <c r="AB384" s="66" t="s">
        <v>45</v>
      </c>
      <c r="AC384" s="469" t="s">
        <v>625</v>
      </c>
      <c r="AG384" s="75"/>
      <c r="AJ384" s="79" t="s">
        <v>45</v>
      </c>
      <c r="AK384" s="79">
        <v>0</v>
      </c>
      <c r="BB384" s="470" t="s">
        <v>66</v>
      </c>
      <c r="BM384" s="75">
        <f t="shared" si="83"/>
        <v>0</v>
      </c>
      <c r="BN384" s="75">
        <f t="shared" si="84"/>
        <v>0</v>
      </c>
      <c r="BO384" s="75">
        <f t="shared" si="85"/>
        <v>0</v>
      </c>
      <c r="BP384" s="75">
        <f t="shared" si="86"/>
        <v>0</v>
      </c>
    </row>
    <row r="385" spans="1:68" x14ac:dyDescent="0.2">
      <c r="A385" s="790"/>
      <c r="B385" s="790"/>
      <c r="C385" s="790"/>
      <c r="D385" s="790"/>
      <c r="E385" s="790"/>
      <c r="F385" s="790"/>
      <c r="G385" s="790"/>
      <c r="H385" s="790"/>
      <c r="I385" s="790"/>
      <c r="J385" s="790"/>
      <c r="K385" s="790"/>
      <c r="L385" s="790"/>
      <c r="M385" s="790"/>
      <c r="N385" s="790"/>
      <c r="O385" s="791"/>
      <c r="P385" s="787" t="s">
        <v>40</v>
      </c>
      <c r="Q385" s="788"/>
      <c r="R385" s="788"/>
      <c r="S385" s="788"/>
      <c r="T385" s="788"/>
      <c r="U385" s="788"/>
      <c r="V385" s="789"/>
      <c r="W385" s="40" t="s">
        <v>39</v>
      </c>
      <c r="X385" s="41">
        <f>IFERROR(X379/H379,"0")+IFERROR(X380/H380,"0")+IFERROR(X381/H381,"0")+IFERROR(X382/H382,"0")+IFERROR(X383/H383,"0")+IFERROR(X384/H384,"0")</f>
        <v>50</v>
      </c>
      <c r="Y385" s="41">
        <f>IFERROR(Y379/H379,"0")+IFERROR(Y380/H380,"0")+IFERROR(Y381/H381,"0")+IFERROR(Y382/H382,"0")+IFERROR(Y383/H383,"0")+IFERROR(Y384/H384,"0")</f>
        <v>50</v>
      </c>
      <c r="Z385" s="41">
        <f>IFERROR(IF(Z379="",0,Z379),"0")+IFERROR(IF(Z380="",0,Z380),"0")+IFERROR(IF(Z381="",0,Z381),"0")+IFERROR(IF(Z382="",0,Z382),"0")+IFERROR(IF(Z383="",0,Z383),"0")+IFERROR(IF(Z384="",0,Z384),"0")</f>
        <v>0.32550000000000001</v>
      </c>
      <c r="AA385" s="64"/>
      <c r="AB385" s="64"/>
      <c r="AC385" s="64"/>
    </row>
    <row r="386" spans="1:68" x14ac:dyDescent="0.2">
      <c r="A386" s="790"/>
      <c r="B386" s="790"/>
      <c r="C386" s="790"/>
      <c r="D386" s="790"/>
      <c r="E386" s="790"/>
      <c r="F386" s="790"/>
      <c r="G386" s="790"/>
      <c r="H386" s="790"/>
      <c r="I386" s="790"/>
      <c r="J386" s="790"/>
      <c r="K386" s="790"/>
      <c r="L386" s="790"/>
      <c r="M386" s="790"/>
      <c r="N386" s="790"/>
      <c r="O386" s="791"/>
      <c r="P386" s="787" t="s">
        <v>40</v>
      </c>
      <c r="Q386" s="788"/>
      <c r="R386" s="788"/>
      <c r="S386" s="788"/>
      <c r="T386" s="788"/>
      <c r="U386" s="788"/>
      <c r="V386" s="789"/>
      <c r="W386" s="40" t="s">
        <v>0</v>
      </c>
      <c r="X386" s="41">
        <f>IFERROR(SUM(X379:X384),"0")</f>
        <v>150</v>
      </c>
      <c r="Y386" s="41">
        <f>IFERROR(SUM(Y379:Y384),"0")</f>
        <v>150</v>
      </c>
      <c r="Z386" s="40"/>
      <c r="AA386" s="64"/>
      <c r="AB386" s="64"/>
      <c r="AC386" s="64"/>
    </row>
    <row r="387" spans="1:68" ht="14.25" customHeight="1" x14ac:dyDescent="0.25">
      <c r="A387" s="792" t="s">
        <v>218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63"/>
      <c r="AB387" s="63"/>
      <c r="AC387" s="63"/>
    </row>
    <row r="388" spans="1:68" ht="37.5" customHeight="1" x14ac:dyDescent="0.25">
      <c r="A388" s="60" t="s">
        <v>626</v>
      </c>
      <c r="B388" s="60" t="s">
        <v>627</v>
      </c>
      <c r="C388" s="34">
        <v>4301060379</v>
      </c>
      <c r="D388" s="793">
        <v>4607091380880</v>
      </c>
      <c r="E388" s="793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128</v>
      </c>
      <c r="L388" s="35" t="s">
        <v>45</v>
      </c>
      <c r="M388" s="36" t="s">
        <v>82</v>
      </c>
      <c r="N388" s="36"/>
      <c r="O388" s="35">
        <v>30</v>
      </c>
      <c r="P388" s="9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629</v>
      </c>
      <c r="B389" s="60" t="s">
        <v>630</v>
      </c>
      <c r="C389" s="34">
        <v>4301060308</v>
      </c>
      <c r="D389" s="793">
        <v>4607091384482</v>
      </c>
      <c r="E389" s="793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128</v>
      </c>
      <c r="L389" s="35" t="s">
        <v>45</v>
      </c>
      <c r="M389" s="36" t="s">
        <v>82</v>
      </c>
      <c r="N389" s="36"/>
      <c r="O389" s="35">
        <v>30</v>
      </c>
      <c r="P389" s="9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7" t="s">
        <v>45</v>
      </c>
      <c r="V389" s="37" t="s">
        <v>45</v>
      </c>
      <c r="W389" s="38" t="s">
        <v>0</v>
      </c>
      <c r="X389" s="56">
        <v>200</v>
      </c>
      <c r="Y389" s="53">
        <f>IFERROR(IF(X389="",0,CEILING((X389/$H389),1)*$H389),"")</f>
        <v>202.79999999999998</v>
      </c>
      <c r="Z389" s="39">
        <f>IFERROR(IF(Y389=0,"",ROUNDUP(Y389/H389,0)*0.02175),"")</f>
        <v>0.5655</v>
      </c>
      <c r="AA389" s="65" t="s">
        <v>45</v>
      </c>
      <c r="AB389" s="66" t="s">
        <v>45</v>
      </c>
      <c r="AC389" s="473" t="s">
        <v>631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214.46153846153848</v>
      </c>
      <c r="BN389" s="75">
        <f>IFERROR(Y389*I389/H389,"0")</f>
        <v>217.464</v>
      </c>
      <c r="BO389" s="75">
        <f>IFERROR(1/J389*(X389/H389),"0")</f>
        <v>0.45787545787545786</v>
      </c>
      <c r="BP389" s="75">
        <f>IFERROR(1/J389*(Y389/H389),"0")</f>
        <v>0.46428571428571425</v>
      </c>
    </row>
    <row r="390" spans="1:68" ht="16.5" customHeight="1" x14ac:dyDescent="0.25">
      <c r="A390" s="60" t="s">
        <v>632</v>
      </c>
      <c r="B390" s="60" t="s">
        <v>633</v>
      </c>
      <c r="C390" s="34">
        <v>4301060484</v>
      </c>
      <c r="D390" s="793">
        <v>4607091380897</v>
      </c>
      <c r="E390" s="793"/>
      <c r="F390" s="59">
        <v>1.4</v>
      </c>
      <c r="G390" s="35">
        <v>6</v>
      </c>
      <c r="H390" s="59">
        <v>8.4</v>
      </c>
      <c r="I390" s="59">
        <v>8.9190000000000005</v>
      </c>
      <c r="J390" s="35">
        <v>64</v>
      </c>
      <c r="K390" s="35" t="s">
        <v>128</v>
      </c>
      <c r="L390" s="35" t="s">
        <v>45</v>
      </c>
      <c r="M390" s="36" t="s">
        <v>173</v>
      </c>
      <c r="N390" s="36"/>
      <c r="O390" s="35">
        <v>30</v>
      </c>
      <c r="P390" s="955" t="s">
        <v>634</v>
      </c>
      <c r="Q390" s="795"/>
      <c r="R390" s="795"/>
      <c r="S390" s="795"/>
      <c r="T390" s="79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75" t="s">
        <v>635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16.5" customHeight="1" x14ac:dyDescent="0.25">
      <c r="A391" s="60" t="s">
        <v>632</v>
      </c>
      <c r="B391" s="60" t="s">
        <v>636</v>
      </c>
      <c r="C391" s="34">
        <v>4301060325</v>
      </c>
      <c r="D391" s="793">
        <v>4607091380897</v>
      </c>
      <c r="E391" s="793"/>
      <c r="F391" s="59">
        <v>1.4</v>
      </c>
      <c r="G391" s="35">
        <v>6</v>
      </c>
      <c r="H391" s="59">
        <v>8.4</v>
      </c>
      <c r="I391" s="59">
        <v>8.9640000000000004</v>
      </c>
      <c r="J391" s="35">
        <v>56</v>
      </c>
      <c r="K391" s="35" t="s">
        <v>128</v>
      </c>
      <c r="L391" s="35" t="s">
        <v>45</v>
      </c>
      <c r="M391" s="36" t="s">
        <v>82</v>
      </c>
      <c r="N391" s="36"/>
      <c r="O391" s="35">
        <v>30</v>
      </c>
      <c r="P391" s="9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7" t="s">
        <v>45</v>
      </c>
      <c r="V391" s="37" t="s">
        <v>45</v>
      </c>
      <c r="W391" s="38" t="s">
        <v>0</v>
      </c>
      <c r="X391" s="56">
        <v>160</v>
      </c>
      <c r="Y391" s="53">
        <f>IFERROR(IF(X391="",0,CEILING((X391/$H391),1)*$H391),"")</f>
        <v>168</v>
      </c>
      <c r="Z391" s="39">
        <f>IFERROR(IF(Y391=0,"",ROUNDUP(Y391/H391,0)*0.02175),"")</f>
        <v>0.43499999999999994</v>
      </c>
      <c r="AA391" s="65" t="s">
        <v>45</v>
      </c>
      <c r="AB391" s="66" t="s">
        <v>45</v>
      </c>
      <c r="AC391" s="477" t="s">
        <v>637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170.74285714285713</v>
      </c>
      <c r="BN391" s="75">
        <f>IFERROR(Y391*I391/H391,"0")</f>
        <v>179.28</v>
      </c>
      <c r="BO391" s="75">
        <f>IFERROR(1/J391*(X391/H391),"0")</f>
        <v>0.3401360544217687</v>
      </c>
      <c r="BP391" s="75">
        <f>IFERROR(1/J391*(Y391/H391),"0")</f>
        <v>0.3571428571428571</v>
      </c>
    </row>
    <row r="392" spans="1:68" x14ac:dyDescent="0.2">
      <c r="A392" s="790"/>
      <c r="B392" s="790"/>
      <c r="C392" s="790"/>
      <c r="D392" s="790"/>
      <c r="E392" s="790"/>
      <c r="F392" s="790"/>
      <c r="G392" s="790"/>
      <c r="H392" s="790"/>
      <c r="I392" s="790"/>
      <c r="J392" s="790"/>
      <c r="K392" s="790"/>
      <c r="L392" s="790"/>
      <c r="M392" s="790"/>
      <c r="N392" s="790"/>
      <c r="O392" s="791"/>
      <c r="P392" s="787" t="s">
        <v>40</v>
      </c>
      <c r="Q392" s="788"/>
      <c r="R392" s="788"/>
      <c r="S392" s="788"/>
      <c r="T392" s="788"/>
      <c r="U392" s="788"/>
      <c r="V392" s="789"/>
      <c r="W392" s="40" t="s">
        <v>39</v>
      </c>
      <c r="X392" s="41">
        <f>IFERROR(X388/H388,"0")+IFERROR(X389/H389,"0")+IFERROR(X390/H390,"0")+IFERROR(X391/H391,"0")</f>
        <v>44.688644688644686</v>
      </c>
      <c r="Y392" s="41">
        <f>IFERROR(Y388/H388,"0")+IFERROR(Y389/H389,"0")+IFERROR(Y390/H390,"0")+IFERROR(Y391/H391,"0")</f>
        <v>46</v>
      </c>
      <c r="Z392" s="41">
        <f>IFERROR(IF(Z388="",0,Z388),"0")+IFERROR(IF(Z389="",0,Z389),"0")+IFERROR(IF(Z390="",0,Z390),"0")+IFERROR(IF(Z391="",0,Z391),"0")</f>
        <v>1.0004999999999999</v>
      </c>
      <c r="AA392" s="64"/>
      <c r="AB392" s="64"/>
      <c r="AC392" s="64"/>
    </row>
    <row r="393" spans="1:68" x14ac:dyDescent="0.2">
      <c r="A393" s="790"/>
      <c r="B393" s="790"/>
      <c r="C393" s="790"/>
      <c r="D393" s="790"/>
      <c r="E393" s="790"/>
      <c r="F393" s="790"/>
      <c r="G393" s="790"/>
      <c r="H393" s="790"/>
      <c r="I393" s="790"/>
      <c r="J393" s="790"/>
      <c r="K393" s="790"/>
      <c r="L393" s="790"/>
      <c r="M393" s="790"/>
      <c r="N393" s="790"/>
      <c r="O393" s="791"/>
      <c r="P393" s="787" t="s">
        <v>40</v>
      </c>
      <c r="Q393" s="788"/>
      <c r="R393" s="788"/>
      <c r="S393" s="788"/>
      <c r="T393" s="788"/>
      <c r="U393" s="788"/>
      <c r="V393" s="789"/>
      <c r="W393" s="40" t="s">
        <v>0</v>
      </c>
      <c r="X393" s="41">
        <f>IFERROR(SUM(X388:X391),"0")</f>
        <v>360</v>
      </c>
      <c r="Y393" s="41">
        <f>IFERROR(SUM(Y388:Y391),"0")</f>
        <v>370.79999999999995</v>
      </c>
      <c r="Z393" s="40"/>
      <c r="AA393" s="64"/>
      <c r="AB393" s="64"/>
      <c r="AC393" s="64"/>
    </row>
    <row r="394" spans="1:68" ht="14.25" customHeight="1" x14ac:dyDescent="0.25">
      <c r="A394" s="792" t="s">
        <v>113</v>
      </c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2"/>
      <c r="P394" s="792"/>
      <c r="Q394" s="792"/>
      <c r="R394" s="792"/>
      <c r="S394" s="792"/>
      <c r="T394" s="792"/>
      <c r="U394" s="792"/>
      <c r="V394" s="792"/>
      <c r="W394" s="792"/>
      <c r="X394" s="792"/>
      <c r="Y394" s="792"/>
      <c r="Z394" s="792"/>
      <c r="AA394" s="63"/>
      <c r="AB394" s="63"/>
      <c r="AC394" s="63"/>
    </row>
    <row r="395" spans="1:68" ht="16.5" customHeight="1" x14ac:dyDescent="0.25">
      <c r="A395" s="60" t="s">
        <v>638</v>
      </c>
      <c r="B395" s="60" t="s">
        <v>639</v>
      </c>
      <c r="C395" s="34">
        <v>4301030232</v>
      </c>
      <c r="D395" s="793">
        <v>4607091388374</v>
      </c>
      <c r="E395" s="793"/>
      <c r="F395" s="59">
        <v>0.38</v>
      </c>
      <c r="G395" s="35">
        <v>8</v>
      </c>
      <c r="H395" s="59">
        <v>3.04</v>
      </c>
      <c r="I395" s="59">
        <v>3.29</v>
      </c>
      <c r="J395" s="35">
        <v>132</v>
      </c>
      <c r="K395" s="35" t="s">
        <v>137</v>
      </c>
      <c r="L395" s="35" t="s">
        <v>45</v>
      </c>
      <c r="M395" s="36" t="s">
        <v>118</v>
      </c>
      <c r="N395" s="36"/>
      <c r="O395" s="35">
        <v>180</v>
      </c>
      <c r="P395" s="957" t="s">
        <v>640</v>
      </c>
      <c r="Q395" s="795"/>
      <c r="R395" s="795"/>
      <c r="S395" s="795"/>
      <c r="T395" s="796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IFERROR(IF(Y395=0,"",ROUNDUP(Y395/H395,0)*0.00902),"")</f>
        <v/>
      </c>
      <c r="AA395" s="65" t="s">
        <v>45</v>
      </c>
      <c r="AB395" s="66" t="s">
        <v>45</v>
      </c>
      <c r="AC395" s="479" t="s">
        <v>641</v>
      </c>
      <c r="AG395" s="75"/>
      <c r="AJ395" s="79" t="s">
        <v>45</v>
      </c>
      <c r="AK395" s="79">
        <v>0</v>
      </c>
      <c r="BB395" s="480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642</v>
      </c>
      <c r="B396" s="60" t="s">
        <v>643</v>
      </c>
      <c r="C396" s="34">
        <v>4301030235</v>
      </c>
      <c r="D396" s="793">
        <v>4607091388381</v>
      </c>
      <c r="E396" s="793"/>
      <c r="F396" s="59">
        <v>0.38</v>
      </c>
      <c r="G396" s="35">
        <v>8</v>
      </c>
      <c r="H396" s="59">
        <v>3.04</v>
      </c>
      <c r="I396" s="59">
        <v>3.33</v>
      </c>
      <c r="J396" s="35">
        <v>132</v>
      </c>
      <c r="K396" s="35" t="s">
        <v>137</v>
      </c>
      <c r="L396" s="35" t="s">
        <v>45</v>
      </c>
      <c r="M396" s="36" t="s">
        <v>118</v>
      </c>
      <c r="N396" s="36"/>
      <c r="O396" s="35">
        <v>180</v>
      </c>
      <c r="P396" s="947" t="s">
        <v>644</v>
      </c>
      <c r="Q396" s="795"/>
      <c r="R396" s="795"/>
      <c r="S396" s="795"/>
      <c r="T396" s="79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81" t="s">
        <v>641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645</v>
      </c>
      <c r="B397" s="60" t="s">
        <v>646</v>
      </c>
      <c r="C397" s="34">
        <v>4301032015</v>
      </c>
      <c r="D397" s="793">
        <v>4607091383102</v>
      </c>
      <c r="E397" s="793"/>
      <c r="F397" s="59">
        <v>0.17</v>
      </c>
      <c r="G397" s="35">
        <v>15</v>
      </c>
      <c r="H397" s="59">
        <v>2.5499999999999998</v>
      </c>
      <c r="I397" s="59">
        <v>2.9550000000000001</v>
      </c>
      <c r="J397" s="35">
        <v>182</v>
      </c>
      <c r="K397" s="35" t="s">
        <v>89</v>
      </c>
      <c r="L397" s="35" t="s">
        <v>45</v>
      </c>
      <c r="M397" s="36" t="s">
        <v>118</v>
      </c>
      <c r="N397" s="36"/>
      <c r="O397" s="35">
        <v>180</v>
      </c>
      <c r="P397" s="9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IFERROR(IF(Y397=0,"",ROUNDUP(Y397/H397,0)*0.00651),"")</f>
        <v/>
      </c>
      <c r="AA397" s="65" t="s">
        <v>45</v>
      </c>
      <c r="AB397" s="66" t="s">
        <v>45</v>
      </c>
      <c r="AC397" s="483" t="s">
        <v>647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648</v>
      </c>
      <c r="B398" s="60" t="s">
        <v>649</v>
      </c>
      <c r="C398" s="34">
        <v>4301030233</v>
      </c>
      <c r="D398" s="793">
        <v>4607091388404</v>
      </c>
      <c r="E398" s="793"/>
      <c r="F398" s="59">
        <v>0.17</v>
      </c>
      <c r="G398" s="35">
        <v>15</v>
      </c>
      <c r="H398" s="59">
        <v>2.5499999999999998</v>
      </c>
      <c r="I398" s="59">
        <v>2.88</v>
      </c>
      <c r="J398" s="35">
        <v>182</v>
      </c>
      <c r="K398" s="35" t="s">
        <v>89</v>
      </c>
      <c r="L398" s="35" t="s">
        <v>45</v>
      </c>
      <c r="M398" s="36" t="s">
        <v>118</v>
      </c>
      <c r="N398" s="36"/>
      <c r="O398" s="35">
        <v>180</v>
      </c>
      <c r="P398" s="9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IFERROR(IF(Y398=0,"",ROUNDUP(Y398/H398,0)*0.00651),"")</f>
        <v/>
      </c>
      <c r="AA398" s="65" t="s">
        <v>45</v>
      </c>
      <c r="AB398" s="66" t="s">
        <v>45</v>
      </c>
      <c r="AC398" s="485" t="s">
        <v>641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90"/>
      <c r="B399" s="790"/>
      <c r="C399" s="790"/>
      <c r="D399" s="790"/>
      <c r="E399" s="790"/>
      <c r="F399" s="790"/>
      <c r="G399" s="790"/>
      <c r="H399" s="790"/>
      <c r="I399" s="790"/>
      <c r="J399" s="790"/>
      <c r="K399" s="790"/>
      <c r="L399" s="790"/>
      <c r="M399" s="790"/>
      <c r="N399" s="790"/>
      <c r="O399" s="791"/>
      <c r="P399" s="787" t="s">
        <v>40</v>
      </c>
      <c r="Q399" s="788"/>
      <c r="R399" s="788"/>
      <c r="S399" s="788"/>
      <c r="T399" s="788"/>
      <c r="U399" s="788"/>
      <c r="V399" s="789"/>
      <c r="W399" s="40" t="s">
        <v>39</v>
      </c>
      <c r="X399" s="41">
        <f>IFERROR(X395/H395,"0")+IFERROR(X396/H396,"0")+IFERROR(X397/H397,"0")+IFERROR(X398/H398,"0")</f>
        <v>0</v>
      </c>
      <c r="Y399" s="41">
        <f>IFERROR(Y395/H395,"0")+IFERROR(Y396/H396,"0")+IFERROR(Y397/H397,"0")+IFERROR(Y398/H398,"0")</f>
        <v>0</v>
      </c>
      <c r="Z399" s="41">
        <f>IFERROR(IF(Z395="",0,Z395),"0")+IFERROR(IF(Z396="",0,Z396),"0")+IFERROR(IF(Z397="",0,Z397),"0")+IFERROR(IF(Z398="",0,Z398),"0")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90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87" t="s">
        <v>40</v>
      </c>
      <c r="Q400" s="788"/>
      <c r="R400" s="788"/>
      <c r="S400" s="788"/>
      <c r="T400" s="788"/>
      <c r="U400" s="788"/>
      <c r="V400" s="789"/>
      <c r="W400" s="40" t="s">
        <v>0</v>
      </c>
      <c r="X400" s="41">
        <f>IFERROR(SUM(X395:X398),"0")</f>
        <v>0</v>
      </c>
      <c r="Y400" s="41">
        <f>IFERROR(SUM(Y395:Y398),"0")</f>
        <v>0</v>
      </c>
      <c r="Z400" s="40"/>
      <c r="AA400" s="64"/>
      <c r="AB400" s="64"/>
      <c r="AC400" s="64"/>
    </row>
    <row r="401" spans="1:68" ht="14.25" customHeight="1" x14ac:dyDescent="0.25">
      <c r="A401" s="792" t="s">
        <v>650</v>
      </c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2"/>
      <c r="P401" s="792"/>
      <c r="Q401" s="792"/>
      <c r="R401" s="792"/>
      <c r="S401" s="792"/>
      <c r="T401" s="792"/>
      <c r="U401" s="792"/>
      <c r="V401" s="792"/>
      <c r="W401" s="792"/>
      <c r="X401" s="792"/>
      <c r="Y401" s="792"/>
      <c r="Z401" s="792"/>
      <c r="AA401" s="63"/>
      <c r="AB401" s="63"/>
      <c r="AC401" s="63"/>
    </row>
    <row r="402" spans="1:68" ht="16.5" customHeight="1" x14ac:dyDescent="0.25">
      <c r="A402" s="60" t="s">
        <v>651</v>
      </c>
      <c r="B402" s="60" t="s">
        <v>652</v>
      </c>
      <c r="C402" s="34">
        <v>4301180007</v>
      </c>
      <c r="D402" s="793">
        <v>4680115881808</v>
      </c>
      <c r="E402" s="793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89</v>
      </c>
      <c r="L402" s="35" t="s">
        <v>45</v>
      </c>
      <c r="M402" s="36" t="s">
        <v>654</v>
      </c>
      <c r="N402" s="36"/>
      <c r="O402" s="35">
        <v>730</v>
      </c>
      <c r="P402" s="9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87" t="s">
        <v>653</v>
      </c>
      <c r="AG402" s="75"/>
      <c r="AJ402" s="79" t="s">
        <v>45</v>
      </c>
      <c r="AK402" s="79">
        <v>0</v>
      </c>
      <c r="BB402" s="48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655</v>
      </c>
      <c r="B403" s="60" t="s">
        <v>656</v>
      </c>
      <c r="C403" s="34">
        <v>4301180006</v>
      </c>
      <c r="D403" s="793">
        <v>4680115881822</v>
      </c>
      <c r="E403" s="793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89</v>
      </c>
      <c r="L403" s="35" t="s">
        <v>45</v>
      </c>
      <c r="M403" s="36" t="s">
        <v>654</v>
      </c>
      <c r="N403" s="36"/>
      <c r="O403" s="35">
        <v>730</v>
      </c>
      <c r="P403" s="9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89" t="s">
        <v>653</v>
      </c>
      <c r="AG403" s="75"/>
      <c r="AJ403" s="79" t="s">
        <v>45</v>
      </c>
      <c r="AK403" s="79">
        <v>0</v>
      </c>
      <c r="BB403" s="49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657</v>
      </c>
      <c r="B404" s="60" t="s">
        <v>658</v>
      </c>
      <c r="C404" s="34">
        <v>4301180001</v>
      </c>
      <c r="D404" s="793">
        <v>4680115880016</v>
      </c>
      <c r="E404" s="793"/>
      <c r="F404" s="59">
        <v>0.1</v>
      </c>
      <c r="G404" s="35">
        <v>20</v>
      </c>
      <c r="H404" s="59">
        <v>2</v>
      </c>
      <c r="I404" s="59">
        <v>2.2400000000000002</v>
      </c>
      <c r="J404" s="35">
        <v>238</v>
      </c>
      <c r="K404" s="35" t="s">
        <v>89</v>
      </c>
      <c r="L404" s="35" t="s">
        <v>45</v>
      </c>
      <c r="M404" s="36" t="s">
        <v>654</v>
      </c>
      <c r="N404" s="36"/>
      <c r="O404" s="35">
        <v>730</v>
      </c>
      <c r="P404" s="9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IFERROR(IF(Y404=0,"",ROUNDUP(Y404/H404,0)*0.00474),"")</f>
        <v/>
      </c>
      <c r="AA404" s="65" t="s">
        <v>45</v>
      </c>
      <c r="AB404" s="66" t="s">
        <v>45</v>
      </c>
      <c r="AC404" s="491" t="s">
        <v>653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790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87" t="s">
        <v>40</v>
      </c>
      <c r="Q405" s="788"/>
      <c r="R405" s="788"/>
      <c r="S405" s="788"/>
      <c r="T405" s="788"/>
      <c r="U405" s="788"/>
      <c r="V405" s="789"/>
      <c r="W405" s="40" t="s">
        <v>39</v>
      </c>
      <c r="X405" s="41">
        <f>IFERROR(X402/H402,"0")+IFERROR(X403/H403,"0")+IFERROR(X404/H404,"0")</f>
        <v>0</v>
      </c>
      <c r="Y405" s="41">
        <f>IFERROR(Y402/H402,"0")+IFERROR(Y403/H403,"0")+IFERROR(Y404/H404,"0")</f>
        <v>0</v>
      </c>
      <c r="Z405" s="41">
        <f>IFERROR(IF(Z402="",0,Z402),"0")+IFERROR(IF(Z403="",0,Z403),"0")+IFERROR(IF(Z404="",0,Z404),"0")</f>
        <v>0</v>
      </c>
      <c r="AA405" s="64"/>
      <c r="AB405" s="64"/>
      <c r="AC405" s="64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87" t="s">
        <v>40</v>
      </c>
      <c r="Q406" s="788"/>
      <c r="R406" s="788"/>
      <c r="S406" s="788"/>
      <c r="T406" s="788"/>
      <c r="U406" s="788"/>
      <c r="V406" s="789"/>
      <c r="W406" s="40" t="s">
        <v>0</v>
      </c>
      <c r="X406" s="41">
        <f>IFERROR(SUM(X402:X404),"0")</f>
        <v>0</v>
      </c>
      <c r="Y406" s="41">
        <f>IFERROR(SUM(Y402:Y404),"0")</f>
        <v>0</v>
      </c>
      <c r="Z406" s="40"/>
      <c r="AA406" s="64"/>
      <c r="AB406" s="64"/>
      <c r="AC406" s="64"/>
    </row>
    <row r="407" spans="1:68" ht="16.5" customHeight="1" x14ac:dyDescent="0.25">
      <c r="A407" s="803" t="s">
        <v>659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62"/>
      <c r="AB407" s="62"/>
      <c r="AC407" s="62"/>
    </row>
    <row r="408" spans="1:68" ht="14.25" customHeight="1" x14ac:dyDescent="0.25">
      <c r="A408" s="792" t="s">
        <v>78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63"/>
      <c r="AB408" s="63"/>
      <c r="AC408" s="63"/>
    </row>
    <row r="409" spans="1:68" ht="27" customHeight="1" x14ac:dyDescent="0.25">
      <c r="A409" s="60" t="s">
        <v>660</v>
      </c>
      <c r="B409" s="60" t="s">
        <v>661</v>
      </c>
      <c r="C409" s="34">
        <v>4301031066</v>
      </c>
      <c r="D409" s="793">
        <v>4607091383836</v>
      </c>
      <c r="E409" s="793"/>
      <c r="F409" s="59">
        <v>0.3</v>
      </c>
      <c r="G409" s="35">
        <v>6</v>
      </c>
      <c r="H409" s="59">
        <v>1.8</v>
      </c>
      <c r="I409" s="59">
        <v>2.028</v>
      </c>
      <c r="J409" s="35">
        <v>182</v>
      </c>
      <c r="K409" s="35" t="s">
        <v>89</v>
      </c>
      <c r="L409" s="35" t="s">
        <v>45</v>
      </c>
      <c r="M409" s="36" t="s">
        <v>82</v>
      </c>
      <c r="N409" s="36"/>
      <c r="O409" s="35">
        <v>40</v>
      </c>
      <c r="P409" s="9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662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790"/>
      <c r="B410" s="790"/>
      <c r="C410" s="790"/>
      <c r="D410" s="790"/>
      <c r="E410" s="790"/>
      <c r="F410" s="790"/>
      <c r="G410" s="790"/>
      <c r="H410" s="790"/>
      <c r="I410" s="790"/>
      <c r="J410" s="790"/>
      <c r="K410" s="790"/>
      <c r="L410" s="790"/>
      <c r="M410" s="790"/>
      <c r="N410" s="790"/>
      <c r="O410" s="791"/>
      <c r="P410" s="787" t="s">
        <v>40</v>
      </c>
      <c r="Q410" s="788"/>
      <c r="R410" s="788"/>
      <c r="S410" s="788"/>
      <c r="T410" s="788"/>
      <c r="U410" s="788"/>
      <c r="V410" s="789"/>
      <c r="W410" s="40" t="s">
        <v>39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790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87" t="s">
        <v>40</v>
      </c>
      <c r="Q411" s="788"/>
      <c r="R411" s="788"/>
      <c r="S411" s="788"/>
      <c r="T411" s="788"/>
      <c r="U411" s="788"/>
      <c r="V411" s="789"/>
      <c r="W411" s="40" t="s">
        <v>0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792" t="s">
        <v>84</v>
      </c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2"/>
      <c r="P412" s="792"/>
      <c r="Q412" s="792"/>
      <c r="R412" s="792"/>
      <c r="S412" s="792"/>
      <c r="T412" s="792"/>
      <c r="U412" s="792"/>
      <c r="V412" s="792"/>
      <c r="W412" s="792"/>
      <c r="X412" s="792"/>
      <c r="Y412" s="792"/>
      <c r="Z412" s="792"/>
      <c r="AA412" s="63"/>
      <c r="AB412" s="63"/>
      <c r="AC412" s="63"/>
    </row>
    <row r="413" spans="1:68" ht="37.5" customHeight="1" x14ac:dyDescent="0.25">
      <c r="A413" s="60" t="s">
        <v>663</v>
      </c>
      <c r="B413" s="60" t="s">
        <v>664</v>
      </c>
      <c r="C413" s="34">
        <v>4301051142</v>
      </c>
      <c r="D413" s="793">
        <v>4607091387919</v>
      </c>
      <c r="E413" s="793"/>
      <c r="F413" s="59">
        <v>1.35</v>
      </c>
      <c r="G413" s="35">
        <v>6</v>
      </c>
      <c r="H413" s="59">
        <v>8.1</v>
      </c>
      <c r="I413" s="59">
        <v>8.6639999999999997</v>
      </c>
      <c r="J413" s="35">
        <v>56</v>
      </c>
      <c r="K413" s="35" t="s">
        <v>128</v>
      </c>
      <c r="L413" s="35" t="s">
        <v>45</v>
      </c>
      <c r="M413" s="36" t="s">
        <v>82</v>
      </c>
      <c r="N413" s="36"/>
      <c r="O413" s="35">
        <v>45</v>
      </c>
      <c r="P413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7" t="s">
        <v>45</v>
      </c>
      <c r="V413" s="37" t="s">
        <v>45</v>
      </c>
      <c r="W413" s="38" t="s">
        <v>0</v>
      </c>
      <c r="X413" s="56">
        <v>300</v>
      </c>
      <c r="Y413" s="53">
        <f>IFERROR(IF(X413="",0,CEILING((X413/$H413),1)*$H413),"")</f>
        <v>307.8</v>
      </c>
      <c r="Z413" s="39">
        <f>IFERROR(IF(Y413=0,"",ROUNDUP(Y413/H413,0)*0.02175),"")</f>
        <v>0.8264999999999999</v>
      </c>
      <c r="AA413" s="65" t="s">
        <v>45</v>
      </c>
      <c r="AB413" s="66" t="s">
        <v>45</v>
      </c>
      <c r="AC413" s="495" t="s">
        <v>665</v>
      </c>
      <c r="AG413" s="75"/>
      <c r="AJ413" s="79" t="s">
        <v>45</v>
      </c>
      <c r="AK413" s="79">
        <v>0</v>
      </c>
      <c r="BB413" s="496" t="s">
        <v>66</v>
      </c>
      <c r="BM413" s="75">
        <f>IFERROR(X413*I413/H413,"0")</f>
        <v>320.88888888888886</v>
      </c>
      <c r="BN413" s="75">
        <f>IFERROR(Y413*I413/H413,"0")</f>
        <v>329.23200000000003</v>
      </c>
      <c r="BO413" s="75">
        <f>IFERROR(1/J413*(X413/H413),"0")</f>
        <v>0.66137566137566139</v>
      </c>
      <c r="BP413" s="75">
        <f>IFERROR(1/J413*(Y413/H413),"0")</f>
        <v>0.67857142857142849</v>
      </c>
    </row>
    <row r="414" spans="1:68" ht="37.5" customHeight="1" x14ac:dyDescent="0.25">
      <c r="A414" s="60" t="s">
        <v>666</v>
      </c>
      <c r="B414" s="60" t="s">
        <v>667</v>
      </c>
      <c r="C414" s="34">
        <v>4301051461</v>
      </c>
      <c r="D414" s="793">
        <v>4680115883604</v>
      </c>
      <c r="E414" s="793"/>
      <c r="F414" s="59">
        <v>0.35</v>
      </c>
      <c r="G414" s="35">
        <v>6</v>
      </c>
      <c r="H414" s="59">
        <v>2.1</v>
      </c>
      <c r="I414" s="59">
        <v>2.3519999999999999</v>
      </c>
      <c r="J414" s="35">
        <v>182</v>
      </c>
      <c r="K414" s="35" t="s">
        <v>89</v>
      </c>
      <c r="L414" s="35" t="s">
        <v>45</v>
      </c>
      <c r="M414" s="36" t="s">
        <v>88</v>
      </c>
      <c r="N414" s="36"/>
      <c r="O414" s="35">
        <v>45</v>
      </c>
      <c r="P414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7" t="s">
        <v>45</v>
      </c>
      <c r="V414" s="37" t="s">
        <v>45</v>
      </c>
      <c r="W414" s="38" t="s">
        <v>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IFERROR(IF(Y414=0,"",ROUNDUP(Y414/H414,0)*0.00651),"")</f>
        <v/>
      </c>
      <c r="AA414" s="65" t="s">
        <v>45</v>
      </c>
      <c r="AB414" s="66" t="s">
        <v>45</v>
      </c>
      <c r="AC414" s="497" t="s">
        <v>668</v>
      </c>
      <c r="AG414" s="75"/>
      <c r="AJ414" s="79" t="s">
        <v>45</v>
      </c>
      <c r="AK414" s="79">
        <v>0</v>
      </c>
      <c r="BB414" s="498" t="s">
        <v>66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669</v>
      </c>
      <c r="B415" s="60" t="s">
        <v>670</v>
      </c>
      <c r="C415" s="34">
        <v>4301051485</v>
      </c>
      <c r="D415" s="793">
        <v>4680115883567</v>
      </c>
      <c r="E415" s="793"/>
      <c r="F415" s="59">
        <v>0.35</v>
      </c>
      <c r="G415" s="35">
        <v>6</v>
      </c>
      <c r="H415" s="59">
        <v>2.1</v>
      </c>
      <c r="I415" s="59">
        <v>2.34</v>
      </c>
      <c r="J415" s="35">
        <v>182</v>
      </c>
      <c r="K415" s="35" t="s">
        <v>89</v>
      </c>
      <c r="L415" s="35" t="s">
        <v>45</v>
      </c>
      <c r="M415" s="36" t="s">
        <v>82</v>
      </c>
      <c r="N415" s="36"/>
      <c r="O415" s="35">
        <v>40</v>
      </c>
      <c r="P415" s="9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7" t="s">
        <v>45</v>
      </c>
      <c r="V415" s="37" t="s">
        <v>45</v>
      </c>
      <c r="W415" s="38" t="s">
        <v>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IFERROR(IF(Y415=0,"",ROUNDUP(Y415/H415,0)*0.00651),"")</f>
        <v/>
      </c>
      <c r="AA415" s="65" t="s">
        <v>45</v>
      </c>
      <c r="AB415" s="66" t="s">
        <v>45</v>
      </c>
      <c r="AC415" s="499" t="s">
        <v>671</v>
      </c>
      <c r="AG415" s="75"/>
      <c r="AJ415" s="79" t="s">
        <v>45</v>
      </c>
      <c r="AK415" s="79">
        <v>0</v>
      </c>
      <c r="BB415" s="500" t="s">
        <v>66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x14ac:dyDescent="0.2">
      <c r="A416" s="790"/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1"/>
      <c r="P416" s="787" t="s">
        <v>40</v>
      </c>
      <c r="Q416" s="788"/>
      <c r="R416" s="788"/>
      <c r="S416" s="788"/>
      <c r="T416" s="788"/>
      <c r="U416" s="788"/>
      <c r="V416" s="789"/>
      <c r="W416" s="40" t="s">
        <v>39</v>
      </c>
      <c r="X416" s="41">
        <f>IFERROR(X413/H413,"0")+IFERROR(X414/H414,"0")+IFERROR(X415/H415,"0")</f>
        <v>37.037037037037038</v>
      </c>
      <c r="Y416" s="41">
        <f>IFERROR(Y413/H413,"0")+IFERROR(Y414/H414,"0")+IFERROR(Y415/H415,"0")</f>
        <v>38</v>
      </c>
      <c r="Z416" s="41">
        <f>IFERROR(IF(Z413="",0,Z413),"0")+IFERROR(IF(Z414="",0,Z414),"0")+IFERROR(IF(Z415="",0,Z415),"0")</f>
        <v>0.8264999999999999</v>
      </c>
      <c r="AA416" s="64"/>
      <c r="AB416" s="64"/>
      <c r="AC416" s="64"/>
    </row>
    <row r="417" spans="1:68" x14ac:dyDescent="0.2">
      <c r="A417" s="790"/>
      <c r="B417" s="790"/>
      <c r="C417" s="790"/>
      <c r="D417" s="790"/>
      <c r="E417" s="790"/>
      <c r="F417" s="790"/>
      <c r="G417" s="790"/>
      <c r="H417" s="790"/>
      <c r="I417" s="790"/>
      <c r="J417" s="790"/>
      <c r="K417" s="790"/>
      <c r="L417" s="790"/>
      <c r="M417" s="790"/>
      <c r="N417" s="790"/>
      <c r="O417" s="791"/>
      <c r="P417" s="787" t="s">
        <v>40</v>
      </c>
      <c r="Q417" s="788"/>
      <c r="R417" s="788"/>
      <c r="S417" s="788"/>
      <c r="T417" s="788"/>
      <c r="U417" s="788"/>
      <c r="V417" s="789"/>
      <c r="W417" s="40" t="s">
        <v>0</v>
      </c>
      <c r="X417" s="41">
        <f>IFERROR(SUM(X413:X415),"0")</f>
        <v>300</v>
      </c>
      <c r="Y417" s="41">
        <f>IFERROR(SUM(Y413:Y415),"0")</f>
        <v>307.8</v>
      </c>
      <c r="Z417" s="40"/>
      <c r="AA417" s="64"/>
      <c r="AB417" s="64"/>
      <c r="AC417" s="64"/>
    </row>
    <row r="418" spans="1:68" ht="27.75" customHeight="1" x14ac:dyDescent="0.2">
      <c r="A418" s="837" t="s">
        <v>672</v>
      </c>
      <c r="B418" s="837"/>
      <c r="C418" s="837"/>
      <c r="D418" s="837"/>
      <c r="E418" s="837"/>
      <c r="F418" s="837"/>
      <c r="G418" s="837"/>
      <c r="H418" s="837"/>
      <c r="I418" s="837"/>
      <c r="J418" s="837"/>
      <c r="K418" s="837"/>
      <c r="L418" s="837"/>
      <c r="M418" s="837"/>
      <c r="N418" s="837"/>
      <c r="O418" s="837"/>
      <c r="P418" s="837"/>
      <c r="Q418" s="837"/>
      <c r="R418" s="837"/>
      <c r="S418" s="837"/>
      <c r="T418" s="837"/>
      <c r="U418" s="837"/>
      <c r="V418" s="837"/>
      <c r="W418" s="837"/>
      <c r="X418" s="837"/>
      <c r="Y418" s="837"/>
      <c r="Z418" s="837"/>
      <c r="AA418" s="52"/>
      <c r="AB418" s="52"/>
      <c r="AC418" s="52"/>
    </row>
    <row r="419" spans="1:68" ht="16.5" customHeight="1" x14ac:dyDescent="0.25">
      <c r="A419" s="803" t="s">
        <v>673</v>
      </c>
      <c r="B419" s="803"/>
      <c r="C419" s="803"/>
      <c r="D419" s="803"/>
      <c r="E419" s="803"/>
      <c r="F419" s="803"/>
      <c r="G419" s="803"/>
      <c r="H419" s="803"/>
      <c r="I419" s="803"/>
      <c r="J419" s="803"/>
      <c r="K419" s="803"/>
      <c r="L419" s="803"/>
      <c r="M419" s="803"/>
      <c r="N419" s="803"/>
      <c r="O419" s="803"/>
      <c r="P419" s="803"/>
      <c r="Q419" s="803"/>
      <c r="R419" s="803"/>
      <c r="S419" s="803"/>
      <c r="T419" s="803"/>
      <c r="U419" s="803"/>
      <c r="V419" s="803"/>
      <c r="W419" s="803"/>
      <c r="X419" s="803"/>
      <c r="Y419" s="803"/>
      <c r="Z419" s="803"/>
      <c r="AA419" s="62"/>
      <c r="AB419" s="62"/>
      <c r="AC419" s="62"/>
    </row>
    <row r="420" spans="1:68" ht="14.25" customHeight="1" x14ac:dyDescent="0.25">
      <c r="A420" s="792" t="s">
        <v>124</v>
      </c>
      <c r="B420" s="792"/>
      <c r="C420" s="792"/>
      <c r="D420" s="792"/>
      <c r="E420" s="792"/>
      <c r="F420" s="792"/>
      <c r="G420" s="792"/>
      <c r="H420" s="792"/>
      <c r="I420" s="792"/>
      <c r="J420" s="792"/>
      <c r="K420" s="792"/>
      <c r="L420" s="792"/>
      <c r="M420" s="792"/>
      <c r="N420" s="792"/>
      <c r="O420" s="792"/>
      <c r="P420" s="792"/>
      <c r="Q420" s="792"/>
      <c r="R420" s="792"/>
      <c r="S420" s="792"/>
      <c r="T420" s="792"/>
      <c r="U420" s="792"/>
      <c r="V420" s="792"/>
      <c r="W420" s="792"/>
      <c r="X420" s="792"/>
      <c r="Y420" s="792"/>
      <c r="Z420" s="792"/>
      <c r="AA420" s="63"/>
      <c r="AB420" s="63"/>
      <c r="AC420" s="63"/>
    </row>
    <row r="421" spans="1:68" ht="27" customHeight="1" x14ac:dyDescent="0.25">
      <c r="A421" s="60" t="s">
        <v>674</v>
      </c>
      <c r="B421" s="60" t="s">
        <v>675</v>
      </c>
      <c r="C421" s="34">
        <v>4301011946</v>
      </c>
      <c r="D421" s="793">
        <v>4680115884847</v>
      </c>
      <c r="E421" s="79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45</v>
      </c>
      <c r="M421" s="36" t="s">
        <v>161</v>
      </c>
      <c r="N421" s="36"/>
      <c r="O421" s="35">
        <v>60</v>
      </c>
      <c r="P421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ref="Y421:Y430" si="87">IFERROR(IF(X421="",0,CEILING((X421/$H421),1)*$H421),"")</f>
        <v>0</v>
      </c>
      <c r="Z421" s="39" t="str">
        <f>IFERROR(IF(Y421=0,"",ROUNDUP(Y421/H421,0)*0.02039),"")</f>
        <v/>
      </c>
      <c r="AA421" s="65" t="s">
        <v>45</v>
      </c>
      <c r="AB421" s="66" t="s">
        <v>45</v>
      </c>
      <c r="AC421" s="501" t="s">
        <v>676</v>
      </c>
      <c r="AG421" s="75"/>
      <c r="AJ421" s="79" t="s">
        <v>45</v>
      </c>
      <c r="AK421" s="79">
        <v>0</v>
      </c>
      <c r="BB421" s="502" t="s">
        <v>66</v>
      </c>
      <c r="BM421" s="75">
        <f t="shared" ref="BM421:BM430" si="88">IFERROR(X421*I421/H421,"0")</f>
        <v>0</v>
      </c>
      <c r="BN421" s="75">
        <f t="shared" ref="BN421:BN430" si="89">IFERROR(Y421*I421/H421,"0")</f>
        <v>0</v>
      </c>
      <c r="BO421" s="75">
        <f t="shared" ref="BO421:BO430" si="90">IFERROR(1/J421*(X421/H421),"0")</f>
        <v>0</v>
      </c>
      <c r="BP421" s="75">
        <f t="shared" ref="BP421:BP430" si="91">IFERROR(1/J421*(Y421/H421),"0")</f>
        <v>0</v>
      </c>
    </row>
    <row r="422" spans="1:68" ht="37.5" customHeight="1" x14ac:dyDescent="0.25">
      <c r="A422" s="60" t="s">
        <v>674</v>
      </c>
      <c r="B422" s="60" t="s">
        <v>677</v>
      </c>
      <c r="C422" s="34">
        <v>4301011869</v>
      </c>
      <c r="D422" s="793">
        <v>4680115884847</v>
      </c>
      <c r="E422" s="793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157</v>
      </c>
      <c r="M422" s="36" t="s">
        <v>82</v>
      </c>
      <c r="N422" s="36"/>
      <c r="O422" s="35">
        <v>60</v>
      </c>
      <c r="P422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03" t="s">
        <v>678</v>
      </c>
      <c r="AG422" s="75"/>
      <c r="AJ422" s="79" t="s">
        <v>158</v>
      </c>
      <c r="AK422" s="79">
        <v>720</v>
      </c>
      <c r="BB422" s="504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679</v>
      </c>
      <c r="B423" s="60" t="s">
        <v>680</v>
      </c>
      <c r="C423" s="34">
        <v>4301011947</v>
      </c>
      <c r="D423" s="793">
        <v>4680115884854</v>
      </c>
      <c r="E423" s="793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128</v>
      </c>
      <c r="L423" s="35" t="s">
        <v>45</v>
      </c>
      <c r="M423" s="36" t="s">
        <v>161</v>
      </c>
      <c r="N423" s="36"/>
      <c r="O423" s="35">
        <v>60</v>
      </c>
      <c r="P423" s="9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IFERROR(IF(Y423=0,"",ROUNDUP(Y423/H423,0)*0.02039),"")</f>
        <v/>
      </c>
      <c r="AA423" s="65" t="s">
        <v>45</v>
      </c>
      <c r="AB423" s="66" t="s">
        <v>45</v>
      </c>
      <c r="AC423" s="505" t="s">
        <v>676</v>
      </c>
      <c r="AG423" s="75"/>
      <c r="AJ423" s="79" t="s">
        <v>45</v>
      </c>
      <c r="AK423" s="79">
        <v>0</v>
      </c>
      <c r="BB423" s="506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679</v>
      </c>
      <c r="B424" s="60" t="s">
        <v>681</v>
      </c>
      <c r="C424" s="34">
        <v>4301011870</v>
      </c>
      <c r="D424" s="793">
        <v>4680115884854</v>
      </c>
      <c r="E424" s="793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128</v>
      </c>
      <c r="L424" s="35" t="s">
        <v>157</v>
      </c>
      <c r="M424" s="36" t="s">
        <v>82</v>
      </c>
      <c r="N424" s="36"/>
      <c r="O424" s="35">
        <v>60</v>
      </c>
      <c r="P424" s="9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7" t="s">
        <v>45</v>
      </c>
      <c r="V424" s="37" t="s">
        <v>45</v>
      </c>
      <c r="W424" s="38" t="s">
        <v>0</v>
      </c>
      <c r="X424" s="56">
        <v>1440</v>
      </c>
      <c r="Y424" s="53">
        <f t="shared" si="87"/>
        <v>1440</v>
      </c>
      <c r="Z424" s="39">
        <f>IFERROR(IF(Y424=0,"",ROUNDUP(Y424/H424,0)*0.02175),"")</f>
        <v>2.0880000000000001</v>
      </c>
      <c r="AA424" s="65" t="s">
        <v>45</v>
      </c>
      <c r="AB424" s="66" t="s">
        <v>45</v>
      </c>
      <c r="AC424" s="507" t="s">
        <v>682</v>
      </c>
      <c r="AG424" s="75"/>
      <c r="AJ424" s="79" t="s">
        <v>158</v>
      </c>
      <c r="AK424" s="79">
        <v>720</v>
      </c>
      <c r="BB424" s="508" t="s">
        <v>66</v>
      </c>
      <c r="BM424" s="75">
        <f t="shared" si="88"/>
        <v>1486.0800000000002</v>
      </c>
      <c r="BN424" s="75">
        <f t="shared" si="89"/>
        <v>1486.0800000000002</v>
      </c>
      <c r="BO424" s="75">
        <f t="shared" si="90"/>
        <v>2</v>
      </c>
      <c r="BP424" s="75">
        <f t="shared" si="91"/>
        <v>2</v>
      </c>
    </row>
    <row r="425" spans="1:68" ht="27" customHeight="1" x14ac:dyDescent="0.25">
      <c r="A425" s="60" t="s">
        <v>683</v>
      </c>
      <c r="B425" s="60" t="s">
        <v>684</v>
      </c>
      <c r="C425" s="34">
        <v>4301011943</v>
      </c>
      <c r="D425" s="793">
        <v>4680115884830</v>
      </c>
      <c r="E425" s="793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128</v>
      </c>
      <c r="L425" s="35" t="s">
        <v>45</v>
      </c>
      <c r="M425" s="36" t="s">
        <v>161</v>
      </c>
      <c r="N425" s="36"/>
      <c r="O425" s="35">
        <v>60</v>
      </c>
      <c r="P425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09" t="s">
        <v>676</v>
      </c>
      <c r="AG425" s="75"/>
      <c r="AJ425" s="79" t="s">
        <v>45</v>
      </c>
      <c r="AK425" s="79">
        <v>0</v>
      </c>
      <c r="BB425" s="510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37.5" customHeight="1" x14ac:dyDescent="0.25">
      <c r="A426" s="60" t="s">
        <v>683</v>
      </c>
      <c r="B426" s="60" t="s">
        <v>685</v>
      </c>
      <c r="C426" s="34">
        <v>4301011867</v>
      </c>
      <c r="D426" s="793">
        <v>4680115884830</v>
      </c>
      <c r="E426" s="793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128</v>
      </c>
      <c r="L426" s="35" t="s">
        <v>157</v>
      </c>
      <c r="M426" s="36" t="s">
        <v>82</v>
      </c>
      <c r="N426" s="36"/>
      <c r="O426" s="35">
        <v>60</v>
      </c>
      <c r="P426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1" t="s">
        <v>686</v>
      </c>
      <c r="AG426" s="75"/>
      <c r="AJ426" s="79" t="s">
        <v>158</v>
      </c>
      <c r="AK426" s="79">
        <v>720</v>
      </c>
      <c r="BB426" s="512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687</v>
      </c>
      <c r="B427" s="60" t="s">
        <v>688</v>
      </c>
      <c r="C427" s="34">
        <v>4301011339</v>
      </c>
      <c r="D427" s="793">
        <v>4607091383997</v>
      </c>
      <c r="E427" s="793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128</v>
      </c>
      <c r="L427" s="35" t="s">
        <v>45</v>
      </c>
      <c r="M427" s="36" t="s">
        <v>82</v>
      </c>
      <c r="N427" s="36"/>
      <c r="O427" s="35">
        <v>60</v>
      </c>
      <c r="P427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7" t="s">
        <v>45</v>
      </c>
      <c r="V427" s="37" t="s">
        <v>45</v>
      </c>
      <c r="W427" s="38" t="s">
        <v>0</v>
      </c>
      <c r="X427" s="56">
        <v>2200</v>
      </c>
      <c r="Y427" s="53">
        <f t="shared" si="87"/>
        <v>2205</v>
      </c>
      <c r="Z427" s="39">
        <f>IFERROR(IF(Y427=0,"",ROUNDUP(Y427/H427,0)*0.02175),"")</f>
        <v>3.1972499999999999</v>
      </c>
      <c r="AA427" s="65" t="s">
        <v>45</v>
      </c>
      <c r="AB427" s="66" t="s">
        <v>45</v>
      </c>
      <c r="AC427" s="513" t="s">
        <v>689</v>
      </c>
      <c r="AG427" s="75"/>
      <c r="AJ427" s="79" t="s">
        <v>45</v>
      </c>
      <c r="AK427" s="79">
        <v>0</v>
      </c>
      <c r="BB427" s="514" t="s">
        <v>66</v>
      </c>
      <c r="BM427" s="75">
        <f t="shared" si="88"/>
        <v>2270.4</v>
      </c>
      <c r="BN427" s="75">
        <f t="shared" si="89"/>
        <v>2275.56</v>
      </c>
      <c r="BO427" s="75">
        <f t="shared" si="90"/>
        <v>3.0555555555555554</v>
      </c>
      <c r="BP427" s="75">
        <f t="shared" si="91"/>
        <v>3.0625</v>
      </c>
    </row>
    <row r="428" spans="1:68" ht="27" customHeight="1" x14ac:dyDescent="0.25">
      <c r="A428" s="60" t="s">
        <v>690</v>
      </c>
      <c r="B428" s="60" t="s">
        <v>691</v>
      </c>
      <c r="C428" s="34">
        <v>4301011433</v>
      </c>
      <c r="D428" s="793">
        <v>4680115882638</v>
      </c>
      <c r="E428" s="793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137</v>
      </c>
      <c r="L428" s="35" t="s">
        <v>45</v>
      </c>
      <c r="M428" s="36" t="s">
        <v>131</v>
      </c>
      <c r="N428" s="36"/>
      <c r="O428" s="35">
        <v>90</v>
      </c>
      <c r="P428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7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15" t="s">
        <v>692</v>
      </c>
      <c r="AG428" s="75"/>
      <c r="AJ428" s="79" t="s">
        <v>45</v>
      </c>
      <c r="AK428" s="79">
        <v>0</v>
      </c>
      <c r="BB428" s="516" t="s">
        <v>66</v>
      </c>
      <c r="BM428" s="75">
        <f t="shared" si="88"/>
        <v>0</v>
      </c>
      <c r="BN428" s="75">
        <f t="shared" si="89"/>
        <v>0</v>
      </c>
      <c r="BO428" s="75">
        <f t="shared" si="90"/>
        <v>0</v>
      </c>
      <c r="BP428" s="75">
        <f t="shared" si="91"/>
        <v>0</v>
      </c>
    </row>
    <row r="429" spans="1:68" ht="27" customHeight="1" x14ac:dyDescent="0.25">
      <c r="A429" s="60" t="s">
        <v>693</v>
      </c>
      <c r="B429" s="60" t="s">
        <v>694</v>
      </c>
      <c r="C429" s="34">
        <v>4301011952</v>
      </c>
      <c r="D429" s="793">
        <v>4680115884922</v>
      </c>
      <c r="E429" s="793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137</v>
      </c>
      <c r="L429" s="35" t="s">
        <v>45</v>
      </c>
      <c r="M429" s="36" t="s">
        <v>82</v>
      </c>
      <c r="N429" s="36"/>
      <c r="O429" s="35">
        <v>60</v>
      </c>
      <c r="P429" s="9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7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682</v>
      </c>
      <c r="AG429" s="75"/>
      <c r="AJ429" s="79" t="s">
        <v>45</v>
      </c>
      <c r="AK429" s="79">
        <v>0</v>
      </c>
      <c r="BB429" s="518" t="s">
        <v>66</v>
      </c>
      <c r="BM429" s="75">
        <f t="shared" si="88"/>
        <v>0</v>
      </c>
      <c r="BN429" s="75">
        <f t="shared" si="89"/>
        <v>0</v>
      </c>
      <c r="BO429" s="75">
        <f t="shared" si="90"/>
        <v>0</v>
      </c>
      <c r="BP429" s="75">
        <f t="shared" si="91"/>
        <v>0</v>
      </c>
    </row>
    <row r="430" spans="1:68" ht="37.5" customHeight="1" x14ac:dyDescent="0.25">
      <c r="A430" s="60" t="s">
        <v>695</v>
      </c>
      <c r="B430" s="60" t="s">
        <v>696</v>
      </c>
      <c r="C430" s="34">
        <v>4301011868</v>
      </c>
      <c r="D430" s="793">
        <v>4680115884861</v>
      </c>
      <c r="E430" s="793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137</v>
      </c>
      <c r="L430" s="35" t="s">
        <v>45</v>
      </c>
      <c r="M430" s="36" t="s">
        <v>82</v>
      </c>
      <c r="N430" s="36"/>
      <c r="O430" s="35">
        <v>60</v>
      </c>
      <c r="P430" s="9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7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19" t="s">
        <v>686</v>
      </c>
      <c r="AG430" s="75"/>
      <c r="AJ430" s="79" t="s">
        <v>45</v>
      </c>
      <c r="AK430" s="79">
        <v>0</v>
      </c>
      <c r="BB430" s="520" t="s">
        <v>66</v>
      </c>
      <c r="BM430" s="75">
        <f t="shared" si="88"/>
        <v>0</v>
      </c>
      <c r="BN430" s="75">
        <f t="shared" si="89"/>
        <v>0</v>
      </c>
      <c r="BO430" s="75">
        <f t="shared" si="90"/>
        <v>0</v>
      </c>
      <c r="BP430" s="75">
        <f t="shared" si="91"/>
        <v>0</v>
      </c>
    </row>
    <row r="431" spans="1:68" x14ac:dyDescent="0.2">
      <c r="A431" s="790"/>
      <c r="B431" s="790"/>
      <c r="C431" s="790"/>
      <c r="D431" s="790"/>
      <c r="E431" s="790"/>
      <c r="F431" s="790"/>
      <c r="G431" s="790"/>
      <c r="H431" s="790"/>
      <c r="I431" s="790"/>
      <c r="J431" s="790"/>
      <c r="K431" s="790"/>
      <c r="L431" s="790"/>
      <c r="M431" s="790"/>
      <c r="N431" s="790"/>
      <c r="O431" s="791"/>
      <c r="P431" s="787" t="s">
        <v>40</v>
      </c>
      <c r="Q431" s="788"/>
      <c r="R431" s="788"/>
      <c r="S431" s="788"/>
      <c r="T431" s="788"/>
      <c r="U431" s="788"/>
      <c r="V431" s="789"/>
      <c r="W431" s="40" t="s">
        <v>39</v>
      </c>
      <c r="X431" s="41">
        <f>IFERROR(X421/H421,"0")+IFERROR(X422/H422,"0")+IFERROR(X423/H423,"0")+IFERROR(X424/H424,"0")+IFERROR(X425/H425,"0")+IFERROR(X426/H426,"0")+IFERROR(X427/H427,"0")+IFERROR(X428/H428,"0")+IFERROR(X429/H429,"0")+IFERROR(X430/H430,"0")</f>
        <v>242.66666666666666</v>
      </c>
      <c r="Y431" s="41">
        <f>IFERROR(Y421/H421,"0")+IFERROR(Y422/H422,"0")+IFERROR(Y423/H423,"0")+IFERROR(Y424/H424,"0")+IFERROR(Y425/H425,"0")+IFERROR(Y426/H426,"0")+IFERROR(Y427/H427,"0")+IFERROR(Y428/H428,"0")+IFERROR(Y429/H429,"0")+IFERROR(Y430/H430,"0")</f>
        <v>243</v>
      </c>
      <c r="Z431" s="4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5.2852499999999996</v>
      </c>
      <c r="AA431" s="64"/>
      <c r="AB431" s="64"/>
      <c r="AC431" s="64"/>
    </row>
    <row r="432" spans="1:68" x14ac:dyDescent="0.2">
      <c r="A432" s="790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87" t="s">
        <v>40</v>
      </c>
      <c r="Q432" s="788"/>
      <c r="R432" s="788"/>
      <c r="S432" s="788"/>
      <c r="T432" s="788"/>
      <c r="U432" s="788"/>
      <c r="V432" s="789"/>
      <c r="W432" s="40" t="s">
        <v>0</v>
      </c>
      <c r="X432" s="41">
        <f>IFERROR(SUM(X421:X430),"0")</f>
        <v>3640</v>
      </c>
      <c r="Y432" s="41">
        <f>IFERROR(SUM(Y421:Y430),"0")</f>
        <v>3645</v>
      </c>
      <c r="Z432" s="40"/>
      <c r="AA432" s="64"/>
      <c r="AB432" s="64"/>
      <c r="AC432" s="64"/>
    </row>
    <row r="433" spans="1:68" ht="14.25" customHeight="1" x14ac:dyDescent="0.25">
      <c r="A433" s="792" t="s">
        <v>176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63"/>
      <c r="AB433" s="63"/>
      <c r="AC433" s="63"/>
    </row>
    <row r="434" spans="1:68" ht="27" customHeight="1" x14ac:dyDescent="0.25">
      <c r="A434" s="60" t="s">
        <v>697</v>
      </c>
      <c r="B434" s="60" t="s">
        <v>698</v>
      </c>
      <c r="C434" s="34">
        <v>4301020178</v>
      </c>
      <c r="D434" s="793">
        <v>4607091383980</v>
      </c>
      <c r="E434" s="793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128</v>
      </c>
      <c r="L434" s="35" t="s">
        <v>157</v>
      </c>
      <c r="M434" s="36" t="s">
        <v>131</v>
      </c>
      <c r="N434" s="36"/>
      <c r="O434" s="35">
        <v>50</v>
      </c>
      <c r="P434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1" t="s">
        <v>699</v>
      </c>
      <c r="AG434" s="75"/>
      <c r="AJ434" s="79" t="s">
        <v>158</v>
      </c>
      <c r="AK434" s="79">
        <v>720</v>
      </c>
      <c r="BB434" s="522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customHeight="1" x14ac:dyDescent="0.25">
      <c r="A435" s="60" t="s">
        <v>700</v>
      </c>
      <c r="B435" s="60" t="s">
        <v>701</v>
      </c>
      <c r="C435" s="34">
        <v>4301020179</v>
      </c>
      <c r="D435" s="793">
        <v>4607091384178</v>
      </c>
      <c r="E435" s="793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137</v>
      </c>
      <c r="L435" s="35" t="s">
        <v>45</v>
      </c>
      <c r="M435" s="36" t="s">
        <v>131</v>
      </c>
      <c r="N435" s="36"/>
      <c r="O435" s="35">
        <v>50</v>
      </c>
      <c r="P435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23" t="s">
        <v>699</v>
      </c>
      <c r="AG435" s="75"/>
      <c r="AJ435" s="79" t="s">
        <v>45</v>
      </c>
      <c r="AK435" s="79">
        <v>0</v>
      </c>
      <c r="BB435" s="524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x14ac:dyDescent="0.2">
      <c r="A436" s="790"/>
      <c r="B436" s="790"/>
      <c r="C436" s="790"/>
      <c r="D436" s="790"/>
      <c r="E436" s="790"/>
      <c r="F436" s="790"/>
      <c r="G436" s="790"/>
      <c r="H436" s="790"/>
      <c r="I436" s="790"/>
      <c r="J436" s="790"/>
      <c r="K436" s="790"/>
      <c r="L436" s="790"/>
      <c r="M436" s="790"/>
      <c r="N436" s="790"/>
      <c r="O436" s="791"/>
      <c r="P436" s="787" t="s">
        <v>40</v>
      </c>
      <c r="Q436" s="788"/>
      <c r="R436" s="788"/>
      <c r="S436" s="788"/>
      <c r="T436" s="788"/>
      <c r="U436" s="788"/>
      <c r="V436" s="789"/>
      <c r="W436" s="40" t="s">
        <v>39</v>
      </c>
      <c r="X436" s="41">
        <f>IFERROR(X434/H434,"0")+IFERROR(X435/H435,"0")</f>
        <v>0</v>
      </c>
      <c r="Y436" s="41">
        <f>IFERROR(Y434/H434,"0")+IFERROR(Y435/H435,"0")</f>
        <v>0</v>
      </c>
      <c r="Z436" s="41">
        <f>IFERROR(IF(Z434="",0,Z434),"0")+IFERROR(IF(Z435="",0,Z435),"0")</f>
        <v>0</v>
      </c>
      <c r="AA436" s="64"/>
      <c r="AB436" s="64"/>
      <c r="AC436" s="64"/>
    </row>
    <row r="437" spans="1:68" x14ac:dyDescent="0.2">
      <c r="A437" s="790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87" t="s">
        <v>40</v>
      </c>
      <c r="Q437" s="788"/>
      <c r="R437" s="788"/>
      <c r="S437" s="788"/>
      <c r="T437" s="788"/>
      <c r="U437" s="788"/>
      <c r="V437" s="789"/>
      <c r="W437" s="40" t="s">
        <v>0</v>
      </c>
      <c r="X437" s="41">
        <f>IFERROR(SUM(X434:X435),"0")</f>
        <v>0</v>
      </c>
      <c r="Y437" s="41">
        <f>IFERROR(SUM(Y434:Y435),"0")</f>
        <v>0</v>
      </c>
      <c r="Z437" s="40"/>
      <c r="AA437" s="64"/>
      <c r="AB437" s="64"/>
      <c r="AC437" s="64"/>
    </row>
    <row r="438" spans="1:68" ht="14.25" customHeight="1" x14ac:dyDescent="0.25">
      <c r="A438" s="792" t="s">
        <v>84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63"/>
      <c r="AB438" s="63"/>
      <c r="AC438" s="63"/>
    </row>
    <row r="439" spans="1:68" ht="27" customHeight="1" x14ac:dyDescent="0.25">
      <c r="A439" s="60" t="s">
        <v>702</v>
      </c>
      <c r="B439" s="60" t="s">
        <v>703</v>
      </c>
      <c r="C439" s="34">
        <v>4301051903</v>
      </c>
      <c r="D439" s="793">
        <v>4607091383928</v>
      </c>
      <c r="E439" s="793"/>
      <c r="F439" s="59">
        <v>1.5</v>
      </c>
      <c r="G439" s="35">
        <v>6</v>
      </c>
      <c r="H439" s="59">
        <v>9</v>
      </c>
      <c r="I439" s="59">
        <v>9.5250000000000004</v>
      </c>
      <c r="J439" s="35">
        <v>64</v>
      </c>
      <c r="K439" s="35" t="s">
        <v>128</v>
      </c>
      <c r="L439" s="35" t="s">
        <v>45</v>
      </c>
      <c r="M439" s="36" t="s">
        <v>88</v>
      </c>
      <c r="N439" s="36"/>
      <c r="O439" s="35">
        <v>40</v>
      </c>
      <c r="P439" s="927" t="s">
        <v>704</v>
      </c>
      <c r="Q439" s="795"/>
      <c r="R439" s="795"/>
      <c r="S439" s="795"/>
      <c r="T439" s="796"/>
      <c r="U439" s="37" t="s">
        <v>45</v>
      </c>
      <c r="V439" s="37" t="s">
        <v>45</v>
      </c>
      <c r="W439" s="38" t="s">
        <v>0</v>
      </c>
      <c r="X439" s="56">
        <v>450</v>
      </c>
      <c r="Y439" s="53">
        <f>IFERROR(IF(X439="",0,CEILING((X439/$H439),1)*$H439),"")</f>
        <v>450</v>
      </c>
      <c r="Z439" s="39">
        <f>IFERROR(IF(Y439=0,"",ROUNDUP(Y439/H439,0)*0.01898),"")</f>
        <v>0.94900000000000007</v>
      </c>
      <c r="AA439" s="65" t="s">
        <v>45</v>
      </c>
      <c r="AB439" s="66" t="s">
        <v>45</v>
      </c>
      <c r="AC439" s="525" t="s">
        <v>705</v>
      </c>
      <c r="AG439" s="75"/>
      <c r="AJ439" s="79" t="s">
        <v>45</v>
      </c>
      <c r="AK439" s="79">
        <v>0</v>
      </c>
      <c r="BB439" s="526" t="s">
        <v>66</v>
      </c>
      <c r="BM439" s="75">
        <f>IFERROR(X439*I439/H439,"0")</f>
        <v>476.25</v>
      </c>
      <c r="BN439" s="75">
        <f>IFERROR(Y439*I439/H439,"0")</f>
        <v>476.25</v>
      </c>
      <c r="BO439" s="75">
        <f>IFERROR(1/J439*(X439/H439),"0")</f>
        <v>0.78125</v>
      </c>
      <c r="BP439" s="75">
        <f>IFERROR(1/J439*(Y439/H439),"0")</f>
        <v>0.78125</v>
      </c>
    </row>
    <row r="440" spans="1:68" ht="27" customHeight="1" x14ac:dyDescent="0.25">
      <c r="A440" s="60" t="s">
        <v>706</v>
      </c>
      <c r="B440" s="60" t="s">
        <v>707</v>
      </c>
      <c r="C440" s="34">
        <v>4301051897</v>
      </c>
      <c r="D440" s="793">
        <v>4607091384260</v>
      </c>
      <c r="E440" s="793"/>
      <c r="F440" s="59">
        <v>1.5</v>
      </c>
      <c r="G440" s="35">
        <v>6</v>
      </c>
      <c r="H440" s="59">
        <v>9</v>
      </c>
      <c r="I440" s="59">
        <v>9.5190000000000001</v>
      </c>
      <c r="J440" s="35">
        <v>64</v>
      </c>
      <c r="K440" s="35" t="s">
        <v>128</v>
      </c>
      <c r="L440" s="35" t="s">
        <v>45</v>
      </c>
      <c r="M440" s="36" t="s">
        <v>88</v>
      </c>
      <c r="N440" s="36"/>
      <c r="O440" s="35">
        <v>40</v>
      </c>
      <c r="P440" s="928" t="s">
        <v>708</v>
      </c>
      <c r="Q440" s="795"/>
      <c r="R440" s="795"/>
      <c r="S440" s="795"/>
      <c r="T440" s="796"/>
      <c r="U440" s="37" t="s">
        <v>45</v>
      </c>
      <c r="V440" s="37" t="s">
        <v>45</v>
      </c>
      <c r="W440" s="38" t="s">
        <v>0</v>
      </c>
      <c r="X440" s="56">
        <v>90</v>
      </c>
      <c r="Y440" s="53">
        <f>IFERROR(IF(X440="",0,CEILING((X440/$H440),1)*$H440),"")</f>
        <v>90</v>
      </c>
      <c r="Z440" s="39">
        <f>IFERROR(IF(Y440=0,"",ROUNDUP(Y440/H440,0)*0.01898),"")</f>
        <v>0.1898</v>
      </c>
      <c r="AA440" s="65" t="s">
        <v>45</v>
      </c>
      <c r="AB440" s="66" t="s">
        <v>45</v>
      </c>
      <c r="AC440" s="527" t="s">
        <v>709</v>
      </c>
      <c r="AG440" s="75"/>
      <c r="AJ440" s="79" t="s">
        <v>45</v>
      </c>
      <c r="AK440" s="79">
        <v>0</v>
      </c>
      <c r="BB440" s="528" t="s">
        <v>66</v>
      </c>
      <c r="BM440" s="75">
        <f>IFERROR(X440*I440/H440,"0")</f>
        <v>95.19</v>
      </c>
      <c r="BN440" s="75">
        <f>IFERROR(Y440*I440/H440,"0")</f>
        <v>95.19</v>
      </c>
      <c r="BO440" s="75">
        <f>IFERROR(1/J440*(X440/H440),"0")</f>
        <v>0.15625</v>
      </c>
      <c r="BP440" s="75">
        <f>IFERROR(1/J440*(Y440/H440),"0")</f>
        <v>0.15625</v>
      </c>
    </row>
    <row r="441" spans="1:68" x14ac:dyDescent="0.2">
      <c r="A441" s="790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87" t="s">
        <v>40</v>
      </c>
      <c r="Q441" s="788"/>
      <c r="R441" s="788"/>
      <c r="S441" s="788"/>
      <c r="T441" s="788"/>
      <c r="U441" s="788"/>
      <c r="V441" s="789"/>
      <c r="W441" s="40" t="s">
        <v>39</v>
      </c>
      <c r="X441" s="41">
        <f>IFERROR(X439/H439,"0")+IFERROR(X440/H440,"0")</f>
        <v>60</v>
      </c>
      <c r="Y441" s="41">
        <f>IFERROR(Y439/H439,"0")+IFERROR(Y440/H440,"0")</f>
        <v>60</v>
      </c>
      <c r="Z441" s="41">
        <f>IFERROR(IF(Z439="",0,Z439),"0")+IFERROR(IF(Z440="",0,Z440),"0")</f>
        <v>1.1388</v>
      </c>
      <c r="AA441" s="64"/>
      <c r="AB441" s="64"/>
      <c r="AC441" s="64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87" t="s">
        <v>40</v>
      </c>
      <c r="Q442" s="788"/>
      <c r="R442" s="788"/>
      <c r="S442" s="788"/>
      <c r="T442" s="788"/>
      <c r="U442" s="788"/>
      <c r="V442" s="789"/>
      <c r="W442" s="40" t="s">
        <v>0</v>
      </c>
      <c r="X442" s="41">
        <f>IFERROR(SUM(X439:X440),"0")</f>
        <v>540</v>
      </c>
      <c r="Y442" s="41">
        <f>IFERROR(SUM(Y439:Y440),"0")</f>
        <v>540</v>
      </c>
      <c r="Z442" s="40"/>
      <c r="AA442" s="64"/>
      <c r="AB442" s="64"/>
      <c r="AC442" s="64"/>
    </row>
    <row r="443" spans="1:68" ht="14.25" customHeight="1" x14ac:dyDescent="0.25">
      <c r="A443" s="792" t="s">
        <v>218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63"/>
      <c r="AB443" s="63"/>
      <c r="AC443" s="63"/>
    </row>
    <row r="444" spans="1:68" ht="27" customHeight="1" x14ac:dyDescent="0.25">
      <c r="A444" s="60" t="s">
        <v>710</v>
      </c>
      <c r="B444" s="60" t="s">
        <v>711</v>
      </c>
      <c r="C444" s="34">
        <v>4301060439</v>
      </c>
      <c r="D444" s="793">
        <v>4607091384673</v>
      </c>
      <c r="E444" s="793"/>
      <c r="F444" s="59">
        <v>1.5</v>
      </c>
      <c r="G444" s="35">
        <v>6</v>
      </c>
      <c r="H444" s="59">
        <v>9</v>
      </c>
      <c r="I444" s="59">
        <v>9.5190000000000001</v>
      </c>
      <c r="J444" s="35">
        <v>64</v>
      </c>
      <c r="K444" s="35" t="s">
        <v>128</v>
      </c>
      <c r="L444" s="35" t="s">
        <v>45</v>
      </c>
      <c r="M444" s="36" t="s">
        <v>88</v>
      </c>
      <c r="N444" s="36"/>
      <c r="O444" s="35">
        <v>30</v>
      </c>
      <c r="P444" s="929" t="s">
        <v>712</v>
      </c>
      <c r="Q444" s="795"/>
      <c r="R444" s="795"/>
      <c r="S444" s="795"/>
      <c r="T444" s="796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9" t="s">
        <v>713</v>
      </c>
      <c r="AG444" s="75"/>
      <c r="AJ444" s="79" t="s">
        <v>45</v>
      </c>
      <c r="AK444" s="79">
        <v>0</v>
      </c>
      <c r="BB444" s="530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790"/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1"/>
      <c r="P445" s="787" t="s">
        <v>40</v>
      </c>
      <c r="Q445" s="788"/>
      <c r="R445" s="788"/>
      <c r="S445" s="788"/>
      <c r="T445" s="788"/>
      <c r="U445" s="788"/>
      <c r="V445" s="789"/>
      <c r="W445" s="40" t="s">
        <v>39</v>
      </c>
      <c r="X445" s="41">
        <f>IFERROR(X444/H444,"0")</f>
        <v>0</v>
      </c>
      <c r="Y445" s="41">
        <f>IFERROR(Y444/H444,"0")</f>
        <v>0</v>
      </c>
      <c r="Z445" s="41">
        <f>IFERROR(IF(Z444="",0,Z444),"0")</f>
        <v>0</v>
      </c>
      <c r="AA445" s="64"/>
      <c r="AB445" s="64"/>
      <c r="AC445" s="64"/>
    </row>
    <row r="446" spans="1:68" x14ac:dyDescent="0.2">
      <c r="A446" s="790"/>
      <c r="B446" s="790"/>
      <c r="C446" s="790"/>
      <c r="D446" s="790"/>
      <c r="E446" s="790"/>
      <c r="F446" s="790"/>
      <c r="G446" s="790"/>
      <c r="H446" s="790"/>
      <c r="I446" s="790"/>
      <c r="J446" s="790"/>
      <c r="K446" s="790"/>
      <c r="L446" s="790"/>
      <c r="M446" s="790"/>
      <c r="N446" s="790"/>
      <c r="O446" s="791"/>
      <c r="P446" s="787" t="s">
        <v>40</v>
      </c>
      <c r="Q446" s="788"/>
      <c r="R446" s="788"/>
      <c r="S446" s="788"/>
      <c r="T446" s="788"/>
      <c r="U446" s="788"/>
      <c r="V446" s="789"/>
      <c r="W446" s="40" t="s">
        <v>0</v>
      </c>
      <c r="X446" s="41">
        <f>IFERROR(SUM(X444:X444),"0")</f>
        <v>0</v>
      </c>
      <c r="Y446" s="41">
        <f>IFERROR(SUM(Y444:Y444),"0")</f>
        <v>0</v>
      </c>
      <c r="Z446" s="40"/>
      <c r="AA446" s="64"/>
      <c r="AB446" s="64"/>
      <c r="AC446" s="64"/>
    </row>
    <row r="447" spans="1:68" ht="16.5" customHeight="1" x14ac:dyDescent="0.25">
      <c r="A447" s="803" t="s">
        <v>714</v>
      </c>
      <c r="B447" s="803"/>
      <c r="C447" s="803"/>
      <c r="D447" s="803"/>
      <c r="E447" s="803"/>
      <c r="F447" s="803"/>
      <c r="G447" s="803"/>
      <c r="H447" s="803"/>
      <c r="I447" s="803"/>
      <c r="J447" s="803"/>
      <c r="K447" s="803"/>
      <c r="L447" s="803"/>
      <c r="M447" s="803"/>
      <c r="N447" s="803"/>
      <c r="O447" s="803"/>
      <c r="P447" s="803"/>
      <c r="Q447" s="803"/>
      <c r="R447" s="803"/>
      <c r="S447" s="803"/>
      <c r="T447" s="803"/>
      <c r="U447" s="803"/>
      <c r="V447" s="803"/>
      <c r="W447" s="803"/>
      <c r="X447" s="803"/>
      <c r="Y447" s="803"/>
      <c r="Z447" s="803"/>
      <c r="AA447" s="62"/>
      <c r="AB447" s="62"/>
      <c r="AC447" s="62"/>
    </row>
    <row r="448" spans="1:68" ht="14.25" customHeight="1" x14ac:dyDescent="0.25">
      <c r="A448" s="792" t="s">
        <v>124</v>
      </c>
      <c r="B448" s="792"/>
      <c r="C448" s="792"/>
      <c r="D448" s="792"/>
      <c r="E448" s="792"/>
      <c r="F448" s="792"/>
      <c r="G448" s="792"/>
      <c r="H448" s="792"/>
      <c r="I448" s="792"/>
      <c r="J448" s="792"/>
      <c r="K448" s="792"/>
      <c r="L448" s="792"/>
      <c r="M448" s="792"/>
      <c r="N448" s="792"/>
      <c r="O448" s="792"/>
      <c r="P448" s="792"/>
      <c r="Q448" s="792"/>
      <c r="R448" s="792"/>
      <c r="S448" s="792"/>
      <c r="T448" s="792"/>
      <c r="U448" s="792"/>
      <c r="V448" s="792"/>
      <c r="W448" s="792"/>
      <c r="X448" s="792"/>
      <c r="Y448" s="792"/>
      <c r="Z448" s="792"/>
      <c r="AA448" s="63"/>
      <c r="AB448" s="63"/>
      <c r="AC448" s="63"/>
    </row>
    <row r="449" spans="1:68" ht="27" customHeight="1" x14ac:dyDescent="0.25">
      <c r="A449" s="60" t="s">
        <v>715</v>
      </c>
      <c r="B449" s="60" t="s">
        <v>716</v>
      </c>
      <c r="C449" s="34">
        <v>4301011483</v>
      </c>
      <c r="D449" s="793">
        <v>4680115881907</v>
      </c>
      <c r="E449" s="793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82</v>
      </c>
      <c r="N449" s="36"/>
      <c r="O449" s="35">
        <v>60</v>
      </c>
      <c r="P449" s="9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ref="Y449:Y456" si="92"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31" t="s">
        <v>717</v>
      </c>
      <c r="AG449" s="75"/>
      <c r="AJ449" s="79" t="s">
        <v>45</v>
      </c>
      <c r="AK449" s="79">
        <v>0</v>
      </c>
      <c r="BB449" s="532" t="s">
        <v>66</v>
      </c>
      <c r="BM449" s="75">
        <f t="shared" ref="BM449:BM456" si="93">IFERROR(X449*I449/H449,"0")</f>
        <v>0</v>
      </c>
      <c r="BN449" s="75">
        <f t="shared" ref="BN449:BN456" si="94">IFERROR(Y449*I449/H449,"0")</f>
        <v>0</v>
      </c>
      <c r="BO449" s="75">
        <f t="shared" ref="BO449:BO456" si="95">IFERROR(1/J449*(X449/H449),"0")</f>
        <v>0</v>
      </c>
      <c r="BP449" s="75">
        <f t="shared" ref="BP449:BP456" si="96">IFERROR(1/J449*(Y449/H449),"0")</f>
        <v>0</v>
      </c>
    </row>
    <row r="450" spans="1:68" ht="37.5" customHeight="1" x14ac:dyDescent="0.25">
      <c r="A450" s="60" t="s">
        <v>715</v>
      </c>
      <c r="B450" s="60" t="s">
        <v>718</v>
      </c>
      <c r="C450" s="34">
        <v>4301011873</v>
      </c>
      <c r="D450" s="793">
        <v>4680115881907</v>
      </c>
      <c r="E450" s="793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82</v>
      </c>
      <c r="N450" s="36"/>
      <c r="O450" s="35">
        <v>60</v>
      </c>
      <c r="P450" s="9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IFERROR(IF(Y450=0,"",ROUNDUP(Y450/H450,0)*0.02175),"")</f>
        <v/>
      </c>
      <c r="AA450" s="65" t="s">
        <v>45</v>
      </c>
      <c r="AB450" s="66" t="s">
        <v>45</v>
      </c>
      <c r="AC450" s="533" t="s">
        <v>719</v>
      </c>
      <c r="AG450" s="75"/>
      <c r="AJ450" s="79" t="s">
        <v>45</v>
      </c>
      <c r="AK450" s="79">
        <v>0</v>
      </c>
      <c r="BB450" s="534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t="37.5" customHeight="1" x14ac:dyDescent="0.25">
      <c r="A451" s="60" t="s">
        <v>720</v>
      </c>
      <c r="B451" s="60" t="s">
        <v>721</v>
      </c>
      <c r="C451" s="34">
        <v>4301011872</v>
      </c>
      <c r="D451" s="793">
        <v>4680115883925</v>
      </c>
      <c r="E451" s="793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9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>IFERROR(IF(Y451=0,"",ROUNDUP(Y451/H451,0)*0.02175),"")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 t="shared" si="93"/>
        <v>0</v>
      </c>
      <c r="BN451" s="75">
        <f t="shared" si="94"/>
        <v>0</v>
      </c>
      <c r="BO451" s="75">
        <f t="shared" si="95"/>
        <v>0</v>
      </c>
      <c r="BP451" s="75">
        <f t="shared" si="96"/>
        <v>0</v>
      </c>
    </row>
    <row r="452" spans="1:68" ht="27" customHeight="1" x14ac:dyDescent="0.25">
      <c r="A452" s="60" t="s">
        <v>720</v>
      </c>
      <c r="B452" s="60" t="s">
        <v>722</v>
      </c>
      <c r="C452" s="34">
        <v>4301011655</v>
      </c>
      <c r="D452" s="793">
        <v>4680115883925</v>
      </c>
      <c r="E452" s="793"/>
      <c r="F452" s="59">
        <v>2.5</v>
      </c>
      <c r="G452" s="35">
        <v>6</v>
      </c>
      <c r="H452" s="59">
        <v>15</v>
      </c>
      <c r="I452" s="59">
        <v>15.48</v>
      </c>
      <c r="J452" s="35">
        <v>48</v>
      </c>
      <c r="K452" s="35" t="s">
        <v>128</v>
      </c>
      <c r="L452" s="35" t="s">
        <v>45</v>
      </c>
      <c r="M452" s="36" t="s">
        <v>82</v>
      </c>
      <c r="N452" s="36"/>
      <c r="O452" s="35">
        <v>60</v>
      </c>
      <c r="P452" s="9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IFERROR(IF(Y452=0,"",ROUNDUP(Y452/H452,0)*0.02175),"")</f>
        <v/>
      </c>
      <c r="AA452" s="65" t="s">
        <v>45</v>
      </c>
      <c r="AB452" s="66" t="s">
        <v>45</v>
      </c>
      <c r="AC452" s="537" t="s">
        <v>717</v>
      </c>
      <c r="AG452" s="75"/>
      <c r="AJ452" s="79" t="s">
        <v>45</v>
      </c>
      <c r="AK452" s="79">
        <v>0</v>
      </c>
      <c r="BB452" s="538" t="s">
        <v>66</v>
      </c>
      <c r="BM452" s="75">
        <f t="shared" si="93"/>
        <v>0</v>
      </c>
      <c r="BN452" s="75">
        <f t="shared" si="94"/>
        <v>0</v>
      </c>
      <c r="BO452" s="75">
        <f t="shared" si="95"/>
        <v>0</v>
      </c>
      <c r="BP452" s="75">
        <f t="shared" si="96"/>
        <v>0</v>
      </c>
    </row>
    <row r="453" spans="1:68" ht="37.5" customHeight="1" x14ac:dyDescent="0.25">
      <c r="A453" s="60" t="s">
        <v>723</v>
      </c>
      <c r="B453" s="60" t="s">
        <v>724</v>
      </c>
      <c r="C453" s="34">
        <v>4301011874</v>
      </c>
      <c r="D453" s="793">
        <v>4680115884892</v>
      </c>
      <c r="E453" s="793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128</v>
      </c>
      <c r="L453" s="35" t="s">
        <v>45</v>
      </c>
      <c r="M453" s="36" t="s">
        <v>82</v>
      </c>
      <c r="N453" s="36"/>
      <c r="O453" s="35">
        <v>60</v>
      </c>
      <c r="P453" s="9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IFERROR(IF(Y453=0,"",ROUNDUP(Y453/H453,0)*0.02175),"")</f>
        <v/>
      </c>
      <c r="AA453" s="65" t="s">
        <v>45</v>
      </c>
      <c r="AB453" s="66" t="s">
        <v>45</v>
      </c>
      <c r="AC453" s="539" t="s">
        <v>725</v>
      </c>
      <c r="AG453" s="75"/>
      <c r="AJ453" s="79" t="s">
        <v>45</v>
      </c>
      <c r="AK453" s="79">
        <v>0</v>
      </c>
      <c r="BB453" s="540" t="s">
        <v>66</v>
      </c>
      <c r="BM453" s="75">
        <f t="shared" si="93"/>
        <v>0</v>
      </c>
      <c r="BN453" s="75">
        <f t="shared" si="94"/>
        <v>0</v>
      </c>
      <c r="BO453" s="75">
        <f t="shared" si="95"/>
        <v>0</v>
      </c>
      <c r="BP453" s="75">
        <f t="shared" si="96"/>
        <v>0</v>
      </c>
    </row>
    <row r="454" spans="1:68" ht="37.5" customHeight="1" x14ac:dyDescent="0.25">
      <c r="A454" s="60" t="s">
        <v>726</v>
      </c>
      <c r="B454" s="60" t="s">
        <v>727</v>
      </c>
      <c r="C454" s="34">
        <v>4301011312</v>
      </c>
      <c r="D454" s="793">
        <v>4607091384192</v>
      </c>
      <c r="E454" s="793"/>
      <c r="F454" s="59">
        <v>1.8</v>
      </c>
      <c r="G454" s="35">
        <v>6</v>
      </c>
      <c r="H454" s="59">
        <v>10.8</v>
      </c>
      <c r="I454" s="59">
        <v>11.234999999999999</v>
      </c>
      <c r="J454" s="35">
        <v>64</v>
      </c>
      <c r="K454" s="35" t="s">
        <v>128</v>
      </c>
      <c r="L454" s="35" t="s">
        <v>45</v>
      </c>
      <c r="M454" s="36" t="s">
        <v>131</v>
      </c>
      <c r="N454" s="36"/>
      <c r="O454" s="35">
        <v>60</v>
      </c>
      <c r="P454" s="9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92"/>
        <v>0</v>
      </c>
      <c r="Z454" s="39" t="str">
        <f>IFERROR(IF(Y454=0,"",ROUNDUP(Y454/H454,0)*0.01898),"")</f>
        <v/>
      </c>
      <c r="AA454" s="65" t="s">
        <v>45</v>
      </c>
      <c r="AB454" s="66" t="s">
        <v>45</v>
      </c>
      <c r="AC454" s="541" t="s">
        <v>728</v>
      </c>
      <c r="AG454" s="75"/>
      <c r="AJ454" s="79" t="s">
        <v>45</v>
      </c>
      <c r="AK454" s="79">
        <v>0</v>
      </c>
      <c r="BB454" s="542" t="s">
        <v>66</v>
      </c>
      <c r="BM454" s="75">
        <f t="shared" si="93"/>
        <v>0</v>
      </c>
      <c r="BN454" s="75">
        <f t="shared" si="94"/>
        <v>0</v>
      </c>
      <c r="BO454" s="75">
        <f t="shared" si="95"/>
        <v>0</v>
      </c>
      <c r="BP454" s="75">
        <f t="shared" si="96"/>
        <v>0</v>
      </c>
    </row>
    <row r="455" spans="1:68" ht="37.5" customHeight="1" x14ac:dyDescent="0.25">
      <c r="A455" s="60" t="s">
        <v>729</v>
      </c>
      <c r="B455" s="60" t="s">
        <v>730</v>
      </c>
      <c r="C455" s="34">
        <v>4301011875</v>
      </c>
      <c r="D455" s="793">
        <v>4680115884885</v>
      </c>
      <c r="E455" s="793"/>
      <c r="F455" s="59">
        <v>0.8</v>
      </c>
      <c r="G455" s="35">
        <v>15</v>
      </c>
      <c r="H455" s="59">
        <v>12</v>
      </c>
      <c r="I455" s="59">
        <v>12.48</v>
      </c>
      <c r="J455" s="35">
        <v>56</v>
      </c>
      <c r="K455" s="35" t="s">
        <v>128</v>
      </c>
      <c r="L455" s="35" t="s">
        <v>45</v>
      </c>
      <c r="M455" s="36" t="s">
        <v>82</v>
      </c>
      <c r="N455" s="36"/>
      <c r="O455" s="35">
        <v>60</v>
      </c>
      <c r="P455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92"/>
        <v>0</v>
      </c>
      <c r="Z455" s="39" t="str">
        <f>IFERROR(IF(Y455=0,"",ROUNDUP(Y455/H455,0)*0.02175),"")</f>
        <v/>
      </c>
      <c r="AA455" s="65" t="s">
        <v>45</v>
      </c>
      <c r="AB455" s="66" t="s">
        <v>45</v>
      </c>
      <c r="AC455" s="543" t="s">
        <v>725</v>
      </c>
      <c r="AG455" s="75"/>
      <c r="AJ455" s="79" t="s">
        <v>45</v>
      </c>
      <c r="AK455" s="79">
        <v>0</v>
      </c>
      <c r="BB455" s="544" t="s">
        <v>66</v>
      </c>
      <c r="BM455" s="75">
        <f t="shared" si="93"/>
        <v>0</v>
      </c>
      <c r="BN455" s="75">
        <f t="shared" si="94"/>
        <v>0</v>
      </c>
      <c r="BO455" s="75">
        <f t="shared" si="95"/>
        <v>0</v>
      </c>
      <c r="BP455" s="75">
        <f t="shared" si="96"/>
        <v>0</v>
      </c>
    </row>
    <row r="456" spans="1:68" ht="37.5" customHeight="1" x14ac:dyDescent="0.25">
      <c r="A456" s="60" t="s">
        <v>731</v>
      </c>
      <c r="B456" s="60" t="s">
        <v>732</v>
      </c>
      <c r="C456" s="34">
        <v>4301011871</v>
      </c>
      <c r="D456" s="793">
        <v>4680115884908</v>
      </c>
      <c r="E456" s="793"/>
      <c r="F456" s="59">
        <v>0.4</v>
      </c>
      <c r="G456" s="35">
        <v>10</v>
      </c>
      <c r="H456" s="59">
        <v>4</v>
      </c>
      <c r="I456" s="59">
        <v>4.21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60</v>
      </c>
      <c r="P456" s="9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92"/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45" t="s">
        <v>725</v>
      </c>
      <c r="AG456" s="75"/>
      <c r="AJ456" s="79" t="s">
        <v>45</v>
      </c>
      <c r="AK456" s="79">
        <v>0</v>
      </c>
      <c r="BB456" s="546" t="s">
        <v>66</v>
      </c>
      <c r="BM456" s="75">
        <f t="shared" si="93"/>
        <v>0</v>
      </c>
      <c r="BN456" s="75">
        <f t="shared" si="94"/>
        <v>0</v>
      </c>
      <c r="BO456" s="75">
        <f t="shared" si="95"/>
        <v>0</v>
      </c>
      <c r="BP456" s="75">
        <f t="shared" si="96"/>
        <v>0</v>
      </c>
    </row>
    <row r="457" spans="1:68" x14ac:dyDescent="0.2">
      <c r="A457" s="790"/>
      <c r="B457" s="790"/>
      <c r="C457" s="790"/>
      <c r="D457" s="790"/>
      <c r="E457" s="790"/>
      <c r="F457" s="790"/>
      <c r="G457" s="790"/>
      <c r="H457" s="790"/>
      <c r="I457" s="790"/>
      <c r="J457" s="790"/>
      <c r="K457" s="790"/>
      <c r="L457" s="790"/>
      <c r="M457" s="790"/>
      <c r="N457" s="790"/>
      <c r="O457" s="791"/>
      <c r="P457" s="787" t="s">
        <v>40</v>
      </c>
      <c r="Q457" s="788"/>
      <c r="R457" s="788"/>
      <c r="S457" s="788"/>
      <c r="T457" s="788"/>
      <c r="U457" s="788"/>
      <c r="V457" s="789"/>
      <c r="W457" s="40" t="s">
        <v>39</v>
      </c>
      <c r="X457" s="41">
        <f>IFERROR(X449/H449,"0")+IFERROR(X450/H450,"0")+IFERROR(X451/H451,"0")+IFERROR(X452/H452,"0")+IFERROR(X453/H453,"0")+IFERROR(X454/H454,"0")+IFERROR(X455/H455,"0")+IFERROR(X456/H456,"0")</f>
        <v>0</v>
      </c>
      <c r="Y457" s="41">
        <f>IFERROR(Y449/H449,"0")+IFERROR(Y450/H450,"0")+IFERROR(Y451/H451,"0")+IFERROR(Y452/H452,"0")+IFERROR(Y453/H453,"0")+IFERROR(Y454/H454,"0")+IFERROR(Y455/H455,"0")+IFERROR(Y456/H456,"0")</f>
        <v>0</v>
      </c>
      <c r="Z457" s="4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4"/>
      <c r="AB457" s="64"/>
      <c r="AC457" s="64"/>
    </row>
    <row r="458" spans="1:68" x14ac:dyDescent="0.2">
      <c r="A458" s="790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87" t="s">
        <v>40</v>
      </c>
      <c r="Q458" s="788"/>
      <c r="R458" s="788"/>
      <c r="S458" s="788"/>
      <c r="T458" s="788"/>
      <c r="U458" s="788"/>
      <c r="V458" s="789"/>
      <c r="W458" s="40" t="s">
        <v>0</v>
      </c>
      <c r="X458" s="41">
        <f>IFERROR(SUM(X449:X456),"0")</f>
        <v>0</v>
      </c>
      <c r="Y458" s="41">
        <f>IFERROR(SUM(Y449:Y456),"0")</f>
        <v>0</v>
      </c>
      <c r="Z458" s="40"/>
      <c r="AA458" s="64"/>
      <c r="AB458" s="64"/>
      <c r="AC458" s="64"/>
    </row>
    <row r="459" spans="1:68" ht="14.25" customHeight="1" x14ac:dyDescent="0.25">
      <c r="A459" s="792" t="s">
        <v>78</v>
      </c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2"/>
      <c r="P459" s="792"/>
      <c r="Q459" s="792"/>
      <c r="R459" s="792"/>
      <c r="S459" s="792"/>
      <c r="T459" s="792"/>
      <c r="U459" s="792"/>
      <c r="V459" s="792"/>
      <c r="W459" s="792"/>
      <c r="X459" s="792"/>
      <c r="Y459" s="792"/>
      <c r="Z459" s="792"/>
      <c r="AA459" s="63"/>
      <c r="AB459" s="63"/>
      <c r="AC459" s="63"/>
    </row>
    <row r="460" spans="1:68" ht="27" customHeight="1" x14ac:dyDescent="0.25">
      <c r="A460" s="60" t="s">
        <v>733</v>
      </c>
      <c r="B460" s="60" t="s">
        <v>734</v>
      </c>
      <c r="C460" s="34">
        <v>4301031303</v>
      </c>
      <c r="D460" s="793">
        <v>4607091384802</v>
      </c>
      <c r="E460" s="793"/>
      <c r="F460" s="59">
        <v>0.73</v>
      </c>
      <c r="G460" s="35">
        <v>6</v>
      </c>
      <c r="H460" s="59">
        <v>4.38</v>
      </c>
      <c r="I460" s="59">
        <v>4.6500000000000004</v>
      </c>
      <c r="J460" s="35">
        <v>132</v>
      </c>
      <c r="K460" s="35" t="s">
        <v>137</v>
      </c>
      <c r="L460" s="35" t="s">
        <v>45</v>
      </c>
      <c r="M460" s="36" t="s">
        <v>82</v>
      </c>
      <c r="N460" s="36"/>
      <c r="O460" s="35">
        <v>35</v>
      </c>
      <c r="P460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IFERROR(IF(Y460=0,"",ROUNDUP(Y460/H460,0)*0.00902),"")</f>
        <v/>
      </c>
      <c r="AA460" s="65" t="s">
        <v>45</v>
      </c>
      <c r="AB460" s="66" t="s">
        <v>45</v>
      </c>
      <c r="AC460" s="547" t="s">
        <v>735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customHeight="1" x14ac:dyDescent="0.25">
      <c r="A461" s="60" t="s">
        <v>736</v>
      </c>
      <c r="B461" s="60" t="s">
        <v>737</v>
      </c>
      <c r="C461" s="34">
        <v>4301031304</v>
      </c>
      <c r="D461" s="793">
        <v>4607091384826</v>
      </c>
      <c r="E461" s="793"/>
      <c r="F461" s="59">
        <v>0.35</v>
      </c>
      <c r="G461" s="35">
        <v>8</v>
      </c>
      <c r="H461" s="59">
        <v>2.8</v>
      </c>
      <c r="I461" s="59">
        <v>2.98</v>
      </c>
      <c r="J461" s="35">
        <v>234</v>
      </c>
      <c r="K461" s="35" t="s">
        <v>83</v>
      </c>
      <c r="L461" s="35" t="s">
        <v>45</v>
      </c>
      <c r="M461" s="36" t="s">
        <v>82</v>
      </c>
      <c r="N461" s="36"/>
      <c r="O461" s="35">
        <v>35</v>
      </c>
      <c r="P461" s="9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IFERROR(IF(Y461=0,"",ROUNDUP(Y461/H461,0)*0.00502),"")</f>
        <v/>
      </c>
      <c r="AA461" s="65" t="s">
        <v>45</v>
      </c>
      <c r="AB461" s="66" t="s">
        <v>45</v>
      </c>
      <c r="AC461" s="549" t="s">
        <v>735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x14ac:dyDescent="0.2">
      <c r="A462" s="790"/>
      <c r="B462" s="790"/>
      <c r="C462" s="790"/>
      <c r="D462" s="790"/>
      <c r="E462" s="790"/>
      <c r="F462" s="790"/>
      <c r="G462" s="790"/>
      <c r="H462" s="790"/>
      <c r="I462" s="790"/>
      <c r="J462" s="790"/>
      <c r="K462" s="790"/>
      <c r="L462" s="790"/>
      <c r="M462" s="790"/>
      <c r="N462" s="790"/>
      <c r="O462" s="791"/>
      <c r="P462" s="787" t="s">
        <v>40</v>
      </c>
      <c r="Q462" s="788"/>
      <c r="R462" s="788"/>
      <c r="S462" s="788"/>
      <c r="T462" s="788"/>
      <c r="U462" s="788"/>
      <c r="V462" s="789"/>
      <c r="W462" s="40" t="s">
        <v>39</v>
      </c>
      <c r="X462" s="41">
        <f>IFERROR(X460/H460,"0")+IFERROR(X461/H461,"0")</f>
        <v>0</v>
      </c>
      <c r="Y462" s="41">
        <f>IFERROR(Y460/H460,"0")+IFERROR(Y461/H461,"0")</f>
        <v>0</v>
      </c>
      <c r="Z462" s="41">
        <f>IFERROR(IF(Z460="",0,Z460),"0")+IFERROR(IF(Z461="",0,Z461),"0")</f>
        <v>0</v>
      </c>
      <c r="AA462" s="64"/>
      <c r="AB462" s="64"/>
      <c r="AC462" s="64"/>
    </row>
    <row r="463" spans="1:68" x14ac:dyDescent="0.2">
      <c r="A463" s="790"/>
      <c r="B463" s="790"/>
      <c r="C463" s="790"/>
      <c r="D463" s="790"/>
      <c r="E463" s="790"/>
      <c r="F463" s="790"/>
      <c r="G463" s="790"/>
      <c r="H463" s="790"/>
      <c r="I463" s="790"/>
      <c r="J463" s="790"/>
      <c r="K463" s="790"/>
      <c r="L463" s="790"/>
      <c r="M463" s="790"/>
      <c r="N463" s="790"/>
      <c r="O463" s="791"/>
      <c r="P463" s="787" t="s">
        <v>40</v>
      </c>
      <c r="Q463" s="788"/>
      <c r="R463" s="788"/>
      <c r="S463" s="788"/>
      <c r="T463" s="788"/>
      <c r="U463" s="788"/>
      <c r="V463" s="789"/>
      <c r="W463" s="40" t="s">
        <v>0</v>
      </c>
      <c r="X463" s="41">
        <f>IFERROR(SUM(X460:X461),"0")</f>
        <v>0</v>
      </c>
      <c r="Y463" s="41">
        <f>IFERROR(SUM(Y460:Y461),"0")</f>
        <v>0</v>
      </c>
      <c r="Z463" s="40"/>
      <c r="AA463" s="64"/>
      <c r="AB463" s="64"/>
      <c r="AC463" s="64"/>
    </row>
    <row r="464" spans="1:68" ht="14.25" customHeight="1" x14ac:dyDescent="0.25">
      <c r="A464" s="792" t="s">
        <v>84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63"/>
      <c r="AB464" s="63"/>
      <c r="AC464" s="63"/>
    </row>
    <row r="465" spans="1:68" ht="27" customHeight="1" x14ac:dyDescent="0.25">
      <c r="A465" s="60" t="s">
        <v>738</v>
      </c>
      <c r="B465" s="60" t="s">
        <v>739</v>
      </c>
      <c r="C465" s="34">
        <v>4301051899</v>
      </c>
      <c r="D465" s="793">
        <v>4607091384246</v>
      </c>
      <c r="E465" s="793"/>
      <c r="F465" s="59">
        <v>1.5</v>
      </c>
      <c r="G465" s="35">
        <v>6</v>
      </c>
      <c r="H465" s="59">
        <v>9</v>
      </c>
      <c r="I465" s="59">
        <v>9.5190000000000001</v>
      </c>
      <c r="J465" s="35">
        <v>64</v>
      </c>
      <c r="K465" s="35" t="s">
        <v>128</v>
      </c>
      <c r="L465" s="35" t="s">
        <v>45</v>
      </c>
      <c r="M465" s="36" t="s">
        <v>88</v>
      </c>
      <c r="N465" s="36"/>
      <c r="O465" s="35">
        <v>40</v>
      </c>
      <c r="P465" s="916" t="s">
        <v>740</v>
      </c>
      <c r="Q465" s="795"/>
      <c r="R465" s="795"/>
      <c r="S465" s="795"/>
      <c r="T465" s="796"/>
      <c r="U465" s="37" t="s">
        <v>45</v>
      </c>
      <c r="V465" s="37" t="s">
        <v>45</v>
      </c>
      <c r="W465" s="38" t="s">
        <v>0</v>
      </c>
      <c r="X465" s="56">
        <v>45</v>
      </c>
      <c r="Y465" s="53">
        <f>IFERROR(IF(X465="",0,CEILING((X465/$H465),1)*$H465),"")</f>
        <v>45</v>
      </c>
      <c r="Z465" s="39">
        <f>IFERROR(IF(Y465=0,"",ROUNDUP(Y465/H465,0)*0.01898),"")</f>
        <v>9.4899999999999998E-2</v>
      </c>
      <c r="AA465" s="65" t="s">
        <v>45</v>
      </c>
      <c r="AB465" s="66" t="s">
        <v>45</v>
      </c>
      <c r="AC465" s="551" t="s">
        <v>741</v>
      </c>
      <c r="AG465" s="75"/>
      <c r="AJ465" s="79" t="s">
        <v>45</v>
      </c>
      <c r="AK465" s="79">
        <v>0</v>
      </c>
      <c r="BB465" s="552" t="s">
        <v>66</v>
      </c>
      <c r="BM465" s="75">
        <f>IFERROR(X465*I465/H465,"0")</f>
        <v>47.594999999999999</v>
      </c>
      <c r="BN465" s="75">
        <f>IFERROR(Y465*I465/H465,"0")</f>
        <v>47.594999999999999</v>
      </c>
      <c r="BO465" s="75">
        <f>IFERROR(1/J465*(X465/H465),"0")</f>
        <v>7.8125E-2</v>
      </c>
      <c r="BP465" s="75">
        <f>IFERROR(1/J465*(Y465/H465),"0")</f>
        <v>7.8125E-2</v>
      </c>
    </row>
    <row r="466" spans="1:68" ht="37.5" customHeight="1" x14ac:dyDescent="0.25">
      <c r="A466" s="60" t="s">
        <v>742</v>
      </c>
      <c r="B466" s="60" t="s">
        <v>743</v>
      </c>
      <c r="C466" s="34">
        <v>4301051901</v>
      </c>
      <c r="D466" s="793">
        <v>4680115881976</v>
      </c>
      <c r="E466" s="793"/>
      <c r="F466" s="59">
        <v>1.5</v>
      </c>
      <c r="G466" s="35">
        <v>6</v>
      </c>
      <c r="H466" s="59">
        <v>9</v>
      </c>
      <c r="I466" s="59">
        <v>9.4350000000000005</v>
      </c>
      <c r="J466" s="35">
        <v>64</v>
      </c>
      <c r="K466" s="35" t="s">
        <v>128</v>
      </c>
      <c r="L466" s="35" t="s">
        <v>45</v>
      </c>
      <c r="M466" s="36" t="s">
        <v>88</v>
      </c>
      <c r="N466" s="36"/>
      <c r="O466" s="35">
        <v>40</v>
      </c>
      <c r="P466" s="917" t="s">
        <v>744</v>
      </c>
      <c r="Q466" s="795"/>
      <c r="R466" s="795"/>
      <c r="S466" s="795"/>
      <c r="T466" s="796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 t="s">
        <v>45</v>
      </c>
      <c r="AB466" s="66" t="s">
        <v>45</v>
      </c>
      <c r="AC466" s="553" t="s">
        <v>745</v>
      </c>
      <c r="AG466" s="75"/>
      <c r="AJ466" s="79" t="s">
        <v>45</v>
      </c>
      <c r="AK466" s="79">
        <v>0</v>
      </c>
      <c r="BB466" s="554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37.5" customHeight="1" x14ac:dyDescent="0.25">
      <c r="A467" s="60" t="s">
        <v>746</v>
      </c>
      <c r="B467" s="60" t="s">
        <v>747</v>
      </c>
      <c r="C467" s="34">
        <v>4301051634</v>
      </c>
      <c r="D467" s="793">
        <v>4607091384253</v>
      </c>
      <c r="E467" s="793"/>
      <c r="F467" s="59">
        <v>0.4</v>
      </c>
      <c r="G467" s="35">
        <v>6</v>
      </c>
      <c r="H467" s="59">
        <v>2.4</v>
      </c>
      <c r="I467" s="59">
        <v>2.6640000000000001</v>
      </c>
      <c r="J467" s="35">
        <v>182</v>
      </c>
      <c r="K467" s="35" t="s">
        <v>89</v>
      </c>
      <c r="L467" s="35" t="s">
        <v>45</v>
      </c>
      <c r="M467" s="36" t="s">
        <v>82</v>
      </c>
      <c r="N467" s="36"/>
      <c r="O467" s="35">
        <v>40</v>
      </c>
      <c r="P467" s="9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55" t="s">
        <v>748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746</v>
      </c>
      <c r="B468" s="60" t="s">
        <v>749</v>
      </c>
      <c r="C468" s="34">
        <v>4301051297</v>
      </c>
      <c r="D468" s="793">
        <v>4607091384253</v>
      </c>
      <c r="E468" s="793"/>
      <c r="F468" s="59">
        <v>0.4</v>
      </c>
      <c r="G468" s="35">
        <v>6</v>
      </c>
      <c r="H468" s="59">
        <v>2.4</v>
      </c>
      <c r="I468" s="59">
        <v>2.6640000000000001</v>
      </c>
      <c r="J468" s="35">
        <v>182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9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 t="s">
        <v>45</v>
      </c>
      <c r="AB468" s="66" t="s">
        <v>45</v>
      </c>
      <c r="AC468" s="557" t="s">
        <v>750</v>
      </c>
      <c r="AG468" s="75"/>
      <c r="AJ468" s="79" t="s">
        <v>45</v>
      </c>
      <c r="AK468" s="79">
        <v>0</v>
      </c>
      <c r="BB468" s="558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customHeight="1" x14ac:dyDescent="0.25">
      <c r="A469" s="60" t="s">
        <v>751</v>
      </c>
      <c r="B469" s="60" t="s">
        <v>752</v>
      </c>
      <c r="C469" s="34">
        <v>4301051444</v>
      </c>
      <c r="D469" s="793">
        <v>4680115881969</v>
      </c>
      <c r="E469" s="793"/>
      <c r="F469" s="59">
        <v>0.4</v>
      </c>
      <c r="G469" s="35">
        <v>6</v>
      </c>
      <c r="H469" s="59">
        <v>2.4</v>
      </c>
      <c r="I469" s="59">
        <v>2.58</v>
      </c>
      <c r="J469" s="35">
        <v>182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9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IFERROR(IF(Y469=0,"",ROUNDUP(Y469/H469,0)*0.00651),"")</f>
        <v/>
      </c>
      <c r="AA469" s="65" t="s">
        <v>45</v>
      </c>
      <c r="AB469" s="66" t="s">
        <v>45</v>
      </c>
      <c r="AC469" s="559" t="s">
        <v>753</v>
      </c>
      <c r="AG469" s="75"/>
      <c r="AJ469" s="79" t="s">
        <v>45</v>
      </c>
      <c r="AK469" s="79">
        <v>0</v>
      </c>
      <c r="BB469" s="560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90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87" t="s">
        <v>40</v>
      </c>
      <c r="Q470" s="788"/>
      <c r="R470" s="788"/>
      <c r="S470" s="788"/>
      <c r="T470" s="788"/>
      <c r="U470" s="788"/>
      <c r="V470" s="789"/>
      <c r="W470" s="40" t="s">
        <v>39</v>
      </c>
      <c r="X470" s="41">
        <f>IFERROR(X465/H465,"0")+IFERROR(X466/H466,"0")+IFERROR(X467/H467,"0")+IFERROR(X468/H468,"0")+IFERROR(X469/H469,"0")</f>
        <v>5</v>
      </c>
      <c r="Y470" s="41">
        <f>IFERROR(Y465/H465,"0")+IFERROR(Y466/H466,"0")+IFERROR(Y467/H467,"0")+IFERROR(Y468/H468,"0")+IFERROR(Y469/H469,"0")</f>
        <v>5</v>
      </c>
      <c r="Z470" s="41">
        <f>IFERROR(IF(Z465="",0,Z465),"0")+IFERROR(IF(Z466="",0,Z466),"0")+IFERROR(IF(Z467="",0,Z467),"0")+IFERROR(IF(Z468="",0,Z468),"0")+IFERROR(IF(Z469="",0,Z469),"0")</f>
        <v>9.4899999999999998E-2</v>
      </c>
      <c r="AA470" s="64"/>
      <c r="AB470" s="64"/>
      <c r="AC470" s="64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87" t="s">
        <v>40</v>
      </c>
      <c r="Q471" s="788"/>
      <c r="R471" s="788"/>
      <c r="S471" s="788"/>
      <c r="T471" s="788"/>
      <c r="U471" s="788"/>
      <c r="V471" s="789"/>
      <c r="W471" s="40" t="s">
        <v>0</v>
      </c>
      <c r="X471" s="41">
        <f>IFERROR(SUM(X465:X469),"0")</f>
        <v>45</v>
      </c>
      <c r="Y471" s="41">
        <f>IFERROR(SUM(Y465:Y469),"0")</f>
        <v>45</v>
      </c>
      <c r="Z471" s="40"/>
      <c r="AA471" s="64"/>
      <c r="AB471" s="64"/>
      <c r="AC471" s="64"/>
    </row>
    <row r="472" spans="1:68" ht="14.25" customHeight="1" x14ac:dyDescent="0.25">
      <c r="A472" s="792" t="s">
        <v>218</v>
      </c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2"/>
      <c r="P472" s="792"/>
      <c r="Q472" s="792"/>
      <c r="R472" s="792"/>
      <c r="S472" s="792"/>
      <c r="T472" s="792"/>
      <c r="U472" s="792"/>
      <c r="V472" s="792"/>
      <c r="W472" s="792"/>
      <c r="X472" s="792"/>
      <c r="Y472" s="792"/>
      <c r="Z472" s="792"/>
      <c r="AA472" s="63"/>
      <c r="AB472" s="63"/>
      <c r="AC472" s="63"/>
    </row>
    <row r="473" spans="1:68" ht="27" customHeight="1" x14ac:dyDescent="0.25">
      <c r="A473" s="60" t="s">
        <v>754</v>
      </c>
      <c r="B473" s="60" t="s">
        <v>755</v>
      </c>
      <c r="C473" s="34">
        <v>4301060441</v>
      </c>
      <c r="D473" s="793">
        <v>4607091389357</v>
      </c>
      <c r="E473" s="793"/>
      <c r="F473" s="59">
        <v>1.5</v>
      </c>
      <c r="G473" s="35">
        <v>6</v>
      </c>
      <c r="H473" s="59">
        <v>9</v>
      </c>
      <c r="I473" s="59">
        <v>9.4350000000000005</v>
      </c>
      <c r="J473" s="35">
        <v>64</v>
      </c>
      <c r="K473" s="35" t="s">
        <v>128</v>
      </c>
      <c r="L473" s="35" t="s">
        <v>45</v>
      </c>
      <c r="M473" s="36" t="s">
        <v>88</v>
      </c>
      <c r="N473" s="36"/>
      <c r="O473" s="35">
        <v>40</v>
      </c>
      <c r="P473" s="912" t="s">
        <v>756</v>
      </c>
      <c r="Q473" s="795"/>
      <c r="R473" s="795"/>
      <c r="S473" s="795"/>
      <c r="T473" s="796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 t="s">
        <v>45</v>
      </c>
      <c r="AB473" s="66" t="s">
        <v>45</v>
      </c>
      <c r="AC473" s="561" t="s">
        <v>757</v>
      </c>
      <c r="AG473" s="75"/>
      <c r="AJ473" s="79" t="s">
        <v>45</v>
      </c>
      <c r="AK473" s="79">
        <v>0</v>
      </c>
      <c r="BB473" s="562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790"/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1"/>
      <c r="P474" s="787" t="s">
        <v>40</v>
      </c>
      <c r="Q474" s="788"/>
      <c r="R474" s="788"/>
      <c r="S474" s="788"/>
      <c r="T474" s="788"/>
      <c r="U474" s="788"/>
      <c r="V474" s="789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790"/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1"/>
      <c r="P475" s="787" t="s">
        <v>40</v>
      </c>
      <c r="Q475" s="788"/>
      <c r="R475" s="788"/>
      <c r="S475" s="788"/>
      <c r="T475" s="788"/>
      <c r="U475" s="788"/>
      <c r="V475" s="789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27.75" customHeight="1" x14ac:dyDescent="0.2">
      <c r="A476" s="837" t="s">
        <v>758</v>
      </c>
      <c r="B476" s="837"/>
      <c r="C476" s="837"/>
      <c r="D476" s="837"/>
      <c r="E476" s="837"/>
      <c r="F476" s="837"/>
      <c r="G476" s="837"/>
      <c r="H476" s="837"/>
      <c r="I476" s="837"/>
      <c r="J476" s="837"/>
      <c r="K476" s="837"/>
      <c r="L476" s="837"/>
      <c r="M476" s="837"/>
      <c r="N476" s="837"/>
      <c r="O476" s="837"/>
      <c r="P476" s="837"/>
      <c r="Q476" s="837"/>
      <c r="R476" s="837"/>
      <c r="S476" s="837"/>
      <c r="T476" s="837"/>
      <c r="U476" s="837"/>
      <c r="V476" s="837"/>
      <c r="W476" s="837"/>
      <c r="X476" s="837"/>
      <c r="Y476" s="837"/>
      <c r="Z476" s="837"/>
      <c r="AA476" s="52"/>
      <c r="AB476" s="52"/>
      <c r="AC476" s="52"/>
    </row>
    <row r="477" spans="1:68" ht="16.5" customHeight="1" x14ac:dyDescent="0.25">
      <c r="A477" s="803" t="s">
        <v>759</v>
      </c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3"/>
      <c r="P477" s="803"/>
      <c r="Q477" s="803"/>
      <c r="R477" s="803"/>
      <c r="S477" s="803"/>
      <c r="T477" s="803"/>
      <c r="U477" s="803"/>
      <c r="V477" s="803"/>
      <c r="W477" s="803"/>
      <c r="X477" s="803"/>
      <c r="Y477" s="803"/>
      <c r="Z477" s="803"/>
      <c r="AA477" s="62"/>
      <c r="AB477" s="62"/>
      <c r="AC477" s="62"/>
    </row>
    <row r="478" spans="1:68" ht="14.25" customHeight="1" x14ac:dyDescent="0.25">
      <c r="A478" s="792" t="s">
        <v>124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4301011428</v>
      </c>
      <c r="D479" s="793">
        <v>4607091389708</v>
      </c>
      <c r="E479" s="793"/>
      <c r="F479" s="59">
        <v>0.45</v>
      </c>
      <c r="G479" s="35">
        <v>6</v>
      </c>
      <c r="H479" s="59">
        <v>2.7</v>
      </c>
      <c r="I479" s="59">
        <v>2.88</v>
      </c>
      <c r="J479" s="35">
        <v>182</v>
      </c>
      <c r="K479" s="35" t="s">
        <v>89</v>
      </c>
      <c r="L479" s="35" t="s">
        <v>45</v>
      </c>
      <c r="M479" s="36" t="s">
        <v>131</v>
      </c>
      <c r="N479" s="36"/>
      <c r="O479" s="35">
        <v>50</v>
      </c>
      <c r="P479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90"/>
      <c r="B480" s="790"/>
      <c r="C480" s="790"/>
      <c r="D480" s="790"/>
      <c r="E480" s="790"/>
      <c r="F480" s="790"/>
      <c r="G480" s="790"/>
      <c r="H480" s="790"/>
      <c r="I480" s="790"/>
      <c r="J480" s="790"/>
      <c r="K480" s="790"/>
      <c r="L480" s="790"/>
      <c r="M480" s="790"/>
      <c r="N480" s="790"/>
      <c r="O480" s="791"/>
      <c r="P480" s="787" t="s">
        <v>40</v>
      </c>
      <c r="Q480" s="788"/>
      <c r="R480" s="788"/>
      <c r="S480" s="788"/>
      <c r="T480" s="788"/>
      <c r="U480" s="788"/>
      <c r="V480" s="789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790"/>
      <c r="B481" s="790"/>
      <c r="C481" s="790"/>
      <c r="D481" s="790"/>
      <c r="E481" s="790"/>
      <c r="F481" s="790"/>
      <c r="G481" s="790"/>
      <c r="H481" s="790"/>
      <c r="I481" s="790"/>
      <c r="J481" s="790"/>
      <c r="K481" s="790"/>
      <c r="L481" s="790"/>
      <c r="M481" s="790"/>
      <c r="N481" s="790"/>
      <c r="O481" s="791"/>
      <c r="P481" s="787" t="s">
        <v>40</v>
      </c>
      <c r="Q481" s="788"/>
      <c r="R481" s="788"/>
      <c r="S481" s="788"/>
      <c r="T481" s="788"/>
      <c r="U481" s="788"/>
      <c r="V481" s="789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customHeight="1" x14ac:dyDescent="0.25">
      <c r="A482" s="792" t="s">
        <v>78</v>
      </c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792"/>
      <c r="P482" s="792"/>
      <c r="Q482" s="792"/>
      <c r="R482" s="792"/>
      <c r="S482" s="792"/>
      <c r="T482" s="792"/>
      <c r="U482" s="792"/>
      <c r="V482" s="792"/>
      <c r="W482" s="792"/>
      <c r="X482" s="792"/>
      <c r="Y482" s="792"/>
      <c r="Z482" s="792"/>
      <c r="AA482" s="63"/>
      <c r="AB482" s="63"/>
      <c r="AC482" s="63"/>
    </row>
    <row r="483" spans="1:68" ht="27" customHeight="1" x14ac:dyDescent="0.25">
      <c r="A483" s="60" t="s">
        <v>763</v>
      </c>
      <c r="B483" s="60" t="s">
        <v>764</v>
      </c>
      <c r="C483" s="34">
        <v>4301031405</v>
      </c>
      <c r="D483" s="793">
        <v>4680115886100</v>
      </c>
      <c r="E483" s="793"/>
      <c r="F483" s="59">
        <v>0.9</v>
      </c>
      <c r="G483" s="35">
        <v>6</v>
      </c>
      <c r="H483" s="59">
        <v>5.4</v>
      </c>
      <c r="I483" s="59">
        <v>5.61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903" t="s">
        <v>765</v>
      </c>
      <c r="Q483" s="795"/>
      <c r="R483" s="795"/>
      <c r="S483" s="795"/>
      <c r="T483" s="796"/>
      <c r="U483" s="37" t="s">
        <v>45</v>
      </c>
      <c r="V483" s="37" t="s">
        <v>45</v>
      </c>
      <c r="W483" s="38" t="s">
        <v>0</v>
      </c>
      <c r="X483" s="56">
        <v>50</v>
      </c>
      <c r="Y483" s="53">
        <f t="shared" ref="Y483:Y503" si="97">IFERROR(IF(X483="",0,CEILING((X483/$H483),1)*$H483),"")</f>
        <v>54</v>
      </c>
      <c r="Z483" s="39">
        <f>IFERROR(IF(Y483=0,"",ROUNDUP(Y483/H483,0)*0.00902),"")</f>
        <v>9.0200000000000002E-2</v>
      </c>
      <c r="AA483" s="65" t="s">
        <v>45</v>
      </c>
      <c r="AB483" s="66" t="s">
        <v>45</v>
      </c>
      <c r="AC483" s="565" t="s">
        <v>766</v>
      </c>
      <c r="AG483" s="75"/>
      <c r="AJ483" s="79" t="s">
        <v>45</v>
      </c>
      <c r="AK483" s="79">
        <v>0</v>
      </c>
      <c r="BB483" s="566" t="s">
        <v>66</v>
      </c>
      <c r="BM483" s="75">
        <f t="shared" ref="BM483:BM503" si="98">IFERROR(X483*I483/H483,"0")</f>
        <v>51.944444444444443</v>
      </c>
      <c r="BN483" s="75">
        <f t="shared" ref="BN483:BN503" si="99">IFERROR(Y483*I483/H483,"0")</f>
        <v>56.099999999999994</v>
      </c>
      <c r="BO483" s="75">
        <f t="shared" ref="BO483:BO503" si="100">IFERROR(1/J483*(X483/H483),"0")</f>
        <v>7.0145903479236812E-2</v>
      </c>
      <c r="BP483" s="75">
        <f t="shared" ref="BP483:BP503" si="101">IFERROR(1/J483*(Y483/H483),"0")</f>
        <v>7.575757575757576E-2</v>
      </c>
    </row>
    <row r="484" spans="1:68" ht="27" customHeight="1" x14ac:dyDescent="0.25">
      <c r="A484" s="60" t="s">
        <v>767</v>
      </c>
      <c r="B484" s="60" t="s">
        <v>768</v>
      </c>
      <c r="C484" s="34">
        <v>4301031382</v>
      </c>
      <c r="D484" s="793">
        <v>4680115886117</v>
      </c>
      <c r="E484" s="793"/>
      <c r="F484" s="59">
        <v>0.9</v>
      </c>
      <c r="G484" s="35">
        <v>6</v>
      </c>
      <c r="H484" s="59">
        <v>5.4</v>
      </c>
      <c r="I484" s="59">
        <v>5.61</v>
      </c>
      <c r="J484" s="35">
        <v>120</v>
      </c>
      <c r="K484" s="35" t="s">
        <v>137</v>
      </c>
      <c r="L484" s="35" t="s">
        <v>45</v>
      </c>
      <c r="M484" s="36" t="s">
        <v>82</v>
      </c>
      <c r="N484" s="36"/>
      <c r="O484" s="35">
        <v>50</v>
      </c>
      <c r="P484" s="904" t="s">
        <v>769</v>
      </c>
      <c r="Q484" s="795"/>
      <c r="R484" s="795"/>
      <c r="S484" s="795"/>
      <c r="T484" s="79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>IFERROR(IF(Y484=0,"",ROUNDUP(Y484/H484,0)*0.00937),"")</f>
        <v/>
      </c>
      <c r="AA484" s="65" t="s">
        <v>45</v>
      </c>
      <c r="AB484" s="66" t="s">
        <v>45</v>
      </c>
      <c r="AC484" s="567" t="s">
        <v>770</v>
      </c>
      <c r="AG484" s="75"/>
      <c r="AJ484" s="79" t="s">
        <v>45</v>
      </c>
      <c r="AK484" s="79">
        <v>0</v>
      </c>
      <c r="BB484" s="568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27" customHeight="1" x14ac:dyDescent="0.25">
      <c r="A485" s="60" t="s">
        <v>767</v>
      </c>
      <c r="B485" s="60" t="s">
        <v>771</v>
      </c>
      <c r="C485" s="34">
        <v>4301031406</v>
      </c>
      <c r="D485" s="793">
        <v>4680115886117</v>
      </c>
      <c r="E485" s="793"/>
      <c r="F485" s="59">
        <v>0.9</v>
      </c>
      <c r="G485" s="35">
        <v>6</v>
      </c>
      <c r="H485" s="59">
        <v>5.4</v>
      </c>
      <c r="I485" s="59">
        <v>5.61</v>
      </c>
      <c r="J485" s="35">
        <v>132</v>
      </c>
      <c r="K485" s="35" t="s">
        <v>137</v>
      </c>
      <c r="L485" s="35" t="s">
        <v>45</v>
      </c>
      <c r="M485" s="36" t="s">
        <v>82</v>
      </c>
      <c r="N485" s="36"/>
      <c r="O485" s="35">
        <v>50</v>
      </c>
      <c r="P485" s="905" t="s">
        <v>769</v>
      </c>
      <c r="Q485" s="795"/>
      <c r="R485" s="795"/>
      <c r="S485" s="795"/>
      <c r="T485" s="79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>IFERROR(IF(Y485=0,"",ROUNDUP(Y485/H485,0)*0.00902),"")</f>
        <v/>
      </c>
      <c r="AA485" s="65" t="s">
        <v>45</v>
      </c>
      <c r="AB485" s="66" t="s">
        <v>45</v>
      </c>
      <c r="AC485" s="569" t="s">
        <v>770</v>
      </c>
      <c r="AG485" s="75"/>
      <c r="AJ485" s="79" t="s">
        <v>45</v>
      </c>
      <c r="AK485" s="79">
        <v>0</v>
      </c>
      <c r="BB485" s="570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27" customHeight="1" x14ac:dyDescent="0.25">
      <c r="A486" s="60" t="s">
        <v>772</v>
      </c>
      <c r="B486" s="60" t="s">
        <v>773</v>
      </c>
      <c r="C486" s="34">
        <v>4301031325</v>
      </c>
      <c r="D486" s="793">
        <v>4607091389746</v>
      </c>
      <c r="E486" s="793"/>
      <c r="F486" s="59">
        <v>0.7</v>
      </c>
      <c r="G486" s="35">
        <v>6</v>
      </c>
      <c r="H486" s="59">
        <v>4.2</v>
      </c>
      <c r="I486" s="59">
        <v>4.4400000000000004</v>
      </c>
      <c r="J486" s="35">
        <v>132</v>
      </c>
      <c r="K486" s="35" t="s">
        <v>137</v>
      </c>
      <c r="L486" s="35" t="s">
        <v>45</v>
      </c>
      <c r="M486" s="36" t="s">
        <v>82</v>
      </c>
      <c r="N486" s="36"/>
      <c r="O486" s="35">
        <v>50</v>
      </c>
      <c r="P486" s="90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7" t="s">
        <v>45</v>
      </c>
      <c r="V486" s="37" t="s">
        <v>45</v>
      </c>
      <c r="W486" s="38" t="s">
        <v>0</v>
      </c>
      <c r="X486" s="56">
        <v>100</v>
      </c>
      <c r="Y486" s="53">
        <f t="shared" si="97"/>
        <v>100.80000000000001</v>
      </c>
      <c r="Z486" s="39">
        <f>IFERROR(IF(Y486=0,"",ROUNDUP(Y486/H486,0)*0.00902),"")</f>
        <v>0.21648000000000001</v>
      </c>
      <c r="AA486" s="65" t="s">
        <v>45</v>
      </c>
      <c r="AB486" s="66" t="s">
        <v>45</v>
      </c>
      <c r="AC486" s="571" t="s">
        <v>774</v>
      </c>
      <c r="AG486" s="75"/>
      <c r="AJ486" s="79" t="s">
        <v>45</v>
      </c>
      <c r="AK486" s="79">
        <v>0</v>
      </c>
      <c r="BB486" s="572" t="s">
        <v>66</v>
      </c>
      <c r="BM486" s="75">
        <f t="shared" si="98"/>
        <v>105.71428571428572</v>
      </c>
      <c r="BN486" s="75">
        <f t="shared" si="99"/>
        <v>106.56000000000002</v>
      </c>
      <c r="BO486" s="75">
        <f t="shared" si="100"/>
        <v>0.18037518037518038</v>
      </c>
      <c r="BP486" s="75">
        <f t="shared" si="101"/>
        <v>0.18181818181818182</v>
      </c>
    </row>
    <row r="487" spans="1:68" ht="27" customHeight="1" x14ac:dyDescent="0.25">
      <c r="A487" s="60" t="s">
        <v>772</v>
      </c>
      <c r="B487" s="60" t="s">
        <v>775</v>
      </c>
      <c r="C487" s="34">
        <v>4301031356</v>
      </c>
      <c r="D487" s="793">
        <v>4607091389746</v>
      </c>
      <c r="E487" s="793"/>
      <c r="F487" s="59">
        <v>0.7</v>
      </c>
      <c r="G487" s="35">
        <v>6</v>
      </c>
      <c r="H487" s="59">
        <v>4.2</v>
      </c>
      <c r="I487" s="59">
        <v>4.4400000000000004</v>
      </c>
      <c r="J487" s="35">
        <v>132</v>
      </c>
      <c r="K487" s="35" t="s">
        <v>137</v>
      </c>
      <c r="L487" s="35" t="s">
        <v>45</v>
      </c>
      <c r="M487" s="36" t="s">
        <v>82</v>
      </c>
      <c r="N487" s="36"/>
      <c r="O487" s="35">
        <v>50</v>
      </c>
      <c r="P487" s="9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>IFERROR(IF(Y487=0,"",ROUNDUP(Y487/H487,0)*0.00902),"")</f>
        <v/>
      </c>
      <c r="AA487" s="65" t="s">
        <v>45</v>
      </c>
      <c r="AB487" s="66" t="s">
        <v>45</v>
      </c>
      <c r="AC487" s="573" t="s">
        <v>774</v>
      </c>
      <c r="AG487" s="75"/>
      <c r="AJ487" s="79" t="s">
        <v>45</v>
      </c>
      <c r="AK487" s="79">
        <v>0</v>
      </c>
      <c r="BB487" s="574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776</v>
      </c>
      <c r="B488" s="60" t="s">
        <v>777</v>
      </c>
      <c r="C488" s="34">
        <v>4301031335</v>
      </c>
      <c r="D488" s="793">
        <v>4680115883147</v>
      </c>
      <c r="E488" s="79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90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ref="Z488:Z503" si="102">IFERROR(IF(Y488=0,"",ROUNDUP(Y488/H488,0)*0.00502),"")</f>
        <v/>
      </c>
      <c r="AA488" s="65" t="s">
        <v>45</v>
      </c>
      <c r="AB488" s="66" t="s">
        <v>45</v>
      </c>
      <c r="AC488" s="575" t="s">
        <v>766</v>
      </c>
      <c r="AG488" s="75"/>
      <c r="AJ488" s="79" t="s">
        <v>45</v>
      </c>
      <c r="AK488" s="79">
        <v>0</v>
      </c>
      <c r="BB488" s="576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776</v>
      </c>
      <c r="B489" s="60" t="s">
        <v>778</v>
      </c>
      <c r="C489" s="34">
        <v>4301031366</v>
      </c>
      <c r="D489" s="793">
        <v>4680115883147</v>
      </c>
      <c r="E489" s="79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909" t="s">
        <v>779</v>
      </c>
      <c r="Q489" s="795"/>
      <c r="R489" s="795"/>
      <c r="S489" s="795"/>
      <c r="T489" s="79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77" t="s">
        <v>766</v>
      </c>
      <c r="AG489" s="75"/>
      <c r="AJ489" s="79" t="s">
        <v>45</v>
      </c>
      <c r="AK489" s="79">
        <v>0</v>
      </c>
      <c r="BB489" s="578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780</v>
      </c>
      <c r="B490" s="60" t="s">
        <v>781</v>
      </c>
      <c r="C490" s="34">
        <v>4301031330</v>
      </c>
      <c r="D490" s="793">
        <v>4607091384338</v>
      </c>
      <c r="E490" s="79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9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79" t="s">
        <v>766</v>
      </c>
      <c r="AG490" s="75"/>
      <c r="AJ490" s="79" t="s">
        <v>45</v>
      </c>
      <c r="AK490" s="79">
        <v>0</v>
      </c>
      <c r="BB490" s="580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780</v>
      </c>
      <c r="B491" s="60" t="s">
        <v>782</v>
      </c>
      <c r="C491" s="34">
        <v>4301031362</v>
      </c>
      <c r="D491" s="793">
        <v>4607091384338</v>
      </c>
      <c r="E491" s="79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1" t="s">
        <v>766</v>
      </c>
      <c r="AG491" s="75"/>
      <c r="AJ491" s="79" t="s">
        <v>45</v>
      </c>
      <c r="AK491" s="79">
        <v>0</v>
      </c>
      <c r="BB491" s="582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783</v>
      </c>
      <c r="B492" s="60" t="s">
        <v>784</v>
      </c>
      <c r="C492" s="34">
        <v>4301031336</v>
      </c>
      <c r="D492" s="793">
        <v>4680115883154</v>
      </c>
      <c r="E492" s="793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3" t="s">
        <v>785</v>
      </c>
      <c r="AG492" s="75"/>
      <c r="AJ492" s="79" t="s">
        <v>45</v>
      </c>
      <c r="AK492" s="79">
        <v>0</v>
      </c>
      <c r="BB492" s="584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37.5" customHeight="1" x14ac:dyDescent="0.25">
      <c r="A493" s="60" t="s">
        <v>783</v>
      </c>
      <c r="B493" s="60" t="s">
        <v>786</v>
      </c>
      <c r="C493" s="34">
        <v>4301031374</v>
      </c>
      <c r="D493" s="793">
        <v>4680115883154</v>
      </c>
      <c r="E493" s="79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6" t="s">
        <v>787</v>
      </c>
      <c r="Q493" s="795"/>
      <c r="R493" s="795"/>
      <c r="S493" s="795"/>
      <c r="T493" s="79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85" t="s">
        <v>785</v>
      </c>
      <c r="AG493" s="75"/>
      <c r="AJ493" s="79" t="s">
        <v>45</v>
      </c>
      <c r="AK493" s="79">
        <v>0</v>
      </c>
      <c r="BB493" s="586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37.5" customHeight="1" x14ac:dyDescent="0.25">
      <c r="A494" s="60" t="s">
        <v>788</v>
      </c>
      <c r="B494" s="60" t="s">
        <v>789</v>
      </c>
      <c r="C494" s="34">
        <v>4301031331</v>
      </c>
      <c r="D494" s="793">
        <v>4607091389524</v>
      </c>
      <c r="E494" s="793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87" t="s">
        <v>785</v>
      </c>
      <c r="AG494" s="75"/>
      <c r="AJ494" s="79" t="s">
        <v>45</v>
      </c>
      <c r="AK494" s="79">
        <v>0</v>
      </c>
      <c r="BB494" s="588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t="37.5" customHeight="1" x14ac:dyDescent="0.25">
      <c r="A495" s="60" t="s">
        <v>788</v>
      </c>
      <c r="B495" s="60" t="s">
        <v>790</v>
      </c>
      <c r="C495" s="34">
        <v>4301031361</v>
      </c>
      <c r="D495" s="793">
        <v>4607091389524</v>
      </c>
      <c r="E495" s="793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7"/>
        <v>0</v>
      </c>
      <c r="Z495" s="39" t="str">
        <f t="shared" si="102"/>
        <v/>
      </c>
      <c r="AA495" s="65" t="s">
        <v>45</v>
      </c>
      <c r="AB495" s="66" t="s">
        <v>45</v>
      </c>
      <c r="AC495" s="589" t="s">
        <v>785</v>
      </c>
      <c r="AG495" s="75"/>
      <c r="AJ495" s="79" t="s">
        <v>45</v>
      </c>
      <c r="AK495" s="79">
        <v>0</v>
      </c>
      <c r="BB495" s="590" t="s">
        <v>66</v>
      </c>
      <c r="BM495" s="75">
        <f t="shared" si="98"/>
        <v>0</v>
      </c>
      <c r="BN495" s="75">
        <f t="shared" si="99"/>
        <v>0</v>
      </c>
      <c r="BO495" s="75">
        <f t="shared" si="100"/>
        <v>0</v>
      </c>
      <c r="BP495" s="75">
        <f t="shared" si="101"/>
        <v>0</v>
      </c>
    </row>
    <row r="496" spans="1:68" ht="27" customHeight="1" x14ac:dyDescent="0.25">
      <c r="A496" s="60" t="s">
        <v>791</v>
      </c>
      <c r="B496" s="60" t="s">
        <v>792</v>
      </c>
      <c r="C496" s="34">
        <v>4301031337</v>
      </c>
      <c r="D496" s="793">
        <v>4680115883161</v>
      </c>
      <c r="E496" s="793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7"/>
        <v>0</v>
      </c>
      <c r="Z496" s="39" t="str">
        <f t="shared" si="102"/>
        <v/>
      </c>
      <c r="AA496" s="65" t="s">
        <v>45</v>
      </c>
      <c r="AB496" s="66" t="s">
        <v>45</v>
      </c>
      <c r="AC496" s="591" t="s">
        <v>793</v>
      </c>
      <c r="AG496" s="75"/>
      <c r="AJ496" s="79" t="s">
        <v>45</v>
      </c>
      <c r="AK496" s="79">
        <v>0</v>
      </c>
      <c r="BB496" s="592" t="s">
        <v>66</v>
      </c>
      <c r="BM496" s="75">
        <f t="shared" si="98"/>
        <v>0</v>
      </c>
      <c r="BN496" s="75">
        <f t="shared" si="99"/>
        <v>0</v>
      </c>
      <c r="BO496" s="75">
        <f t="shared" si="100"/>
        <v>0</v>
      </c>
      <c r="BP496" s="75">
        <f t="shared" si="101"/>
        <v>0</v>
      </c>
    </row>
    <row r="497" spans="1:68" ht="27" customHeight="1" x14ac:dyDescent="0.25">
      <c r="A497" s="60" t="s">
        <v>791</v>
      </c>
      <c r="B497" s="60" t="s">
        <v>794</v>
      </c>
      <c r="C497" s="34">
        <v>4301031364</v>
      </c>
      <c r="D497" s="793">
        <v>4680115883161</v>
      </c>
      <c r="E497" s="793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900" t="s">
        <v>795</v>
      </c>
      <c r="Q497" s="795"/>
      <c r="R497" s="795"/>
      <c r="S497" s="795"/>
      <c r="T497" s="796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7"/>
        <v>0</v>
      </c>
      <c r="Z497" s="39" t="str">
        <f t="shared" si="102"/>
        <v/>
      </c>
      <c r="AA497" s="65" t="s">
        <v>45</v>
      </c>
      <c r="AB497" s="66" t="s">
        <v>45</v>
      </c>
      <c r="AC497" s="593" t="s">
        <v>793</v>
      </c>
      <c r="AG497" s="75"/>
      <c r="AJ497" s="79" t="s">
        <v>45</v>
      </c>
      <c r="AK497" s="79">
        <v>0</v>
      </c>
      <c r="BB497" s="594" t="s">
        <v>66</v>
      </c>
      <c r="BM497" s="75">
        <f t="shared" si="98"/>
        <v>0</v>
      </c>
      <c r="BN497" s="75">
        <f t="shared" si="99"/>
        <v>0</v>
      </c>
      <c r="BO497" s="75">
        <f t="shared" si="100"/>
        <v>0</v>
      </c>
      <c r="BP497" s="75">
        <f t="shared" si="101"/>
        <v>0</v>
      </c>
    </row>
    <row r="498" spans="1:68" ht="27" customHeight="1" x14ac:dyDescent="0.25">
      <c r="A498" s="60" t="s">
        <v>796</v>
      </c>
      <c r="B498" s="60" t="s">
        <v>797</v>
      </c>
      <c r="C498" s="34">
        <v>4301031333</v>
      </c>
      <c r="D498" s="793">
        <v>4607091389531</v>
      </c>
      <c r="E498" s="793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7"/>
        <v>0</v>
      </c>
      <c r="Z498" s="39" t="str">
        <f t="shared" si="102"/>
        <v/>
      </c>
      <c r="AA498" s="65" t="s">
        <v>45</v>
      </c>
      <c r="AB498" s="66" t="s">
        <v>45</v>
      </c>
      <c r="AC498" s="595" t="s">
        <v>798</v>
      </c>
      <c r="AG498" s="75"/>
      <c r="AJ498" s="79" t="s">
        <v>45</v>
      </c>
      <c r="AK498" s="79">
        <v>0</v>
      </c>
      <c r="BB498" s="596" t="s">
        <v>66</v>
      </c>
      <c r="BM498" s="75">
        <f t="shared" si="98"/>
        <v>0</v>
      </c>
      <c r="BN498" s="75">
        <f t="shared" si="99"/>
        <v>0</v>
      </c>
      <c r="BO498" s="75">
        <f t="shared" si="100"/>
        <v>0</v>
      </c>
      <c r="BP498" s="75">
        <f t="shared" si="101"/>
        <v>0</v>
      </c>
    </row>
    <row r="499" spans="1:68" ht="27" customHeight="1" x14ac:dyDescent="0.25">
      <c r="A499" s="60" t="s">
        <v>796</v>
      </c>
      <c r="B499" s="60" t="s">
        <v>799</v>
      </c>
      <c r="C499" s="34">
        <v>4301031358</v>
      </c>
      <c r="D499" s="793">
        <v>4607091389531</v>
      </c>
      <c r="E499" s="793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9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7"/>
        <v>0</v>
      </c>
      <c r="Z499" s="39" t="str">
        <f t="shared" si="102"/>
        <v/>
      </c>
      <c r="AA499" s="65" t="s">
        <v>45</v>
      </c>
      <c r="AB499" s="66" t="s">
        <v>45</v>
      </c>
      <c r="AC499" s="597" t="s">
        <v>798</v>
      </c>
      <c r="AG499" s="75"/>
      <c r="AJ499" s="79" t="s">
        <v>45</v>
      </c>
      <c r="AK499" s="79">
        <v>0</v>
      </c>
      <c r="BB499" s="598" t="s">
        <v>66</v>
      </c>
      <c r="BM499" s="75">
        <f t="shared" si="98"/>
        <v>0</v>
      </c>
      <c r="BN499" s="75">
        <f t="shared" si="99"/>
        <v>0</v>
      </c>
      <c r="BO499" s="75">
        <f t="shared" si="100"/>
        <v>0</v>
      </c>
      <c r="BP499" s="75">
        <f t="shared" si="101"/>
        <v>0</v>
      </c>
    </row>
    <row r="500" spans="1:68" ht="37.5" customHeight="1" x14ac:dyDescent="0.25">
      <c r="A500" s="60" t="s">
        <v>800</v>
      </c>
      <c r="B500" s="60" t="s">
        <v>801</v>
      </c>
      <c r="C500" s="34">
        <v>4301031360</v>
      </c>
      <c r="D500" s="793">
        <v>4607091384345</v>
      </c>
      <c r="E500" s="793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7"/>
        <v>0</v>
      </c>
      <c r="Z500" s="39" t="str">
        <f t="shared" si="102"/>
        <v/>
      </c>
      <c r="AA500" s="65" t="s">
        <v>45</v>
      </c>
      <c r="AB500" s="66" t="s">
        <v>45</v>
      </c>
      <c r="AC500" s="599" t="s">
        <v>793</v>
      </c>
      <c r="AG500" s="75"/>
      <c r="AJ500" s="79" t="s">
        <v>45</v>
      </c>
      <c r="AK500" s="79">
        <v>0</v>
      </c>
      <c r="BB500" s="600" t="s">
        <v>66</v>
      </c>
      <c r="BM500" s="75">
        <f t="shared" si="98"/>
        <v>0</v>
      </c>
      <c r="BN500" s="75">
        <f t="shared" si="99"/>
        <v>0</v>
      </c>
      <c r="BO500" s="75">
        <f t="shared" si="100"/>
        <v>0</v>
      </c>
      <c r="BP500" s="75">
        <f t="shared" si="101"/>
        <v>0</v>
      </c>
    </row>
    <row r="501" spans="1:68" ht="27" customHeight="1" x14ac:dyDescent="0.25">
      <c r="A501" s="60" t="s">
        <v>802</v>
      </c>
      <c r="B501" s="60" t="s">
        <v>803</v>
      </c>
      <c r="C501" s="34">
        <v>4301031338</v>
      </c>
      <c r="D501" s="793">
        <v>4680115883185</v>
      </c>
      <c r="E501" s="793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7"/>
        <v>0</v>
      </c>
      <c r="Z501" s="39" t="str">
        <f t="shared" si="102"/>
        <v/>
      </c>
      <c r="AA501" s="65" t="s">
        <v>45</v>
      </c>
      <c r="AB501" s="66" t="s">
        <v>45</v>
      </c>
      <c r="AC501" s="601" t="s">
        <v>770</v>
      </c>
      <c r="AG501" s="75"/>
      <c r="AJ501" s="79" t="s">
        <v>45</v>
      </c>
      <c r="AK501" s="79">
        <v>0</v>
      </c>
      <c r="BB501" s="602" t="s">
        <v>66</v>
      </c>
      <c r="BM501" s="75">
        <f t="shared" si="98"/>
        <v>0</v>
      </c>
      <c r="BN501" s="75">
        <f t="shared" si="99"/>
        <v>0</v>
      </c>
      <c r="BO501" s="75">
        <f t="shared" si="100"/>
        <v>0</v>
      </c>
      <c r="BP501" s="75">
        <f t="shared" si="101"/>
        <v>0</v>
      </c>
    </row>
    <row r="502" spans="1:68" ht="27" customHeight="1" x14ac:dyDescent="0.25">
      <c r="A502" s="60" t="s">
        <v>802</v>
      </c>
      <c r="B502" s="60" t="s">
        <v>804</v>
      </c>
      <c r="C502" s="34">
        <v>4301031368</v>
      </c>
      <c r="D502" s="793">
        <v>4680115883185</v>
      </c>
      <c r="E502" s="793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90" t="s">
        <v>805</v>
      </c>
      <c r="Q502" s="795"/>
      <c r="R502" s="795"/>
      <c r="S502" s="795"/>
      <c r="T502" s="796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7"/>
        <v>0</v>
      </c>
      <c r="Z502" s="39" t="str">
        <f t="shared" si="102"/>
        <v/>
      </c>
      <c r="AA502" s="65" t="s">
        <v>45</v>
      </c>
      <c r="AB502" s="66" t="s">
        <v>45</v>
      </c>
      <c r="AC502" s="603" t="s">
        <v>770</v>
      </c>
      <c r="AG502" s="75"/>
      <c r="AJ502" s="79" t="s">
        <v>45</v>
      </c>
      <c r="AK502" s="79">
        <v>0</v>
      </c>
      <c r="BB502" s="604" t="s">
        <v>66</v>
      </c>
      <c r="BM502" s="75">
        <f t="shared" si="98"/>
        <v>0</v>
      </c>
      <c r="BN502" s="75">
        <f t="shared" si="99"/>
        <v>0</v>
      </c>
      <c r="BO502" s="75">
        <f t="shared" si="100"/>
        <v>0</v>
      </c>
      <c r="BP502" s="75">
        <f t="shared" si="101"/>
        <v>0</v>
      </c>
    </row>
    <row r="503" spans="1:68" ht="27" customHeight="1" x14ac:dyDescent="0.25">
      <c r="A503" s="60" t="s">
        <v>802</v>
      </c>
      <c r="B503" s="60" t="s">
        <v>806</v>
      </c>
      <c r="C503" s="34">
        <v>4301031255</v>
      </c>
      <c r="D503" s="793">
        <v>4680115883185</v>
      </c>
      <c r="E503" s="793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8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7"/>
        <v>0</v>
      </c>
      <c r="Z503" s="39" t="str">
        <f t="shared" si="102"/>
        <v/>
      </c>
      <c r="AA503" s="65" t="s">
        <v>45</v>
      </c>
      <c r="AB503" s="66" t="s">
        <v>45</v>
      </c>
      <c r="AC503" s="605" t="s">
        <v>807</v>
      </c>
      <c r="AG503" s="75"/>
      <c r="AJ503" s="79" t="s">
        <v>45</v>
      </c>
      <c r="AK503" s="79">
        <v>0</v>
      </c>
      <c r="BB503" s="606" t="s">
        <v>66</v>
      </c>
      <c r="BM503" s="75">
        <f t="shared" si="98"/>
        <v>0</v>
      </c>
      <c r="BN503" s="75">
        <f t="shared" si="99"/>
        <v>0</v>
      </c>
      <c r="BO503" s="75">
        <f t="shared" si="100"/>
        <v>0</v>
      </c>
      <c r="BP503" s="75">
        <f t="shared" si="101"/>
        <v>0</v>
      </c>
    </row>
    <row r="504" spans="1:68" x14ac:dyDescent="0.2">
      <c r="A504" s="790"/>
      <c r="B504" s="790"/>
      <c r="C504" s="790"/>
      <c r="D504" s="790"/>
      <c r="E504" s="790"/>
      <c r="F504" s="790"/>
      <c r="G504" s="790"/>
      <c r="H504" s="790"/>
      <c r="I504" s="790"/>
      <c r="J504" s="790"/>
      <c r="K504" s="790"/>
      <c r="L504" s="790"/>
      <c r="M504" s="790"/>
      <c r="N504" s="790"/>
      <c r="O504" s="791"/>
      <c r="P504" s="787" t="s">
        <v>40</v>
      </c>
      <c r="Q504" s="788"/>
      <c r="R504" s="788"/>
      <c r="S504" s="788"/>
      <c r="T504" s="788"/>
      <c r="U504" s="788"/>
      <c r="V504" s="789"/>
      <c r="W504" s="40" t="s">
        <v>39</v>
      </c>
      <c r="X504" s="4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33.06878306878307</v>
      </c>
      <c r="Y504" s="4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34</v>
      </c>
      <c r="Z504" s="4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0.30668000000000001</v>
      </c>
      <c r="AA504" s="64"/>
      <c r="AB504" s="64"/>
      <c r="AC504" s="64"/>
    </row>
    <row r="505" spans="1:68" x14ac:dyDescent="0.2">
      <c r="A505" s="790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87" t="s">
        <v>40</v>
      </c>
      <c r="Q505" s="788"/>
      <c r="R505" s="788"/>
      <c r="S505" s="788"/>
      <c r="T505" s="788"/>
      <c r="U505" s="788"/>
      <c r="V505" s="789"/>
      <c r="W505" s="40" t="s">
        <v>0</v>
      </c>
      <c r="X505" s="41">
        <f>IFERROR(SUM(X483:X503),"0")</f>
        <v>150</v>
      </c>
      <c r="Y505" s="41">
        <f>IFERROR(SUM(Y483:Y503),"0")</f>
        <v>154.80000000000001</v>
      </c>
      <c r="Z505" s="40"/>
      <c r="AA505" s="64"/>
      <c r="AB505" s="64"/>
      <c r="AC505" s="64"/>
    </row>
    <row r="506" spans="1:68" ht="14.25" customHeight="1" x14ac:dyDescent="0.25">
      <c r="A506" s="792" t="s">
        <v>84</v>
      </c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2"/>
      <c r="P506" s="792"/>
      <c r="Q506" s="792"/>
      <c r="R506" s="792"/>
      <c r="S506" s="792"/>
      <c r="T506" s="792"/>
      <c r="U506" s="792"/>
      <c r="V506" s="792"/>
      <c r="W506" s="792"/>
      <c r="X506" s="792"/>
      <c r="Y506" s="792"/>
      <c r="Z506" s="792"/>
      <c r="AA506" s="63"/>
      <c r="AB506" s="63"/>
      <c r="AC506" s="63"/>
    </row>
    <row r="507" spans="1:68" ht="27" customHeight="1" x14ac:dyDescent="0.25">
      <c r="A507" s="60" t="s">
        <v>808</v>
      </c>
      <c r="B507" s="60" t="s">
        <v>809</v>
      </c>
      <c r="C507" s="34">
        <v>4301051284</v>
      </c>
      <c r="D507" s="793">
        <v>4607091384352</v>
      </c>
      <c r="E507" s="793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137</v>
      </c>
      <c r="L507" s="35" t="s">
        <v>45</v>
      </c>
      <c r="M507" s="36" t="s">
        <v>88</v>
      </c>
      <c r="N507" s="36"/>
      <c r="O507" s="35">
        <v>45</v>
      </c>
      <c r="P507" s="8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07" t="s">
        <v>810</v>
      </c>
      <c r="AG507" s="75"/>
      <c r="AJ507" s="79" t="s">
        <v>45</v>
      </c>
      <c r="AK507" s="79">
        <v>0</v>
      </c>
      <c r="BB507" s="60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811</v>
      </c>
      <c r="B508" s="60" t="s">
        <v>812</v>
      </c>
      <c r="C508" s="34">
        <v>4301051431</v>
      </c>
      <c r="D508" s="793">
        <v>4607091389654</v>
      </c>
      <c r="E508" s="793"/>
      <c r="F508" s="59">
        <v>0.33</v>
      </c>
      <c r="G508" s="35">
        <v>6</v>
      </c>
      <c r="H508" s="59">
        <v>1.98</v>
      </c>
      <c r="I508" s="59">
        <v>2.238</v>
      </c>
      <c r="J508" s="35">
        <v>182</v>
      </c>
      <c r="K508" s="35" t="s">
        <v>89</v>
      </c>
      <c r="L508" s="35" t="s">
        <v>45</v>
      </c>
      <c r="M508" s="36" t="s">
        <v>88</v>
      </c>
      <c r="N508" s="36"/>
      <c r="O508" s="35">
        <v>45</v>
      </c>
      <c r="P508" s="8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9" t="s">
        <v>813</v>
      </c>
      <c r="AG508" s="75"/>
      <c r="AJ508" s="79" t="s">
        <v>45</v>
      </c>
      <c r="AK508" s="79">
        <v>0</v>
      </c>
      <c r="BB508" s="61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90"/>
      <c r="B509" s="790"/>
      <c r="C509" s="790"/>
      <c r="D509" s="790"/>
      <c r="E509" s="790"/>
      <c r="F509" s="790"/>
      <c r="G509" s="790"/>
      <c r="H509" s="790"/>
      <c r="I509" s="790"/>
      <c r="J509" s="790"/>
      <c r="K509" s="790"/>
      <c r="L509" s="790"/>
      <c r="M509" s="790"/>
      <c r="N509" s="790"/>
      <c r="O509" s="791"/>
      <c r="P509" s="787" t="s">
        <v>40</v>
      </c>
      <c r="Q509" s="788"/>
      <c r="R509" s="788"/>
      <c r="S509" s="788"/>
      <c r="T509" s="788"/>
      <c r="U509" s="788"/>
      <c r="V509" s="789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x14ac:dyDescent="0.2">
      <c r="A510" s="790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87" t="s">
        <v>40</v>
      </c>
      <c r="Q510" s="788"/>
      <c r="R510" s="788"/>
      <c r="S510" s="788"/>
      <c r="T510" s="788"/>
      <c r="U510" s="788"/>
      <c r="V510" s="789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6.5" customHeight="1" x14ac:dyDescent="0.25">
      <c r="A511" s="803" t="s">
        <v>814</v>
      </c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3"/>
      <c r="P511" s="803"/>
      <c r="Q511" s="803"/>
      <c r="R511" s="803"/>
      <c r="S511" s="803"/>
      <c r="T511" s="803"/>
      <c r="U511" s="803"/>
      <c r="V511" s="803"/>
      <c r="W511" s="803"/>
      <c r="X511" s="803"/>
      <c r="Y511" s="803"/>
      <c r="Z511" s="803"/>
      <c r="AA511" s="62"/>
      <c r="AB511" s="62"/>
      <c r="AC511" s="62"/>
    </row>
    <row r="512" spans="1:68" ht="14.25" customHeight="1" x14ac:dyDescent="0.25">
      <c r="A512" s="792" t="s">
        <v>176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63"/>
      <c r="AB512" s="63"/>
      <c r="AC512" s="63"/>
    </row>
    <row r="513" spans="1:68" ht="27" customHeight="1" x14ac:dyDescent="0.25">
      <c r="A513" s="60" t="s">
        <v>815</v>
      </c>
      <c r="B513" s="60" t="s">
        <v>816</v>
      </c>
      <c r="C513" s="34">
        <v>4301020315</v>
      </c>
      <c r="D513" s="793">
        <v>4607091389364</v>
      </c>
      <c r="E513" s="793"/>
      <c r="F513" s="59">
        <v>0.42</v>
      </c>
      <c r="G513" s="35">
        <v>6</v>
      </c>
      <c r="H513" s="59">
        <v>2.52</v>
      </c>
      <c r="I513" s="59">
        <v>2.73</v>
      </c>
      <c r="J513" s="35">
        <v>182</v>
      </c>
      <c r="K513" s="35" t="s">
        <v>89</v>
      </c>
      <c r="L513" s="35" t="s">
        <v>45</v>
      </c>
      <c r="M513" s="36" t="s">
        <v>82</v>
      </c>
      <c r="N513" s="36"/>
      <c r="O513" s="35">
        <v>40</v>
      </c>
      <c r="P513" s="88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IFERROR(IF(Y513=0,"",ROUNDUP(Y513/H513,0)*0.00651),"")</f>
        <v/>
      </c>
      <c r="AA513" s="65" t="s">
        <v>45</v>
      </c>
      <c r="AB513" s="66" t="s">
        <v>45</v>
      </c>
      <c r="AC513" s="611" t="s">
        <v>817</v>
      </c>
      <c r="AG513" s="75"/>
      <c r="AJ513" s="79" t="s">
        <v>45</v>
      </c>
      <c r="AK513" s="79">
        <v>0</v>
      </c>
      <c r="BB513" s="61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790"/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1"/>
      <c r="P514" s="787" t="s">
        <v>40</v>
      </c>
      <c r="Q514" s="788"/>
      <c r="R514" s="788"/>
      <c r="S514" s="788"/>
      <c r="T514" s="788"/>
      <c r="U514" s="788"/>
      <c r="V514" s="789"/>
      <c r="W514" s="40" t="s">
        <v>39</v>
      </c>
      <c r="X514" s="41">
        <f>IFERROR(X513/H513,"0")</f>
        <v>0</v>
      </c>
      <c r="Y514" s="41">
        <f>IFERROR(Y513/H513,"0")</f>
        <v>0</v>
      </c>
      <c r="Z514" s="41">
        <f>IFERROR(IF(Z513="",0,Z513),"0")</f>
        <v>0</v>
      </c>
      <c r="AA514" s="64"/>
      <c r="AB514" s="64"/>
      <c r="AC514" s="64"/>
    </row>
    <row r="515" spans="1:68" x14ac:dyDescent="0.2">
      <c r="A515" s="790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87" t="s">
        <v>40</v>
      </c>
      <c r="Q515" s="788"/>
      <c r="R515" s="788"/>
      <c r="S515" s="788"/>
      <c r="T515" s="788"/>
      <c r="U515" s="788"/>
      <c r="V515" s="789"/>
      <c r="W515" s="40" t="s">
        <v>0</v>
      </c>
      <c r="X515" s="41">
        <f>IFERROR(SUM(X513:X513),"0")</f>
        <v>0</v>
      </c>
      <c r="Y515" s="41">
        <f>IFERROR(SUM(Y513:Y513),"0")</f>
        <v>0</v>
      </c>
      <c r="Z515" s="40"/>
      <c r="AA515" s="64"/>
      <c r="AB515" s="64"/>
      <c r="AC515" s="64"/>
    </row>
    <row r="516" spans="1:68" ht="14.25" customHeight="1" x14ac:dyDescent="0.25">
      <c r="A516" s="792" t="s">
        <v>78</v>
      </c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2"/>
      <c r="P516" s="792"/>
      <c r="Q516" s="792"/>
      <c r="R516" s="792"/>
      <c r="S516" s="792"/>
      <c r="T516" s="792"/>
      <c r="U516" s="792"/>
      <c r="V516" s="792"/>
      <c r="W516" s="792"/>
      <c r="X516" s="792"/>
      <c r="Y516" s="792"/>
      <c r="Z516" s="792"/>
      <c r="AA516" s="63"/>
      <c r="AB516" s="63"/>
      <c r="AC516" s="63"/>
    </row>
    <row r="517" spans="1:68" ht="27" customHeight="1" x14ac:dyDescent="0.25">
      <c r="A517" s="60" t="s">
        <v>818</v>
      </c>
      <c r="B517" s="60" t="s">
        <v>819</v>
      </c>
      <c r="C517" s="34">
        <v>4301031403</v>
      </c>
      <c r="D517" s="793">
        <v>4680115886094</v>
      </c>
      <c r="E517" s="793"/>
      <c r="F517" s="59">
        <v>0.9</v>
      </c>
      <c r="G517" s="35">
        <v>6</v>
      </c>
      <c r="H517" s="59">
        <v>5.4</v>
      </c>
      <c r="I517" s="59">
        <v>5.61</v>
      </c>
      <c r="J517" s="35">
        <v>132</v>
      </c>
      <c r="K517" s="35" t="s">
        <v>137</v>
      </c>
      <c r="L517" s="35" t="s">
        <v>45</v>
      </c>
      <c r="M517" s="36" t="s">
        <v>131</v>
      </c>
      <c r="N517" s="36"/>
      <c r="O517" s="35">
        <v>50</v>
      </c>
      <c r="P517" s="883" t="s">
        <v>820</v>
      </c>
      <c r="Q517" s="795"/>
      <c r="R517" s="795"/>
      <c r="S517" s="795"/>
      <c r="T517" s="796"/>
      <c r="U517" s="37" t="s">
        <v>45</v>
      </c>
      <c r="V517" s="37" t="s">
        <v>45</v>
      </c>
      <c r="W517" s="38" t="s">
        <v>0</v>
      </c>
      <c r="X517" s="56">
        <v>50</v>
      </c>
      <c r="Y517" s="53">
        <f>IFERROR(IF(X517="",0,CEILING((X517/$H517),1)*$H517),"")</f>
        <v>54</v>
      </c>
      <c r="Z517" s="39">
        <f>IFERROR(IF(Y517=0,"",ROUNDUP(Y517/H517,0)*0.00902),"")</f>
        <v>9.0200000000000002E-2</v>
      </c>
      <c r="AA517" s="65" t="s">
        <v>45</v>
      </c>
      <c r="AB517" s="66" t="s">
        <v>45</v>
      </c>
      <c r="AC517" s="613" t="s">
        <v>821</v>
      </c>
      <c r="AG517" s="75"/>
      <c r="AJ517" s="79" t="s">
        <v>45</v>
      </c>
      <c r="AK517" s="79">
        <v>0</v>
      </c>
      <c r="BB517" s="614" t="s">
        <v>66</v>
      </c>
      <c r="BM517" s="75">
        <f>IFERROR(X517*I517/H517,"0")</f>
        <v>51.944444444444443</v>
      </c>
      <c r="BN517" s="75">
        <f>IFERROR(Y517*I517/H517,"0")</f>
        <v>56.099999999999994</v>
      </c>
      <c r="BO517" s="75">
        <f>IFERROR(1/J517*(X517/H517),"0")</f>
        <v>7.0145903479236812E-2</v>
      </c>
      <c r="BP517" s="75">
        <f>IFERROR(1/J517*(Y517/H517),"0")</f>
        <v>7.575757575757576E-2</v>
      </c>
    </row>
    <row r="518" spans="1:68" ht="27" customHeight="1" x14ac:dyDescent="0.25">
      <c r="A518" s="60" t="s">
        <v>822</v>
      </c>
      <c r="B518" s="60" t="s">
        <v>823</v>
      </c>
      <c r="C518" s="34">
        <v>4301031363</v>
      </c>
      <c r="D518" s="793">
        <v>4607091389425</v>
      </c>
      <c r="E518" s="793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15" t="s">
        <v>824</v>
      </c>
      <c r="AG518" s="75"/>
      <c r="AJ518" s="79" t="s">
        <v>45</v>
      </c>
      <c r="AK518" s="79">
        <v>0</v>
      </c>
      <c r="BB518" s="61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825</v>
      </c>
      <c r="B519" s="60" t="s">
        <v>826</v>
      </c>
      <c r="C519" s="34">
        <v>4301031373</v>
      </c>
      <c r="D519" s="793">
        <v>4680115880771</v>
      </c>
      <c r="E519" s="793"/>
      <c r="F519" s="59">
        <v>0.28000000000000003</v>
      </c>
      <c r="G519" s="35">
        <v>6</v>
      </c>
      <c r="H519" s="59">
        <v>1.68</v>
      </c>
      <c r="I519" s="59">
        <v>1.81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885" t="s">
        <v>827</v>
      </c>
      <c r="Q519" s="795"/>
      <c r="R519" s="795"/>
      <c r="S519" s="795"/>
      <c r="T519" s="796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7" t="s">
        <v>828</v>
      </c>
      <c r="AG519" s="75"/>
      <c r="AJ519" s="79" t="s">
        <v>45</v>
      </c>
      <c r="AK519" s="79">
        <v>0</v>
      </c>
      <c r="BB519" s="618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829</v>
      </c>
      <c r="B520" s="60" t="s">
        <v>830</v>
      </c>
      <c r="C520" s="34">
        <v>4301031327</v>
      </c>
      <c r="D520" s="793">
        <v>4607091389500</v>
      </c>
      <c r="E520" s="793"/>
      <c r="F520" s="59">
        <v>0.35</v>
      </c>
      <c r="G520" s="35">
        <v>6</v>
      </c>
      <c r="H520" s="59">
        <v>2.1</v>
      </c>
      <c r="I520" s="59">
        <v>2.23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88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19" t="s">
        <v>828</v>
      </c>
      <c r="AG520" s="75"/>
      <c r="AJ520" s="79" t="s">
        <v>45</v>
      </c>
      <c r="AK520" s="79">
        <v>0</v>
      </c>
      <c r="BB520" s="620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829</v>
      </c>
      <c r="B521" s="60" t="s">
        <v>831</v>
      </c>
      <c r="C521" s="34">
        <v>4301031359</v>
      </c>
      <c r="D521" s="793">
        <v>4607091389500</v>
      </c>
      <c r="E521" s="793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1" t="s">
        <v>828</v>
      </c>
      <c r="AG521" s="75"/>
      <c r="AJ521" s="79" t="s">
        <v>45</v>
      </c>
      <c r="AK521" s="79">
        <v>0</v>
      </c>
      <c r="BB521" s="622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x14ac:dyDescent="0.2">
      <c r="A522" s="790"/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1"/>
      <c r="P522" s="787" t="s">
        <v>40</v>
      </c>
      <c r="Q522" s="788"/>
      <c r="R522" s="788"/>
      <c r="S522" s="788"/>
      <c r="T522" s="788"/>
      <c r="U522" s="788"/>
      <c r="V522" s="789"/>
      <c r="W522" s="40" t="s">
        <v>39</v>
      </c>
      <c r="X522" s="41">
        <f>IFERROR(X517/H517,"0")+IFERROR(X518/H518,"0")+IFERROR(X519/H519,"0")+IFERROR(X520/H520,"0")+IFERROR(X521/H521,"0")</f>
        <v>9.2592592592592595</v>
      </c>
      <c r="Y522" s="41">
        <f>IFERROR(Y517/H517,"0")+IFERROR(Y518/H518,"0")+IFERROR(Y519/H519,"0")+IFERROR(Y520/H520,"0")+IFERROR(Y521/H521,"0")</f>
        <v>10</v>
      </c>
      <c r="Z522" s="41">
        <f>IFERROR(IF(Z517="",0,Z517),"0")+IFERROR(IF(Z518="",0,Z518),"0")+IFERROR(IF(Z519="",0,Z519),"0")+IFERROR(IF(Z520="",0,Z520),"0")+IFERROR(IF(Z521="",0,Z521),"0")</f>
        <v>9.0200000000000002E-2</v>
      </c>
      <c r="AA522" s="64"/>
      <c r="AB522" s="64"/>
      <c r="AC522" s="64"/>
    </row>
    <row r="523" spans="1:68" x14ac:dyDescent="0.2">
      <c r="A523" s="790"/>
      <c r="B523" s="790"/>
      <c r="C523" s="790"/>
      <c r="D523" s="790"/>
      <c r="E523" s="790"/>
      <c r="F523" s="790"/>
      <c r="G523" s="790"/>
      <c r="H523" s="790"/>
      <c r="I523" s="790"/>
      <c r="J523" s="790"/>
      <c r="K523" s="790"/>
      <c r="L523" s="790"/>
      <c r="M523" s="790"/>
      <c r="N523" s="790"/>
      <c r="O523" s="791"/>
      <c r="P523" s="787" t="s">
        <v>40</v>
      </c>
      <c r="Q523" s="788"/>
      <c r="R523" s="788"/>
      <c r="S523" s="788"/>
      <c r="T523" s="788"/>
      <c r="U523" s="788"/>
      <c r="V523" s="789"/>
      <c r="W523" s="40" t="s">
        <v>0</v>
      </c>
      <c r="X523" s="41">
        <f>IFERROR(SUM(X517:X521),"0")</f>
        <v>50</v>
      </c>
      <c r="Y523" s="41">
        <f>IFERROR(SUM(Y517:Y521),"0")</f>
        <v>54</v>
      </c>
      <c r="Z523" s="40"/>
      <c r="AA523" s="64"/>
      <c r="AB523" s="64"/>
      <c r="AC523" s="64"/>
    </row>
    <row r="524" spans="1:68" ht="16.5" customHeight="1" x14ac:dyDescent="0.25">
      <c r="A524" s="803" t="s">
        <v>832</v>
      </c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3"/>
      <c r="P524" s="803"/>
      <c r="Q524" s="803"/>
      <c r="R524" s="803"/>
      <c r="S524" s="803"/>
      <c r="T524" s="803"/>
      <c r="U524" s="803"/>
      <c r="V524" s="803"/>
      <c r="W524" s="803"/>
      <c r="X524" s="803"/>
      <c r="Y524" s="803"/>
      <c r="Z524" s="803"/>
      <c r="AA524" s="62"/>
      <c r="AB524" s="62"/>
      <c r="AC524" s="62"/>
    </row>
    <row r="525" spans="1:68" ht="14.25" customHeight="1" x14ac:dyDescent="0.25">
      <c r="A525" s="792" t="s">
        <v>78</v>
      </c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2"/>
      <c r="P525" s="792"/>
      <c r="Q525" s="792"/>
      <c r="R525" s="792"/>
      <c r="S525" s="792"/>
      <c r="T525" s="792"/>
      <c r="U525" s="792"/>
      <c r="V525" s="792"/>
      <c r="W525" s="792"/>
      <c r="X525" s="792"/>
      <c r="Y525" s="792"/>
      <c r="Z525" s="792"/>
      <c r="AA525" s="63"/>
      <c r="AB525" s="63"/>
      <c r="AC525" s="63"/>
    </row>
    <row r="526" spans="1:68" ht="27" customHeight="1" x14ac:dyDescent="0.25">
      <c r="A526" s="60" t="s">
        <v>833</v>
      </c>
      <c r="B526" s="60" t="s">
        <v>834</v>
      </c>
      <c r="C526" s="34">
        <v>4301031294</v>
      </c>
      <c r="D526" s="793">
        <v>4680115885189</v>
      </c>
      <c r="E526" s="793"/>
      <c r="F526" s="59">
        <v>0.2</v>
      </c>
      <c r="G526" s="35">
        <v>6</v>
      </c>
      <c r="H526" s="59">
        <v>1.2</v>
      </c>
      <c r="I526" s="59">
        <v>1.3720000000000001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40</v>
      </c>
      <c r="P526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23" t="s">
        <v>835</v>
      </c>
      <c r="AG526" s="75"/>
      <c r="AJ526" s="79" t="s">
        <v>45</v>
      </c>
      <c r="AK526" s="79">
        <v>0</v>
      </c>
      <c r="BB526" s="62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836</v>
      </c>
      <c r="B527" s="60" t="s">
        <v>837</v>
      </c>
      <c r="C527" s="34">
        <v>4301031293</v>
      </c>
      <c r="D527" s="793">
        <v>4680115885172</v>
      </c>
      <c r="E527" s="793"/>
      <c r="F527" s="59">
        <v>0.2</v>
      </c>
      <c r="G527" s="35">
        <v>6</v>
      </c>
      <c r="H527" s="59">
        <v>1.2</v>
      </c>
      <c r="I527" s="59">
        <v>1.3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40</v>
      </c>
      <c r="P527" s="8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25" t="s">
        <v>835</v>
      </c>
      <c r="AG527" s="75"/>
      <c r="AJ527" s="79" t="s">
        <v>45</v>
      </c>
      <c r="AK527" s="79">
        <v>0</v>
      </c>
      <c r="BB527" s="62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838</v>
      </c>
      <c r="B528" s="60" t="s">
        <v>839</v>
      </c>
      <c r="C528" s="34">
        <v>4301031347</v>
      </c>
      <c r="D528" s="793">
        <v>4680115885110</v>
      </c>
      <c r="E528" s="793"/>
      <c r="F528" s="59">
        <v>0.2</v>
      </c>
      <c r="G528" s="35">
        <v>6</v>
      </c>
      <c r="H528" s="59">
        <v>1.2</v>
      </c>
      <c r="I528" s="59">
        <v>2.1</v>
      </c>
      <c r="J528" s="35">
        <v>182</v>
      </c>
      <c r="K528" s="35" t="s">
        <v>89</v>
      </c>
      <c r="L528" s="35" t="s">
        <v>45</v>
      </c>
      <c r="M528" s="36" t="s">
        <v>82</v>
      </c>
      <c r="N528" s="36"/>
      <c r="O528" s="35">
        <v>50</v>
      </c>
      <c r="P528" s="879" t="s">
        <v>840</v>
      </c>
      <c r="Q528" s="795"/>
      <c r="R528" s="795"/>
      <c r="S528" s="795"/>
      <c r="T528" s="796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7" t="s">
        <v>841</v>
      </c>
      <c r="AG528" s="75"/>
      <c r="AJ528" s="79" t="s">
        <v>45</v>
      </c>
      <c r="AK528" s="79">
        <v>0</v>
      </c>
      <c r="BB528" s="62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838</v>
      </c>
      <c r="B529" s="60" t="s">
        <v>842</v>
      </c>
      <c r="C529" s="34">
        <v>4301031291</v>
      </c>
      <c r="D529" s="793">
        <v>4680115885110</v>
      </c>
      <c r="E529" s="793"/>
      <c r="F529" s="59">
        <v>0.2</v>
      </c>
      <c r="G529" s="35">
        <v>6</v>
      </c>
      <c r="H529" s="59">
        <v>1.2</v>
      </c>
      <c r="I529" s="59">
        <v>2.02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35</v>
      </c>
      <c r="P529" s="8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29" t="s">
        <v>841</v>
      </c>
      <c r="AG529" s="75"/>
      <c r="AJ529" s="79" t="s">
        <v>45</v>
      </c>
      <c r="AK529" s="79">
        <v>0</v>
      </c>
      <c r="BB529" s="63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4301031416</v>
      </c>
      <c r="D530" s="793">
        <v>4680115885219</v>
      </c>
      <c r="E530" s="793"/>
      <c r="F530" s="59">
        <v>0.28000000000000003</v>
      </c>
      <c r="G530" s="35">
        <v>6</v>
      </c>
      <c r="H530" s="59">
        <v>1.68</v>
      </c>
      <c r="I530" s="59">
        <v>2.5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881" t="s">
        <v>845</v>
      </c>
      <c r="Q530" s="795"/>
      <c r="R530" s="795"/>
      <c r="S530" s="795"/>
      <c r="T530" s="796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31" t="s">
        <v>846</v>
      </c>
      <c r="AG530" s="75"/>
      <c r="AJ530" s="79" t="s">
        <v>45</v>
      </c>
      <c r="AK530" s="79">
        <v>0</v>
      </c>
      <c r="BB530" s="63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90"/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1"/>
      <c r="P531" s="787" t="s">
        <v>40</v>
      </c>
      <c r="Q531" s="788"/>
      <c r="R531" s="788"/>
      <c r="S531" s="788"/>
      <c r="T531" s="788"/>
      <c r="U531" s="788"/>
      <c r="V531" s="789"/>
      <c r="W531" s="40" t="s">
        <v>39</v>
      </c>
      <c r="X531" s="41">
        <f>IFERROR(X526/H526,"0")+IFERROR(X527/H527,"0")+IFERROR(X528/H528,"0")+IFERROR(X529/H529,"0")+IFERROR(X530/H530,"0")</f>
        <v>0</v>
      </c>
      <c r="Y531" s="41">
        <f>IFERROR(Y526/H526,"0")+IFERROR(Y527/H527,"0")+IFERROR(Y528/H528,"0")+IFERROR(Y529/H529,"0")+IFERROR(Y530/H530,"0")</f>
        <v>0</v>
      </c>
      <c r="Z531" s="41">
        <f>IFERROR(IF(Z526="",0,Z526),"0")+IFERROR(IF(Z527="",0,Z527),"0")+IFERROR(IF(Z528="",0,Z528),"0")+IFERROR(IF(Z529="",0,Z529),"0")+IFERROR(IF(Z530="",0,Z530),"0")</f>
        <v>0</v>
      </c>
      <c r="AA531" s="64"/>
      <c r="AB531" s="64"/>
      <c r="AC531" s="64"/>
    </row>
    <row r="532" spans="1:68" x14ac:dyDescent="0.2">
      <c r="A532" s="790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87" t="s">
        <v>40</v>
      </c>
      <c r="Q532" s="788"/>
      <c r="R532" s="788"/>
      <c r="S532" s="788"/>
      <c r="T532" s="788"/>
      <c r="U532" s="788"/>
      <c r="V532" s="789"/>
      <c r="W532" s="40" t="s">
        <v>0</v>
      </c>
      <c r="X532" s="41">
        <f>IFERROR(SUM(X526:X530),"0")</f>
        <v>0</v>
      </c>
      <c r="Y532" s="41">
        <f>IFERROR(SUM(Y526:Y530),"0")</f>
        <v>0</v>
      </c>
      <c r="Z532" s="40"/>
      <c r="AA532" s="64"/>
      <c r="AB532" s="64"/>
      <c r="AC532" s="64"/>
    </row>
    <row r="533" spans="1:68" ht="16.5" customHeight="1" x14ac:dyDescent="0.25">
      <c r="A533" s="803" t="s">
        <v>847</v>
      </c>
      <c r="B533" s="803"/>
      <c r="C533" s="803"/>
      <c r="D533" s="803"/>
      <c r="E533" s="803"/>
      <c r="F533" s="803"/>
      <c r="G533" s="803"/>
      <c r="H533" s="803"/>
      <c r="I533" s="803"/>
      <c r="J533" s="803"/>
      <c r="K533" s="803"/>
      <c r="L533" s="803"/>
      <c r="M533" s="803"/>
      <c r="N533" s="803"/>
      <c r="O533" s="803"/>
      <c r="P533" s="803"/>
      <c r="Q533" s="803"/>
      <c r="R533" s="803"/>
      <c r="S533" s="803"/>
      <c r="T533" s="803"/>
      <c r="U533" s="803"/>
      <c r="V533" s="803"/>
      <c r="W533" s="803"/>
      <c r="X533" s="803"/>
      <c r="Y533" s="803"/>
      <c r="Z533" s="803"/>
      <c r="AA533" s="62"/>
      <c r="AB533" s="62"/>
      <c r="AC533" s="62"/>
    </row>
    <row r="534" spans="1:68" ht="14.25" customHeight="1" x14ac:dyDescent="0.25">
      <c r="A534" s="792" t="s">
        <v>78</v>
      </c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2"/>
      <c r="P534" s="792"/>
      <c r="Q534" s="792"/>
      <c r="R534" s="792"/>
      <c r="S534" s="792"/>
      <c r="T534" s="792"/>
      <c r="U534" s="792"/>
      <c r="V534" s="792"/>
      <c r="W534" s="792"/>
      <c r="X534" s="792"/>
      <c r="Y534" s="792"/>
      <c r="Z534" s="792"/>
      <c r="AA534" s="63"/>
      <c r="AB534" s="63"/>
      <c r="AC534" s="63"/>
    </row>
    <row r="535" spans="1:68" ht="27" customHeight="1" x14ac:dyDescent="0.25">
      <c r="A535" s="60" t="s">
        <v>848</v>
      </c>
      <c r="B535" s="60" t="s">
        <v>849</v>
      </c>
      <c r="C535" s="34">
        <v>4301031261</v>
      </c>
      <c r="D535" s="793">
        <v>4680115885103</v>
      </c>
      <c r="E535" s="793"/>
      <c r="F535" s="59">
        <v>0.27</v>
      </c>
      <c r="G535" s="35">
        <v>6</v>
      </c>
      <c r="H535" s="59">
        <v>1.62</v>
      </c>
      <c r="I535" s="59">
        <v>1.8</v>
      </c>
      <c r="J535" s="35">
        <v>182</v>
      </c>
      <c r="K535" s="35" t="s">
        <v>89</v>
      </c>
      <c r="L535" s="35" t="s">
        <v>45</v>
      </c>
      <c r="M535" s="36" t="s">
        <v>82</v>
      </c>
      <c r="N535" s="36"/>
      <c r="O535" s="35">
        <v>40</v>
      </c>
      <c r="P535" s="8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IFERROR(IF(Y535=0,"",ROUNDUP(Y535/H535,0)*0.00651),"")</f>
        <v/>
      </c>
      <c r="AA535" s="65" t="s">
        <v>45</v>
      </c>
      <c r="AB535" s="66" t="s">
        <v>45</v>
      </c>
      <c r="AC535" s="633" t="s">
        <v>850</v>
      </c>
      <c r="AG535" s="75"/>
      <c r="AJ535" s="79" t="s">
        <v>45</v>
      </c>
      <c r="AK535" s="79">
        <v>0</v>
      </c>
      <c r="BB535" s="63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790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87" t="s">
        <v>40</v>
      </c>
      <c r="Q536" s="788"/>
      <c r="R536" s="788"/>
      <c r="S536" s="788"/>
      <c r="T536" s="788"/>
      <c r="U536" s="788"/>
      <c r="V536" s="789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87" t="s">
        <v>40</v>
      </c>
      <c r="Q537" s="788"/>
      <c r="R537" s="788"/>
      <c r="S537" s="788"/>
      <c r="T537" s="788"/>
      <c r="U537" s="788"/>
      <c r="V537" s="789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27.75" customHeight="1" x14ac:dyDescent="0.2">
      <c r="A538" s="837" t="s">
        <v>851</v>
      </c>
      <c r="B538" s="837"/>
      <c r="C538" s="837"/>
      <c r="D538" s="837"/>
      <c r="E538" s="837"/>
      <c r="F538" s="837"/>
      <c r="G538" s="837"/>
      <c r="H538" s="837"/>
      <c r="I538" s="837"/>
      <c r="J538" s="837"/>
      <c r="K538" s="837"/>
      <c r="L538" s="837"/>
      <c r="M538" s="837"/>
      <c r="N538" s="837"/>
      <c r="O538" s="837"/>
      <c r="P538" s="837"/>
      <c r="Q538" s="837"/>
      <c r="R538" s="837"/>
      <c r="S538" s="837"/>
      <c r="T538" s="837"/>
      <c r="U538" s="837"/>
      <c r="V538" s="837"/>
      <c r="W538" s="837"/>
      <c r="X538" s="837"/>
      <c r="Y538" s="837"/>
      <c r="Z538" s="837"/>
      <c r="AA538" s="52"/>
      <c r="AB538" s="52"/>
      <c r="AC538" s="52"/>
    </row>
    <row r="539" spans="1:68" ht="16.5" customHeight="1" x14ac:dyDescent="0.25">
      <c r="A539" s="803" t="s">
        <v>851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62"/>
      <c r="AB539" s="62"/>
      <c r="AC539" s="62"/>
    </row>
    <row r="540" spans="1:68" ht="14.25" customHeight="1" x14ac:dyDescent="0.25">
      <c r="A540" s="792" t="s">
        <v>124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63"/>
      <c r="AB540" s="63"/>
      <c r="AC540" s="63"/>
    </row>
    <row r="541" spans="1:68" ht="27" customHeight="1" x14ac:dyDescent="0.25">
      <c r="A541" s="60" t="s">
        <v>852</v>
      </c>
      <c r="B541" s="60" t="s">
        <v>853</v>
      </c>
      <c r="C541" s="34">
        <v>4301011795</v>
      </c>
      <c r="D541" s="793">
        <v>4607091389067</v>
      </c>
      <c r="E541" s="793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128</v>
      </c>
      <c r="L541" s="35" t="s">
        <v>45</v>
      </c>
      <c r="M541" s="36" t="s">
        <v>131</v>
      </c>
      <c r="N541" s="36"/>
      <c r="O541" s="35">
        <v>60</v>
      </c>
      <c r="P541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ref="Y541:Y555" si="103">IFERROR(IF(X541="",0,CEILING((X541/$H541),1)*$H541),"")</f>
        <v>0</v>
      </c>
      <c r="Z541" s="39" t="str">
        <f t="shared" ref="Z541:Z546" si="104">IFERROR(IF(Y541=0,"",ROUNDUP(Y541/H541,0)*0.01196),"")</f>
        <v/>
      </c>
      <c r="AA541" s="65" t="s">
        <v>45</v>
      </c>
      <c r="AB541" s="66" t="s">
        <v>45</v>
      </c>
      <c r="AC541" s="635" t="s">
        <v>127</v>
      </c>
      <c r="AG541" s="75"/>
      <c r="AJ541" s="79" t="s">
        <v>45</v>
      </c>
      <c r="AK541" s="79">
        <v>0</v>
      </c>
      <c r="BB541" s="636" t="s">
        <v>66</v>
      </c>
      <c r="BM541" s="75">
        <f t="shared" ref="BM541:BM555" si="105">IFERROR(X541*I541/H541,"0")</f>
        <v>0</v>
      </c>
      <c r="BN541" s="75">
        <f t="shared" ref="BN541:BN555" si="106">IFERROR(Y541*I541/H541,"0")</f>
        <v>0</v>
      </c>
      <c r="BO541" s="75">
        <f t="shared" ref="BO541:BO555" si="107">IFERROR(1/J541*(X541/H541),"0")</f>
        <v>0</v>
      </c>
      <c r="BP541" s="75">
        <f t="shared" ref="BP541:BP555" si="108">IFERROR(1/J541*(Y541/H541),"0")</f>
        <v>0</v>
      </c>
    </row>
    <row r="542" spans="1:68" ht="27" customHeight="1" x14ac:dyDescent="0.25">
      <c r="A542" s="60" t="s">
        <v>854</v>
      </c>
      <c r="B542" s="60" t="s">
        <v>855</v>
      </c>
      <c r="C542" s="34">
        <v>4301011961</v>
      </c>
      <c r="D542" s="793">
        <v>4680115885271</v>
      </c>
      <c r="E542" s="793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128</v>
      </c>
      <c r="L542" s="35" t="s">
        <v>45</v>
      </c>
      <c r="M542" s="36" t="s">
        <v>131</v>
      </c>
      <c r="N542" s="36"/>
      <c r="O542" s="35">
        <v>60</v>
      </c>
      <c r="P542" s="8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103"/>
        <v>0</v>
      </c>
      <c r="Z542" s="39" t="str">
        <f t="shared" si="104"/>
        <v/>
      </c>
      <c r="AA542" s="65" t="s">
        <v>45</v>
      </c>
      <c r="AB542" s="66" t="s">
        <v>45</v>
      </c>
      <c r="AC542" s="637" t="s">
        <v>856</v>
      </c>
      <c r="AG542" s="75"/>
      <c r="AJ542" s="79" t="s">
        <v>45</v>
      </c>
      <c r="AK542" s="79">
        <v>0</v>
      </c>
      <c r="BB542" s="638" t="s">
        <v>66</v>
      </c>
      <c r="BM542" s="75">
        <f t="shared" si="105"/>
        <v>0</v>
      </c>
      <c r="BN542" s="75">
        <f t="shared" si="106"/>
        <v>0</v>
      </c>
      <c r="BO542" s="75">
        <f t="shared" si="107"/>
        <v>0</v>
      </c>
      <c r="BP542" s="75">
        <f t="shared" si="108"/>
        <v>0</v>
      </c>
    </row>
    <row r="543" spans="1:68" ht="16.5" customHeight="1" x14ac:dyDescent="0.25">
      <c r="A543" s="60" t="s">
        <v>857</v>
      </c>
      <c r="B543" s="60" t="s">
        <v>858</v>
      </c>
      <c r="C543" s="34">
        <v>4301011774</v>
      </c>
      <c r="D543" s="793">
        <v>4680115884502</v>
      </c>
      <c r="E543" s="793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128</v>
      </c>
      <c r="L543" s="35" t="s">
        <v>45</v>
      </c>
      <c r="M543" s="36" t="s">
        <v>131</v>
      </c>
      <c r="N543" s="36"/>
      <c r="O543" s="35">
        <v>60</v>
      </c>
      <c r="P543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9" t="s">
        <v>859</v>
      </c>
      <c r="AG543" s="75"/>
      <c r="AJ543" s="79" t="s">
        <v>45</v>
      </c>
      <c r="AK543" s="79">
        <v>0</v>
      </c>
      <c r="BB543" s="640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860</v>
      </c>
      <c r="B544" s="60" t="s">
        <v>861</v>
      </c>
      <c r="C544" s="34">
        <v>4301011771</v>
      </c>
      <c r="D544" s="793">
        <v>4607091389104</v>
      </c>
      <c r="E544" s="793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128</v>
      </c>
      <c r="L544" s="35" t="s">
        <v>45</v>
      </c>
      <c r="M544" s="36" t="s">
        <v>131</v>
      </c>
      <c r="N544" s="36"/>
      <c r="O544" s="35">
        <v>60</v>
      </c>
      <c r="P544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7" t="s">
        <v>45</v>
      </c>
      <c r="V544" s="37" t="s">
        <v>45</v>
      </c>
      <c r="W544" s="38" t="s">
        <v>0</v>
      </c>
      <c r="X544" s="56">
        <v>200</v>
      </c>
      <c r="Y544" s="53">
        <f t="shared" si="103"/>
        <v>200.64000000000001</v>
      </c>
      <c r="Z544" s="39">
        <f t="shared" si="104"/>
        <v>0.45448</v>
      </c>
      <c r="AA544" s="65" t="s">
        <v>45</v>
      </c>
      <c r="AB544" s="66" t="s">
        <v>45</v>
      </c>
      <c r="AC544" s="641" t="s">
        <v>862</v>
      </c>
      <c r="AG544" s="75"/>
      <c r="AJ544" s="79" t="s">
        <v>45</v>
      </c>
      <c r="AK544" s="79">
        <v>0</v>
      </c>
      <c r="BB544" s="642" t="s">
        <v>66</v>
      </c>
      <c r="BM544" s="75">
        <f t="shared" si="105"/>
        <v>213.63636363636363</v>
      </c>
      <c r="BN544" s="75">
        <f t="shared" si="106"/>
        <v>214.32</v>
      </c>
      <c r="BO544" s="75">
        <f t="shared" si="107"/>
        <v>0.36421911421911418</v>
      </c>
      <c r="BP544" s="75">
        <f t="shared" si="108"/>
        <v>0.36538461538461542</v>
      </c>
    </row>
    <row r="545" spans="1:68" ht="16.5" customHeight="1" x14ac:dyDescent="0.25">
      <c r="A545" s="60" t="s">
        <v>863</v>
      </c>
      <c r="B545" s="60" t="s">
        <v>864</v>
      </c>
      <c r="C545" s="34">
        <v>4301011799</v>
      </c>
      <c r="D545" s="793">
        <v>4680115884519</v>
      </c>
      <c r="E545" s="793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128</v>
      </c>
      <c r="L545" s="35" t="s">
        <v>45</v>
      </c>
      <c r="M545" s="36" t="s">
        <v>88</v>
      </c>
      <c r="N545" s="36"/>
      <c r="O545" s="35">
        <v>60</v>
      </c>
      <c r="P545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 t="shared" si="104"/>
        <v/>
      </c>
      <c r="AA545" s="65" t="s">
        <v>45</v>
      </c>
      <c r="AB545" s="66" t="s">
        <v>45</v>
      </c>
      <c r="AC545" s="643" t="s">
        <v>865</v>
      </c>
      <c r="AG545" s="75"/>
      <c r="AJ545" s="79" t="s">
        <v>45</v>
      </c>
      <c r="AK545" s="79">
        <v>0</v>
      </c>
      <c r="BB545" s="644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866</v>
      </c>
      <c r="B546" s="60" t="s">
        <v>867</v>
      </c>
      <c r="C546" s="34">
        <v>4301011376</v>
      </c>
      <c r="D546" s="793">
        <v>4680115885226</v>
      </c>
      <c r="E546" s="793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128</v>
      </c>
      <c r="L546" s="35" t="s">
        <v>45</v>
      </c>
      <c r="M546" s="36" t="s">
        <v>88</v>
      </c>
      <c r="N546" s="36"/>
      <c r="O546" s="35">
        <v>60</v>
      </c>
      <c r="P546" s="8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7" t="s">
        <v>45</v>
      </c>
      <c r="V546" s="37" t="s">
        <v>45</v>
      </c>
      <c r="W546" s="38" t="s">
        <v>0</v>
      </c>
      <c r="X546" s="56">
        <v>1100</v>
      </c>
      <c r="Y546" s="53">
        <f t="shared" si="103"/>
        <v>1103.52</v>
      </c>
      <c r="Z546" s="39">
        <f t="shared" si="104"/>
        <v>2.4996399999999999</v>
      </c>
      <c r="AA546" s="65" t="s">
        <v>45</v>
      </c>
      <c r="AB546" s="66" t="s">
        <v>45</v>
      </c>
      <c r="AC546" s="645" t="s">
        <v>868</v>
      </c>
      <c r="AG546" s="75"/>
      <c r="AJ546" s="79" t="s">
        <v>45</v>
      </c>
      <c r="AK546" s="79">
        <v>0</v>
      </c>
      <c r="BB546" s="646" t="s">
        <v>66</v>
      </c>
      <c r="BM546" s="75">
        <f t="shared" si="105"/>
        <v>1175</v>
      </c>
      <c r="BN546" s="75">
        <f t="shared" si="106"/>
        <v>1178.76</v>
      </c>
      <c r="BO546" s="75">
        <f t="shared" si="107"/>
        <v>2.0032051282051282</v>
      </c>
      <c r="BP546" s="75">
        <f t="shared" si="108"/>
        <v>2.0096153846153846</v>
      </c>
    </row>
    <row r="547" spans="1:68" ht="27" customHeight="1" x14ac:dyDescent="0.25">
      <c r="A547" s="60" t="s">
        <v>869</v>
      </c>
      <c r="B547" s="60" t="s">
        <v>870</v>
      </c>
      <c r="C547" s="34">
        <v>4301011778</v>
      </c>
      <c r="D547" s="793">
        <v>4680115880603</v>
      </c>
      <c r="E547" s="793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137</v>
      </c>
      <c r="L547" s="35" t="s">
        <v>45</v>
      </c>
      <c r="M547" s="36" t="s">
        <v>131</v>
      </c>
      <c r="N547" s="36"/>
      <c r="O547" s="35">
        <v>60</v>
      </c>
      <c r="P547" s="8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7" t="s">
        <v>127</v>
      </c>
      <c r="AG547" s="75"/>
      <c r="AJ547" s="79" t="s">
        <v>45</v>
      </c>
      <c r="AK547" s="79">
        <v>0</v>
      </c>
      <c r="BB547" s="648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869</v>
      </c>
      <c r="B548" s="60" t="s">
        <v>871</v>
      </c>
      <c r="C548" s="34">
        <v>4301012035</v>
      </c>
      <c r="D548" s="793">
        <v>4680115880603</v>
      </c>
      <c r="E548" s="793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137</v>
      </c>
      <c r="L548" s="35" t="s">
        <v>45</v>
      </c>
      <c r="M548" s="36" t="s">
        <v>131</v>
      </c>
      <c r="N548" s="36"/>
      <c r="O548" s="35">
        <v>60</v>
      </c>
      <c r="P548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9" t="s">
        <v>127</v>
      </c>
      <c r="AG548" s="75"/>
      <c r="AJ548" s="79" t="s">
        <v>45</v>
      </c>
      <c r="AK548" s="79">
        <v>0</v>
      </c>
      <c r="BB548" s="650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872</v>
      </c>
      <c r="B549" s="60" t="s">
        <v>873</v>
      </c>
      <c r="C549" s="34">
        <v>4301012036</v>
      </c>
      <c r="D549" s="793">
        <v>4680115882782</v>
      </c>
      <c r="E549" s="793"/>
      <c r="F549" s="59">
        <v>0.6</v>
      </c>
      <c r="G549" s="35">
        <v>8</v>
      </c>
      <c r="H549" s="59">
        <v>4.8</v>
      </c>
      <c r="I549" s="59">
        <v>6.96</v>
      </c>
      <c r="J549" s="35">
        <v>120</v>
      </c>
      <c r="K549" s="35" t="s">
        <v>137</v>
      </c>
      <c r="L549" s="35" t="s">
        <v>45</v>
      </c>
      <c r="M549" s="36" t="s">
        <v>131</v>
      </c>
      <c r="N549" s="36"/>
      <c r="O549" s="35">
        <v>60</v>
      </c>
      <c r="P549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IFERROR(IF(Y549=0,"",ROUNDUP(Y549/H549,0)*0.00937),"")</f>
        <v/>
      </c>
      <c r="AA549" s="65" t="s">
        <v>45</v>
      </c>
      <c r="AB549" s="66" t="s">
        <v>45</v>
      </c>
      <c r="AC549" s="651" t="s">
        <v>856</v>
      </c>
      <c r="AG549" s="75"/>
      <c r="AJ549" s="79" t="s">
        <v>45</v>
      </c>
      <c r="AK549" s="79">
        <v>0</v>
      </c>
      <c r="BB549" s="652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875</v>
      </c>
      <c r="C550" s="34">
        <v>4301012050</v>
      </c>
      <c r="D550" s="793">
        <v>4680115885479</v>
      </c>
      <c r="E550" s="793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89</v>
      </c>
      <c r="L550" s="35" t="s">
        <v>45</v>
      </c>
      <c r="M550" s="36" t="s">
        <v>131</v>
      </c>
      <c r="N550" s="36"/>
      <c r="O550" s="35">
        <v>60</v>
      </c>
      <c r="P550" s="868" t="s">
        <v>876</v>
      </c>
      <c r="Q550" s="795"/>
      <c r="R550" s="795"/>
      <c r="S550" s="795"/>
      <c r="T550" s="796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IFERROR(IF(Y550=0,"",ROUNDUP(Y550/H550,0)*0.00651),"")</f>
        <v/>
      </c>
      <c r="AA550" s="65" t="s">
        <v>45</v>
      </c>
      <c r="AB550" s="66" t="s">
        <v>45</v>
      </c>
      <c r="AC550" s="653" t="s">
        <v>877</v>
      </c>
      <c r="AG550" s="75"/>
      <c r="AJ550" s="79" t="s">
        <v>45</v>
      </c>
      <c r="AK550" s="79">
        <v>0</v>
      </c>
      <c r="BB550" s="654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878</v>
      </c>
      <c r="B551" s="60" t="s">
        <v>879</v>
      </c>
      <c r="C551" s="34">
        <v>4301011784</v>
      </c>
      <c r="D551" s="793">
        <v>4607091389982</v>
      </c>
      <c r="E551" s="793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137</v>
      </c>
      <c r="L551" s="35" t="s">
        <v>45</v>
      </c>
      <c r="M551" s="36" t="s">
        <v>131</v>
      </c>
      <c r="N551" s="36"/>
      <c r="O551" s="35">
        <v>60</v>
      </c>
      <c r="P551" s="8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5" t="s">
        <v>862</v>
      </c>
      <c r="AG551" s="75"/>
      <c r="AJ551" s="79" t="s">
        <v>45</v>
      </c>
      <c r="AK551" s="79">
        <v>0</v>
      </c>
      <c r="BB551" s="656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878</v>
      </c>
      <c r="B552" s="60" t="s">
        <v>880</v>
      </c>
      <c r="C552" s="34">
        <v>4301012034</v>
      </c>
      <c r="D552" s="793">
        <v>4607091389982</v>
      </c>
      <c r="E552" s="793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137</v>
      </c>
      <c r="L552" s="35" t="s">
        <v>45</v>
      </c>
      <c r="M552" s="36" t="s">
        <v>131</v>
      </c>
      <c r="N552" s="36"/>
      <c r="O552" s="35">
        <v>60</v>
      </c>
      <c r="P552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7" t="s">
        <v>862</v>
      </c>
      <c r="AG552" s="75"/>
      <c r="AJ552" s="79" t="s">
        <v>45</v>
      </c>
      <c r="AK552" s="79">
        <v>0</v>
      </c>
      <c r="BB552" s="658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881</v>
      </c>
      <c r="B553" s="60" t="s">
        <v>882</v>
      </c>
      <c r="C553" s="34">
        <v>4301012057</v>
      </c>
      <c r="D553" s="793">
        <v>4680115886483</v>
      </c>
      <c r="E553" s="793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137</v>
      </c>
      <c r="L553" s="35" t="s">
        <v>45</v>
      </c>
      <c r="M553" s="36" t="s">
        <v>131</v>
      </c>
      <c r="N553" s="36"/>
      <c r="O553" s="35">
        <v>60</v>
      </c>
      <c r="P553" s="871" t="s">
        <v>883</v>
      </c>
      <c r="Q553" s="795"/>
      <c r="R553" s="795"/>
      <c r="S553" s="795"/>
      <c r="T553" s="79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9" t="s">
        <v>859</v>
      </c>
      <c r="AG553" s="75"/>
      <c r="AJ553" s="79" t="s">
        <v>45</v>
      </c>
      <c r="AK553" s="79">
        <v>0</v>
      </c>
      <c r="BB553" s="660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ht="27" customHeight="1" x14ac:dyDescent="0.25">
      <c r="A554" s="60" t="s">
        <v>884</v>
      </c>
      <c r="B554" s="60" t="s">
        <v>885</v>
      </c>
      <c r="C554" s="34">
        <v>4301012058</v>
      </c>
      <c r="D554" s="793">
        <v>4680115886490</v>
      </c>
      <c r="E554" s="793"/>
      <c r="F554" s="59">
        <v>0.55000000000000004</v>
      </c>
      <c r="G554" s="35">
        <v>8</v>
      </c>
      <c r="H554" s="59">
        <v>4.4000000000000004</v>
      </c>
      <c r="I554" s="59">
        <v>4.6100000000000003</v>
      </c>
      <c r="J554" s="35">
        <v>132</v>
      </c>
      <c r="K554" s="35" t="s">
        <v>137</v>
      </c>
      <c r="L554" s="35" t="s">
        <v>45</v>
      </c>
      <c r="M554" s="36" t="s">
        <v>131</v>
      </c>
      <c r="N554" s="36"/>
      <c r="O554" s="35">
        <v>60</v>
      </c>
      <c r="P554" s="858" t="s">
        <v>886</v>
      </c>
      <c r="Q554" s="795"/>
      <c r="R554" s="795"/>
      <c r="S554" s="795"/>
      <c r="T554" s="796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61" t="s">
        <v>865</v>
      </c>
      <c r="AG554" s="75"/>
      <c r="AJ554" s="79" t="s">
        <v>45</v>
      </c>
      <c r="AK554" s="79">
        <v>0</v>
      </c>
      <c r="BB554" s="662" t="s">
        <v>66</v>
      </c>
      <c r="BM554" s="75">
        <f t="shared" si="105"/>
        <v>0</v>
      </c>
      <c r="BN554" s="75">
        <f t="shared" si="106"/>
        <v>0</v>
      </c>
      <c r="BO554" s="75">
        <f t="shared" si="107"/>
        <v>0</v>
      </c>
      <c r="BP554" s="75">
        <f t="shared" si="108"/>
        <v>0</v>
      </c>
    </row>
    <row r="555" spans="1:68" ht="27" customHeight="1" x14ac:dyDescent="0.25">
      <c r="A555" s="60" t="s">
        <v>887</v>
      </c>
      <c r="B555" s="60" t="s">
        <v>888</v>
      </c>
      <c r="C555" s="34">
        <v>4301012055</v>
      </c>
      <c r="D555" s="793">
        <v>4680115886469</v>
      </c>
      <c r="E555" s="793"/>
      <c r="F555" s="59">
        <v>0.55000000000000004</v>
      </c>
      <c r="G555" s="35">
        <v>8</v>
      </c>
      <c r="H555" s="59">
        <v>4.4000000000000004</v>
      </c>
      <c r="I555" s="59">
        <v>4.6100000000000003</v>
      </c>
      <c r="J555" s="35">
        <v>132</v>
      </c>
      <c r="K555" s="35" t="s">
        <v>137</v>
      </c>
      <c r="L555" s="35" t="s">
        <v>45</v>
      </c>
      <c r="M555" s="36" t="s">
        <v>131</v>
      </c>
      <c r="N555" s="36"/>
      <c r="O555" s="35">
        <v>60</v>
      </c>
      <c r="P555" s="859" t="s">
        <v>889</v>
      </c>
      <c r="Q555" s="795"/>
      <c r="R555" s="795"/>
      <c r="S555" s="795"/>
      <c r="T555" s="796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63" t="s">
        <v>868</v>
      </c>
      <c r="AG555" s="75"/>
      <c r="AJ555" s="79" t="s">
        <v>45</v>
      </c>
      <c r="AK555" s="79">
        <v>0</v>
      </c>
      <c r="BB555" s="664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x14ac:dyDescent="0.2">
      <c r="A556" s="790"/>
      <c r="B556" s="790"/>
      <c r="C556" s="790"/>
      <c r="D556" s="790"/>
      <c r="E556" s="790"/>
      <c r="F556" s="790"/>
      <c r="G556" s="790"/>
      <c r="H556" s="790"/>
      <c r="I556" s="790"/>
      <c r="J556" s="790"/>
      <c r="K556" s="790"/>
      <c r="L556" s="790"/>
      <c r="M556" s="790"/>
      <c r="N556" s="790"/>
      <c r="O556" s="791"/>
      <c r="P556" s="787" t="s">
        <v>40</v>
      </c>
      <c r="Q556" s="788"/>
      <c r="R556" s="788"/>
      <c r="S556" s="788"/>
      <c r="T556" s="788"/>
      <c r="U556" s="788"/>
      <c r="V556" s="789"/>
      <c r="W556" s="40" t="s">
        <v>39</v>
      </c>
      <c r="X556" s="4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246.21212121212119</v>
      </c>
      <c r="Y556" s="4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247</v>
      </c>
      <c r="Z556" s="4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2.9541199999999996</v>
      </c>
      <c r="AA556" s="64"/>
      <c r="AB556" s="64"/>
      <c r="AC556" s="64"/>
    </row>
    <row r="557" spans="1:68" x14ac:dyDescent="0.2">
      <c r="A557" s="790"/>
      <c r="B557" s="790"/>
      <c r="C557" s="790"/>
      <c r="D557" s="790"/>
      <c r="E557" s="790"/>
      <c r="F557" s="790"/>
      <c r="G557" s="790"/>
      <c r="H557" s="790"/>
      <c r="I557" s="790"/>
      <c r="J557" s="790"/>
      <c r="K557" s="790"/>
      <c r="L557" s="790"/>
      <c r="M557" s="790"/>
      <c r="N557" s="790"/>
      <c r="O557" s="791"/>
      <c r="P557" s="787" t="s">
        <v>40</v>
      </c>
      <c r="Q557" s="788"/>
      <c r="R557" s="788"/>
      <c r="S557" s="788"/>
      <c r="T557" s="788"/>
      <c r="U557" s="788"/>
      <c r="V557" s="789"/>
      <c r="W557" s="40" t="s">
        <v>0</v>
      </c>
      <c r="X557" s="41">
        <f>IFERROR(SUM(X541:X555),"0")</f>
        <v>1300</v>
      </c>
      <c r="Y557" s="41">
        <f>IFERROR(SUM(Y541:Y555),"0")</f>
        <v>1304.1600000000001</v>
      </c>
      <c r="Z557" s="40"/>
      <c r="AA557" s="64"/>
      <c r="AB557" s="64"/>
      <c r="AC557" s="64"/>
    </row>
    <row r="558" spans="1:68" ht="14.25" customHeight="1" x14ac:dyDescent="0.25">
      <c r="A558" s="792" t="s">
        <v>176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63"/>
      <c r="AB558" s="63"/>
      <c r="AC558" s="63"/>
    </row>
    <row r="559" spans="1:68" ht="16.5" customHeight="1" x14ac:dyDescent="0.25">
      <c r="A559" s="60" t="s">
        <v>890</v>
      </c>
      <c r="B559" s="60" t="s">
        <v>891</v>
      </c>
      <c r="C559" s="34">
        <v>4301020334</v>
      </c>
      <c r="D559" s="793">
        <v>4607091388930</v>
      </c>
      <c r="E559" s="793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128</v>
      </c>
      <c r="L559" s="35" t="s">
        <v>45</v>
      </c>
      <c r="M559" s="36" t="s">
        <v>88</v>
      </c>
      <c r="N559" s="36"/>
      <c r="O559" s="35">
        <v>70</v>
      </c>
      <c r="P559" s="860" t="s">
        <v>892</v>
      </c>
      <c r="Q559" s="795"/>
      <c r="R559" s="795"/>
      <c r="S559" s="795"/>
      <c r="T559" s="796"/>
      <c r="U559" s="37" t="s">
        <v>45</v>
      </c>
      <c r="V559" s="37" t="s">
        <v>45</v>
      </c>
      <c r="W559" s="38" t="s">
        <v>0</v>
      </c>
      <c r="X559" s="56">
        <v>550</v>
      </c>
      <c r="Y559" s="53">
        <f>IFERROR(IF(X559="",0,CEILING((X559/$H559),1)*$H559),"")</f>
        <v>554.4</v>
      </c>
      <c r="Z559" s="39">
        <f>IFERROR(IF(Y559=0,"",ROUNDUP(Y559/H559,0)*0.01196),"")</f>
        <v>1.2558</v>
      </c>
      <c r="AA559" s="65" t="s">
        <v>45</v>
      </c>
      <c r="AB559" s="66" t="s">
        <v>45</v>
      </c>
      <c r="AC559" s="665" t="s">
        <v>893</v>
      </c>
      <c r="AG559" s="75"/>
      <c r="AJ559" s="79" t="s">
        <v>45</v>
      </c>
      <c r="AK559" s="79">
        <v>0</v>
      </c>
      <c r="BB559" s="666" t="s">
        <v>66</v>
      </c>
      <c r="BM559" s="75">
        <f>IFERROR(X559*I559/H559,"0")</f>
        <v>587.5</v>
      </c>
      <c r="BN559" s="75">
        <f>IFERROR(Y559*I559/H559,"0")</f>
        <v>592.19999999999993</v>
      </c>
      <c r="BO559" s="75">
        <f>IFERROR(1/J559*(X559/H559),"0")</f>
        <v>1.0016025641025641</v>
      </c>
      <c r="BP559" s="75">
        <f>IFERROR(1/J559*(Y559/H559),"0")</f>
        <v>1.0096153846153846</v>
      </c>
    </row>
    <row r="560" spans="1:68" ht="16.5" customHeight="1" x14ac:dyDescent="0.25">
      <c r="A560" s="60" t="s">
        <v>890</v>
      </c>
      <c r="B560" s="60" t="s">
        <v>894</v>
      </c>
      <c r="C560" s="34">
        <v>4301020222</v>
      </c>
      <c r="D560" s="793">
        <v>4607091388930</v>
      </c>
      <c r="E560" s="793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128</v>
      </c>
      <c r="L560" s="35" t="s">
        <v>45</v>
      </c>
      <c r="M560" s="36" t="s">
        <v>131</v>
      </c>
      <c r="N560" s="36"/>
      <c r="O560" s="35">
        <v>55</v>
      </c>
      <c r="P560" s="8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IFERROR(IF(Y560=0,"",ROUNDUP(Y560/H560,0)*0.01196),"")</f>
        <v/>
      </c>
      <c r="AA560" s="65" t="s">
        <v>45</v>
      </c>
      <c r="AB560" s="66" t="s">
        <v>45</v>
      </c>
      <c r="AC560" s="667" t="s">
        <v>895</v>
      </c>
      <c r="AG560" s="75"/>
      <c r="AJ560" s="79" t="s">
        <v>45</v>
      </c>
      <c r="AK560" s="79">
        <v>0</v>
      </c>
      <c r="BB560" s="668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customHeight="1" x14ac:dyDescent="0.25">
      <c r="A561" s="60" t="s">
        <v>896</v>
      </c>
      <c r="B561" s="60" t="s">
        <v>897</v>
      </c>
      <c r="C561" s="34">
        <v>4301020385</v>
      </c>
      <c r="D561" s="793">
        <v>4680115880054</v>
      </c>
      <c r="E561" s="793"/>
      <c r="F561" s="59">
        <v>0.6</v>
      </c>
      <c r="G561" s="35">
        <v>8</v>
      </c>
      <c r="H561" s="59">
        <v>4.8</v>
      </c>
      <c r="I561" s="59">
        <v>6.93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70</v>
      </c>
      <c r="P561" s="862" t="s">
        <v>898</v>
      </c>
      <c r="Q561" s="795"/>
      <c r="R561" s="795"/>
      <c r="S561" s="795"/>
      <c r="T561" s="796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9" t="s">
        <v>893</v>
      </c>
      <c r="AG561" s="75"/>
      <c r="AJ561" s="79" t="s">
        <v>45</v>
      </c>
      <c r="AK561" s="79">
        <v>0</v>
      </c>
      <c r="BB561" s="670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790"/>
      <c r="B562" s="790"/>
      <c r="C562" s="790"/>
      <c r="D562" s="790"/>
      <c r="E562" s="790"/>
      <c r="F562" s="790"/>
      <c r="G562" s="790"/>
      <c r="H562" s="790"/>
      <c r="I562" s="790"/>
      <c r="J562" s="790"/>
      <c r="K562" s="790"/>
      <c r="L562" s="790"/>
      <c r="M562" s="790"/>
      <c r="N562" s="790"/>
      <c r="O562" s="791"/>
      <c r="P562" s="787" t="s">
        <v>40</v>
      </c>
      <c r="Q562" s="788"/>
      <c r="R562" s="788"/>
      <c r="S562" s="788"/>
      <c r="T562" s="788"/>
      <c r="U562" s="788"/>
      <c r="V562" s="789"/>
      <c r="W562" s="40" t="s">
        <v>39</v>
      </c>
      <c r="X562" s="41">
        <f>IFERROR(X559/H559,"0")+IFERROR(X560/H560,"0")+IFERROR(X561/H561,"0")</f>
        <v>104.16666666666666</v>
      </c>
      <c r="Y562" s="41">
        <f>IFERROR(Y559/H559,"0")+IFERROR(Y560/H560,"0")+IFERROR(Y561/H561,"0")</f>
        <v>104.99999999999999</v>
      </c>
      <c r="Z562" s="41">
        <f>IFERROR(IF(Z559="",0,Z559),"0")+IFERROR(IF(Z560="",0,Z560),"0")+IFERROR(IF(Z561="",0,Z561),"0")</f>
        <v>1.2558</v>
      </c>
      <c r="AA562" s="64"/>
      <c r="AB562" s="64"/>
      <c r="AC562" s="64"/>
    </row>
    <row r="563" spans="1:68" x14ac:dyDescent="0.2">
      <c r="A563" s="790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87" t="s">
        <v>40</v>
      </c>
      <c r="Q563" s="788"/>
      <c r="R563" s="788"/>
      <c r="S563" s="788"/>
      <c r="T563" s="788"/>
      <c r="U563" s="788"/>
      <c r="V563" s="789"/>
      <c r="W563" s="40" t="s">
        <v>0</v>
      </c>
      <c r="X563" s="41">
        <f>IFERROR(SUM(X559:X561),"0")</f>
        <v>550</v>
      </c>
      <c r="Y563" s="41">
        <f>IFERROR(SUM(Y559:Y561),"0")</f>
        <v>554.4</v>
      </c>
      <c r="Z563" s="40"/>
      <c r="AA563" s="64"/>
      <c r="AB563" s="64"/>
      <c r="AC563" s="64"/>
    </row>
    <row r="564" spans="1:68" ht="14.25" customHeight="1" x14ac:dyDescent="0.25">
      <c r="A564" s="792" t="s">
        <v>78</v>
      </c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2"/>
      <c r="P564" s="792"/>
      <c r="Q564" s="792"/>
      <c r="R564" s="792"/>
      <c r="S564" s="792"/>
      <c r="T564" s="792"/>
      <c r="U564" s="792"/>
      <c r="V564" s="792"/>
      <c r="W564" s="792"/>
      <c r="X564" s="792"/>
      <c r="Y564" s="792"/>
      <c r="Z564" s="792"/>
      <c r="AA564" s="63"/>
      <c r="AB564" s="63"/>
      <c r="AC564" s="63"/>
    </row>
    <row r="565" spans="1:68" ht="27" customHeight="1" x14ac:dyDescent="0.25">
      <c r="A565" s="60" t="s">
        <v>899</v>
      </c>
      <c r="B565" s="60" t="s">
        <v>900</v>
      </c>
      <c r="C565" s="34">
        <v>4301031349</v>
      </c>
      <c r="D565" s="793">
        <v>4680115883116</v>
      </c>
      <c r="E565" s="79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128</v>
      </c>
      <c r="L565" s="35" t="s">
        <v>45</v>
      </c>
      <c r="M565" s="36" t="s">
        <v>131</v>
      </c>
      <c r="N565" s="36"/>
      <c r="O565" s="35">
        <v>70</v>
      </c>
      <c r="P565" s="850" t="s">
        <v>901</v>
      </c>
      <c r="Q565" s="795"/>
      <c r="R565" s="795"/>
      <c r="S565" s="795"/>
      <c r="T565" s="796"/>
      <c r="U565" s="37" t="s">
        <v>45</v>
      </c>
      <c r="V565" s="37" t="s">
        <v>45</v>
      </c>
      <c r="W565" s="38" t="s">
        <v>0</v>
      </c>
      <c r="X565" s="56">
        <v>200</v>
      </c>
      <c r="Y565" s="53">
        <f t="shared" ref="Y565:Y578" si="109">IFERROR(IF(X565="",0,CEILING((X565/$H565),1)*$H565),"")</f>
        <v>200.64000000000001</v>
      </c>
      <c r="Z565" s="39">
        <f>IFERROR(IF(Y565=0,"",ROUNDUP(Y565/H565,0)*0.01196),"")</f>
        <v>0.45448</v>
      </c>
      <c r="AA565" s="65" t="s">
        <v>45</v>
      </c>
      <c r="AB565" s="66" t="s">
        <v>45</v>
      </c>
      <c r="AC565" s="671" t="s">
        <v>902</v>
      </c>
      <c r="AG565" s="75"/>
      <c r="AJ565" s="79" t="s">
        <v>45</v>
      </c>
      <c r="AK565" s="79">
        <v>0</v>
      </c>
      <c r="BB565" s="672" t="s">
        <v>66</v>
      </c>
      <c r="BM565" s="75">
        <f t="shared" ref="BM565:BM578" si="110">IFERROR(X565*I565/H565,"0")</f>
        <v>213.63636363636363</v>
      </c>
      <c r="BN565" s="75">
        <f t="shared" ref="BN565:BN578" si="111">IFERROR(Y565*I565/H565,"0")</f>
        <v>214.32</v>
      </c>
      <c r="BO565" s="75">
        <f t="shared" ref="BO565:BO578" si="112">IFERROR(1/J565*(X565/H565),"0")</f>
        <v>0.36421911421911418</v>
      </c>
      <c r="BP565" s="75">
        <f t="shared" ref="BP565:BP578" si="113">IFERROR(1/J565*(Y565/H565),"0")</f>
        <v>0.36538461538461542</v>
      </c>
    </row>
    <row r="566" spans="1:68" ht="27" customHeight="1" x14ac:dyDescent="0.25">
      <c r="A566" s="60" t="s">
        <v>903</v>
      </c>
      <c r="B566" s="60" t="s">
        <v>904</v>
      </c>
      <c r="C566" s="34">
        <v>4301031350</v>
      </c>
      <c r="D566" s="793">
        <v>4680115883093</v>
      </c>
      <c r="E566" s="79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128</v>
      </c>
      <c r="L566" s="35" t="s">
        <v>45</v>
      </c>
      <c r="M566" s="36" t="s">
        <v>82</v>
      </c>
      <c r="N566" s="36"/>
      <c r="O566" s="35">
        <v>70</v>
      </c>
      <c r="P566" s="851" t="s">
        <v>905</v>
      </c>
      <c r="Q566" s="795"/>
      <c r="R566" s="795"/>
      <c r="S566" s="795"/>
      <c r="T566" s="796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9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73" t="s">
        <v>906</v>
      </c>
      <c r="AG566" s="75"/>
      <c r="AJ566" s="79" t="s">
        <v>45</v>
      </c>
      <c r="AK566" s="79">
        <v>0</v>
      </c>
      <c r="BB566" s="674" t="s">
        <v>66</v>
      </c>
      <c r="BM566" s="75">
        <f t="shared" si="110"/>
        <v>0</v>
      </c>
      <c r="BN566" s="75">
        <f t="shared" si="111"/>
        <v>0</v>
      </c>
      <c r="BO566" s="75">
        <f t="shared" si="112"/>
        <v>0</v>
      </c>
      <c r="BP566" s="75">
        <f t="shared" si="113"/>
        <v>0</v>
      </c>
    </row>
    <row r="567" spans="1:68" ht="27" customHeight="1" x14ac:dyDescent="0.25">
      <c r="A567" s="60" t="s">
        <v>903</v>
      </c>
      <c r="B567" s="60" t="s">
        <v>907</v>
      </c>
      <c r="C567" s="34">
        <v>4301031248</v>
      </c>
      <c r="D567" s="793">
        <v>4680115883093</v>
      </c>
      <c r="E567" s="793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128</v>
      </c>
      <c r="L567" s="35" t="s">
        <v>45</v>
      </c>
      <c r="M567" s="36" t="s">
        <v>82</v>
      </c>
      <c r="N567" s="36"/>
      <c r="O567" s="35">
        <v>60</v>
      </c>
      <c r="P567" s="8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5" t="s">
        <v>908</v>
      </c>
      <c r="AG567" s="75"/>
      <c r="AJ567" s="79" t="s">
        <v>45</v>
      </c>
      <c r="AK567" s="79">
        <v>0</v>
      </c>
      <c r="BB567" s="676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909</v>
      </c>
      <c r="B568" s="60" t="s">
        <v>910</v>
      </c>
      <c r="C568" s="34">
        <v>4301031353</v>
      </c>
      <c r="D568" s="793">
        <v>4680115883109</v>
      </c>
      <c r="E568" s="793"/>
      <c r="F568" s="59">
        <v>0.88</v>
      </c>
      <c r="G568" s="35">
        <v>6</v>
      </c>
      <c r="H568" s="59">
        <v>5.28</v>
      </c>
      <c r="I568" s="59">
        <v>5.64</v>
      </c>
      <c r="J568" s="35">
        <v>104</v>
      </c>
      <c r="K568" s="35" t="s">
        <v>128</v>
      </c>
      <c r="L568" s="35" t="s">
        <v>45</v>
      </c>
      <c r="M568" s="36" t="s">
        <v>82</v>
      </c>
      <c r="N568" s="36"/>
      <c r="O568" s="35">
        <v>70</v>
      </c>
      <c r="P568" s="853" t="s">
        <v>911</v>
      </c>
      <c r="Q568" s="795"/>
      <c r="R568" s="795"/>
      <c r="S568" s="795"/>
      <c r="T568" s="796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IFERROR(IF(Y568=0,"",ROUNDUP(Y568/H568,0)*0.01196),"")</f>
        <v/>
      </c>
      <c r="AA568" s="65" t="s">
        <v>45</v>
      </c>
      <c r="AB568" s="66" t="s">
        <v>45</v>
      </c>
      <c r="AC568" s="677" t="s">
        <v>912</v>
      </c>
      <c r="AG568" s="75"/>
      <c r="AJ568" s="79" t="s">
        <v>45</v>
      </c>
      <c r="AK568" s="79">
        <v>0</v>
      </c>
      <c r="BB568" s="678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909</v>
      </c>
      <c r="B569" s="60" t="s">
        <v>913</v>
      </c>
      <c r="C569" s="34">
        <v>4301031250</v>
      </c>
      <c r="D569" s="793">
        <v>4680115883109</v>
      </c>
      <c r="E569" s="793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128</v>
      </c>
      <c r="L569" s="35" t="s">
        <v>45</v>
      </c>
      <c r="M569" s="36" t="s">
        <v>82</v>
      </c>
      <c r="N569" s="36"/>
      <c r="O569" s="35">
        <v>60</v>
      </c>
      <c r="P569" s="8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7" t="s">
        <v>45</v>
      </c>
      <c r="V569" s="37" t="s">
        <v>45</v>
      </c>
      <c r="W569" s="38" t="s">
        <v>0</v>
      </c>
      <c r="X569" s="56">
        <v>300</v>
      </c>
      <c r="Y569" s="53">
        <f t="shared" si="109"/>
        <v>300.96000000000004</v>
      </c>
      <c r="Z569" s="39">
        <f>IFERROR(IF(Y569=0,"",ROUNDUP(Y569/H569,0)*0.01196),"")</f>
        <v>0.68171999999999999</v>
      </c>
      <c r="AA569" s="65" t="s">
        <v>45</v>
      </c>
      <c r="AB569" s="66" t="s">
        <v>45</v>
      </c>
      <c r="AC569" s="679" t="s">
        <v>914</v>
      </c>
      <c r="AG569" s="75"/>
      <c r="AJ569" s="79" t="s">
        <v>45</v>
      </c>
      <c r="AK569" s="79">
        <v>0</v>
      </c>
      <c r="BB569" s="680" t="s">
        <v>66</v>
      </c>
      <c r="BM569" s="75">
        <f t="shared" si="110"/>
        <v>320.45454545454544</v>
      </c>
      <c r="BN569" s="75">
        <f t="shared" si="111"/>
        <v>321.48</v>
      </c>
      <c r="BO569" s="75">
        <f t="shared" si="112"/>
        <v>0.54632867132867136</v>
      </c>
      <c r="BP569" s="75">
        <f t="shared" si="113"/>
        <v>0.54807692307692313</v>
      </c>
    </row>
    <row r="570" spans="1:68" ht="27" customHeight="1" x14ac:dyDescent="0.25">
      <c r="A570" s="60" t="s">
        <v>915</v>
      </c>
      <c r="B570" s="60" t="s">
        <v>916</v>
      </c>
      <c r="C570" s="34">
        <v>4301031351</v>
      </c>
      <c r="D570" s="793">
        <v>4680115882072</v>
      </c>
      <c r="E570" s="793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137</v>
      </c>
      <c r="L570" s="35" t="s">
        <v>45</v>
      </c>
      <c r="M570" s="36" t="s">
        <v>131</v>
      </c>
      <c r="N570" s="36"/>
      <c r="O570" s="35">
        <v>70</v>
      </c>
      <c r="P570" s="855" t="s">
        <v>917</v>
      </c>
      <c r="Q570" s="795"/>
      <c r="R570" s="795"/>
      <c r="S570" s="795"/>
      <c r="T570" s="796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81" t="s">
        <v>902</v>
      </c>
      <c r="AG570" s="75"/>
      <c r="AJ570" s="79" t="s">
        <v>45</v>
      </c>
      <c r="AK570" s="79">
        <v>0</v>
      </c>
      <c r="BB570" s="682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915</v>
      </c>
      <c r="B571" s="60" t="s">
        <v>918</v>
      </c>
      <c r="C571" s="34">
        <v>4301031419</v>
      </c>
      <c r="D571" s="793">
        <v>4680115882072</v>
      </c>
      <c r="E571" s="793"/>
      <c r="F571" s="59">
        <v>0.6</v>
      </c>
      <c r="G571" s="35">
        <v>8</v>
      </c>
      <c r="H571" s="59">
        <v>4.8</v>
      </c>
      <c r="I571" s="59">
        <v>6.93</v>
      </c>
      <c r="J571" s="35">
        <v>132</v>
      </c>
      <c r="K571" s="35" t="s">
        <v>137</v>
      </c>
      <c r="L571" s="35" t="s">
        <v>45</v>
      </c>
      <c r="M571" s="36" t="s">
        <v>131</v>
      </c>
      <c r="N571" s="36"/>
      <c r="O571" s="35">
        <v>70</v>
      </c>
      <c r="P571" s="856" t="s">
        <v>919</v>
      </c>
      <c r="Q571" s="795"/>
      <c r="R571" s="795"/>
      <c r="S571" s="795"/>
      <c r="T571" s="796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83" t="s">
        <v>902</v>
      </c>
      <c r="AG571" s="75"/>
      <c r="AJ571" s="79" t="s">
        <v>45</v>
      </c>
      <c r="AK571" s="79">
        <v>0</v>
      </c>
      <c r="BB571" s="684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915</v>
      </c>
      <c r="B572" s="60" t="s">
        <v>920</v>
      </c>
      <c r="C572" s="34">
        <v>4301031383</v>
      </c>
      <c r="D572" s="793">
        <v>4680115882072</v>
      </c>
      <c r="E572" s="793"/>
      <c r="F572" s="59">
        <v>0.6</v>
      </c>
      <c r="G572" s="35">
        <v>8</v>
      </c>
      <c r="H572" s="59">
        <v>4.8</v>
      </c>
      <c r="I572" s="59">
        <v>6.96</v>
      </c>
      <c r="J572" s="35">
        <v>120</v>
      </c>
      <c r="K572" s="35" t="s">
        <v>137</v>
      </c>
      <c r="L572" s="35" t="s">
        <v>45</v>
      </c>
      <c r="M572" s="36" t="s">
        <v>131</v>
      </c>
      <c r="N572" s="36"/>
      <c r="O572" s="35">
        <v>60</v>
      </c>
      <c r="P572" s="85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5" t="s">
        <v>921</v>
      </c>
      <c r="AG572" s="75"/>
      <c r="AJ572" s="79" t="s">
        <v>45</v>
      </c>
      <c r="AK572" s="79">
        <v>0</v>
      </c>
      <c r="BB572" s="686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922</v>
      </c>
      <c r="B573" s="60" t="s">
        <v>923</v>
      </c>
      <c r="C573" s="34">
        <v>4301031251</v>
      </c>
      <c r="D573" s="793">
        <v>4680115882102</v>
      </c>
      <c r="E573" s="793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137</v>
      </c>
      <c r="L573" s="35" t="s">
        <v>45</v>
      </c>
      <c r="M573" s="36" t="s">
        <v>82</v>
      </c>
      <c r="N573" s="36"/>
      <c r="O573" s="35">
        <v>60</v>
      </c>
      <c r="P573" s="8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7" t="s">
        <v>908</v>
      </c>
      <c r="AG573" s="75"/>
      <c r="AJ573" s="79" t="s">
        <v>45</v>
      </c>
      <c r="AK573" s="79">
        <v>0</v>
      </c>
      <c r="BB573" s="688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922</v>
      </c>
      <c r="B574" s="60" t="s">
        <v>924</v>
      </c>
      <c r="C574" s="34">
        <v>4301031418</v>
      </c>
      <c r="D574" s="793">
        <v>4680115882102</v>
      </c>
      <c r="E574" s="793"/>
      <c r="F574" s="59">
        <v>0.6</v>
      </c>
      <c r="G574" s="35">
        <v>8</v>
      </c>
      <c r="H574" s="59">
        <v>4.8</v>
      </c>
      <c r="I574" s="59">
        <v>6.69</v>
      </c>
      <c r="J574" s="35">
        <v>132</v>
      </c>
      <c r="K574" s="35" t="s">
        <v>137</v>
      </c>
      <c r="L574" s="35" t="s">
        <v>45</v>
      </c>
      <c r="M574" s="36" t="s">
        <v>82</v>
      </c>
      <c r="N574" s="36"/>
      <c r="O574" s="35">
        <v>70</v>
      </c>
      <c r="P574" s="844" t="s">
        <v>925</v>
      </c>
      <c r="Q574" s="795"/>
      <c r="R574" s="795"/>
      <c r="S574" s="795"/>
      <c r="T574" s="79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9" t="s">
        <v>906</v>
      </c>
      <c r="AG574" s="75"/>
      <c r="AJ574" s="79" t="s">
        <v>45</v>
      </c>
      <c r="AK574" s="79">
        <v>0</v>
      </c>
      <c r="BB574" s="690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922</v>
      </c>
      <c r="B575" s="60" t="s">
        <v>926</v>
      </c>
      <c r="C575" s="34">
        <v>4301031385</v>
      </c>
      <c r="D575" s="793">
        <v>4680115882102</v>
      </c>
      <c r="E575" s="793"/>
      <c r="F575" s="59">
        <v>0.6</v>
      </c>
      <c r="G575" s="35">
        <v>8</v>
      </c>
      <c r="H575" s="59">
        <v>4.8</v>
      </c>
      <c r="I575" s="59">
        <v>6.69</v>
      </c>
      <c r="J575" s="35">
        <v>120</v>
      </c>
      <c r="K575" s="35" t="s">
        <v>137</v>
      </c>
      <c r="L575" s="35" t="s">
        <v>45</v>
      </c>
      <c r="M575" s="36" t="s">
        <v>82</v>
      </c>
      <c r="N575" s="36"/>
      <c r="O575" s="35">
        <v>60</v>
      </c>
      <c r="P575" s="84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91" t="s">
        <v>906</v>
      </c>
      <c r="AG575" s="75"/>
      <c r="AJ575" s="79" t="s">
        <v>45</v>
      </c>
      <c r="AK575" s="79">
        <v>0</v>
      </c>
      <c r="BB575" s="692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927</v>
      </c>
      <c r="B576" s="60" t="s">
        <v>928</v>
      </c>
      <c r="C576" s="34">
        <v>4301031253</v>
      </c>
      <c r="D576" s="793">
        <v>4680115882096</v>
      </c>
      <c r="E576" s="793"/>
      <c r="F576" s="59">
        <v>0.6</v>
      </c>
      <c r="G576" s="35">
        <v>6</v>
      </c>
      <c r="H576" s="59">
        <v>3.6</v>
      </c>
      <c r="I576" s="59">
        <v>3.81</v>
      </c>
      <c r="J576" s="35">
        <v>132</v>
      </c>
      <c r="K576" s="35" t="s">
        <v>137</v>
      </c>
      <c r="L576" s="35" t="s">
        <v>45</v>
      </c>
      <c r="M576" s="36" t="s">
        <v>82</v>
      </c>
      <c r="N576" s="36"/>
      <c r="O576" s="35">
        <v>60</v>
      </c>
      <c r="P576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93" t="s">
        <v>914</v>
      </c>
      <c r="AG576" s="75"/>
      <c r="AJ576" s="79" t="s">
        <v>45</v>
      </c>
      <c r="AK576" s="79">
        <v>0</v>
      </c>
      <c r="BB576" s="694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ht="27" customHeight="1" x14ac:dyDescent="0.25">
      <c r="A577" s="60" t="s">
        <v>927</v>
      </c>
      <c r="B577" s="60" t="s">
        <v>929</v>
      </c>
      <c r="C577" s="34">
        <v>4301031417</v>
      </c>
      <c r="D577" s="793">
        <v>4680115882096</v>
      </c>
      <c r="E577" s="793"/>
      <c r="F577" s="59">
        <v>0.6</v>
      </c>
      <c r="G577" s="35">
        <v>8</v>
      </c>
      <c r="H577" s="59">
        <v>4.8</v>
      </c>
      <c r="I577" s="59">
        <v>6.69</v>
      </c>
      <c r="J577" s="35">
        <v>132</v>
      </c>
      <c r="K577" s="35" t="s">
        <v>137</v>
      </c>
      <c r="L577" s="35" t="s">
        <v>45</v>
      </c>
      <c r="M577" s="36" t="s">
        <v>82</v>
      </c>
      <c r="N577" s="36"/>
      <c r="O577" s="35">
        <v>70</v>
      </c>
      <c r="P577" s="847" t="s">
        <v>930</v>
      </c>
      <c r="Q577" s="795"/>
      <c r="R577" s="795"/>
      <c r="S577" s="795"/>
      <c r="T577" s="796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9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5" t="s">
        <v>912</v>
      </c>
      <c r="AG577" s="75"/>
      <c r="AJ577" s="79" t="s">
        <v>45</v>
      </c>
      <c r="AK577" s="79">
        <v>0</v>
      </c>
      <c r="BB577" s="696" t="s">
        <v>66</v>
      </c>
      <c r="BM577" s="75">
        <f t="shared" si="110"/>
        <v>0</v>
      </c>
      <c r="BN577" s="75">
        <f t="shared" si="111"/>
        <v>0</v>
      </c>
      <c r="BO577" s="75">
        <f t="shared" si="112"/>
        <v>0</v>
      </c>
      <c r="BP577" s="75">
        <f t="shared" si="113"/>
        <v>0</v>
      </c>
    </row>
    <row r="578" spans="1:68" ht="27" customHeight="1" x14ac:dyDescent="0.25">
      <c r="A578" s="60" t="s">
        <v>927</v>
      </c>
      <c r="B578" s="60" t="s">
        <v>931</v>
      </c>
      <c r="C578" s="34">
        <v>4301031384</v>
      </c>
      <c r="D578" s="793">
        <v>4680115882096</v>
      </c>
      <c r="E578" s="793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137</v>
      </c>
      <c r="L578" s="35" t="s">
        <v>45</v>
      </c>
      <c r="M578" s="36" t="s">
        <v>82</v>
      </c>
      <c r="N578" s="36"/>
      <c r="O578" s="35">
        <v>60</v>
      </c>
      <c r="P57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9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7" t="s">
        <v>912</v>
      </c>
      <c r="AG578" s="75"/>
      <c r="AJ578" s="79" t="s">
        <v>45</v>
      </c>
      <c r="AK578" s="79">
        <v>0</v>
      </c>
      <c r="BB578" s="698" t="s">
        <v>66</v>
      </c>
      <c r="BM578" s="75">
        <f t="shared" si="110"/>
        <v>0</v>
      </c>
      <c r="BN578" s="75">
        <f t="shared" si="111"/>
        <v>0</v>
      </c>
      <c r="BO578" s="75">
        <f t="shared" si="112"/>
        <v>0</v>
      </c>
      <c r="BP578" s="75">
        <f t="shared" si="113"/>
        <v>0</v>
      </c>
    </row>
    <row r="579" spans="1:68" x14ac:dyDescent="0.2">
      <c r="A579" s="790"/>
      <c r="B579" s="790"/>
      <c r="C579" s="790"/>
      <c r="D579" s="790"/>
      <c r="E579" s="790"/>
      <c r="F579" s="790"/>
      <c r="G579" s="790"/>
      <c r="H579" s="790"/>
      <c r="I579" s="790"/>
      <c r="J579" s="790"/>
      <c r="K579" s="790"/>
      <c r="L579" s="790"/>
      <c r="M579" s="790"/>
      <c r="N579" s="790"/>
      <c r="O579" s="791"/>
      <c r="P579" s="787" t="s">
        <v>40</v>
      </c>
      <c r="Q579" s="788"/>
      <c r="R579" s="788"/>
      <c r="S579" s="788"/>
      <c r="T579" s="788"/>
      <c r="U579" s="788"/>
      <c r="V579" s="789"/>
      <c r="W579" s="40" t="s">
        <v>39</v>
      </c>
      <c r="X579" s="4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94.696969696969688</v>
      </c>
      <c r="Y579" s="4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95</v>
      </c>
      <c r="Z579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1.1362000000000001</v>
      </c>
      <c r="AA579" s="64"/>
      <c r="AB579" s="64"/>
      <c r="AC579" s="64"/>
    </row>
    <row r="580" spans="1:68" x14ac:dyDescent="0.2">
      <c r="A580" s="790"/>
      <c r="B580" s="790"/>
      <c r="C580" s="790"/>
      <c r="D580" s="790"/>
      <c r="E580" s="790"/>
      <c r="F580" s="790"/>
      <c r="G580" s="790"/>
      <c r="H580" s="790"/>
      <c r="I580" s="790"/>
      <c r="J580" s="790"/>
      <c r="K580" s="790"/>
      <c r="L580" s="790"/>
      <c r="M580" s="790"/>
      <c r="N580" s="790"/>
      <c r="O580" s="791"/>
      <c r="P580" s="787" t="s">
        <v>40</v>
      </c>
      <c r="Q580" s="788"/>
      <c r="R580" s="788"/>
      <c r="S580" s="788"/>
      <c r="T580" s="788"/>
      <c r="U580" s="788"/>
      <c r="V580" s="789"/>
      <c r="W580" s="40" t="s">
        <v>0</v>
      </c>
      <c r="X580" s="41">
        <f>IFERROR(SUM(X565:X578),"0")</f>
        <v>500</v>
      </c>
      <c r="Y580" s="41">
        <f>IFERROR(SUM(Y565:Y578),"0")</f>
        <v>501.6</v>
      </c>
      <c r="Z580" s="40"/>
      <c r="AA580" s="64"/>
      <c r="AB580" s="64"/>
      <c r="AC580" s="64"/>
    </row>
    <row r="581" spans="1:68" ht="14.25" customHeight="1" x14ac:dyDescent="0.25">
      <c r="A581" s="792" t="s">
        <v>84</v>
      </c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2"/>
      <c r="P581" s="792"/>
      <c r="Q581" s="792"/>
      <c r="R581" s="792"/>
      <c r="S581" s="792"/>
      <c r="T581" s="792"/>
      <c r="U581" s="792"/>
      <c r="V581" s="792"/>
      <c r="W581" s="792"/>
      <c r="X581" s="792"/>
      <c r="Y581" s="792"/>
      <c r="Z581" s="792"/>
      <c r="AA581" s="63"/>
      <c r="AB581" s="63"/>
      <c r="AC581" s="63"/>
    </row>
    <row r="582" spans="1:68" ht="27" customHeight="1" x14ac:dyDescent="0.25">
      <c r="A582" s="60" t="s">
        <v>932</v>
      </c>
      <c r="B582" s="60" t="s">
        <v>933</v>
      </c>
      <c r="C582" s="34">
        <v>4301051230</v>
      </c>
      <c r="D582" s="793">
        <v>4607091383409</v>
      </c>
      <c r="E582" s="793"/>
      <c r="F582" s="59">
        <v>1.3</v>
      </c>
      <c r="G582" s="35">
        <v>6</v>
      </c>
      <c r="H582" s="59">
        <v>7.8</v>
      </c>
      <c r="I582" s="59">
        <v>8.3460000000000001</v>
      </c>
      <c r="J582" s="35">
        <v>56</v>
      </c>
      <c r="K582" s="35" t="s">
        <v>128</v>
      </c>
      <c r="L582" s="35" t="s">
        <v>45</v>
      </c>
      <c r="M582" s="36" t="s">
        <v>82</v>
      </c>
      <c r="N582" s="36"/>
      <c r="O582" s="35">
        <v>45</v>
      </c>
      <c r="P582" s="8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IFERROR(IF(Y582=0,"",ROUNDUP(Y582/H582,0)*0.02175),"")</f>
        <v/>
      </c>
      <c r="AA582" s="65" t="s">
        <v>45</v>
      </c>
      <c r="AB582" s="66" t="s">
        <v>45</v>
      </c>
      <c r="AC582" s="699" t="s">
        <v>934</v>
      </c>
      <c r="AG582" s="75"/>
      <c r="AJ582" s="79" t="s">
        <v>45</v>
      </c>
      <c r="AK582" s="79">
        <v>0</v>
      </c>
      <c r="BB582" s="700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4301051231</v>
      </c>
      <c r="D583" s="793">
        <v>4607091383416</v>
      </c>
      <c r="E583" s="793"/>
      <c r="F583" s="59">
        <v>1.3</v>
      </c>
      <c r="G583" s="35">
        <v>6</v>
      </c>
      <c r="H583" s="59">
        <v>7.8</v>
      </c>
      <c r="I583" s="59">
        <v>8.3460000000000001</v>
      </c>
      <c r="J583" s="35">
        <v>56</v>
      </c>
      <c r="K583" s="35" t="s">
        <v>128</v>
      </c>
      <c r="L583" s="35" t="s">
        <v>45</v>
      </c>
      <c r="M583" s="36" t="s">
        <v>82</v>
      </c>
      <c r="N583" s="36"/>
      <c r="O583" s="35">
        <v>45</v>
      </c>
      <c r="P583" s="8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IFERROR(IF(Y583=0,"",ROUNDUP(Y583/H583,0)*0.02175),"")</f>
        <v/>
      </c>
      <c r="AA583" s="65" t="s">
        <v>45</v>
      </c>
      <c r="AB583" s="66" t="s">
        <v>45</v>
      </c>
      <c r="AC583" s="701" t="s">
        <v>937</v>
      </c>
      <c r="AG583" s="75"/>
      <c r="AJ583" s="79" t="s">
        <v>45</v>
      </c>
      <c r="AK583" s="79">
        <v>0</v>
      </c>
      <c r="BB583" s="70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37.5" customHeight="1" x14ac:dyDescent="0.25">
      <c r="A584" s="60" t="s">
        <v>938</v>
      </c>
      <c r="B584" s="60" t="s">
        <v>939</v>
      </c>
      <c r="C584" s="34">
        <v>4301051058</v>
      </c>
      <c r="D584" s="793">
        <v>4680115883536</v>
      </c>
      <c r="E584" s="793"/>
      <c r="F584" s="59">
        <v>0.3</v>
      </c>
      <c r="G584" s="35">
        <v>6</v>
      </c>
      <c r="H584" s="59">
        <v>1.8</v>
      </c>
      <c r="I584" s="59">
        <v>2.0459999999999998</v>
      </c>
      <c r="J584" s="35">
        <v>182</v>
      </c>
      <c r="K584" s="35" t="s">
        <v>89</v>
      </c>
      <c r="L584" s="35" t="s">
        <v>45</v>
      </c>
      <c r="M584" s="36" t="s">
        <v>82</v>
      </c>
      <c r="N584" s="36"/>
      <c r="O584" s="35">
        <v>45</v>
      </c>
      <c r="P584" s="8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IFERROR(IF(Y584=0,"",ROUNDUP(Y584/H584,0)*0.00651),"")</f>
        <v/>
      </c>
      <c r="AA584" s="65" t="s">
        <v>45</v>
      </c>
      <c r="AB584" s="66" t="s">
        <v>45</v>
      </c>
      <c r="AC584" s="703" t="s">
        <v>940</v>
      </c>
      <c r="AG584" s="75"/>
      <c r="AJ584" s="79" t="s">
        <v>45</v>
      </c>
      <c r="AK584" s="79">
        <v>0</v>
      </c>
      <c r="BB584" s="70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87" t="s">
        <v>40</v>
      </c>
      <c r="Q585" s="788"/>
      <c r="R585" s="788"/>
      <c r="S585" s="788"/>
      <c r="T585" s="788"/>
      <c r="U585" s="788"/>
      <c r="V585" s="789"/>
      <c r="W585" s="40" t="s">
        <v>39</v>
      </c>
      <c r="X585" s="41">
        <f>IFERROR(X582/H582,"0")+IFERROR(X583/H583,"0")+IFERROR(X584/H584,"0")</f>
        <v>0</v>
      </c>
      <c r="Y585" s="41">
        <f>IFERROR(Y582/H582,"0")+IFERROR(Y583/H583,"0")+IFERROR(Y584/H584,"0")</f>
        <v>0</v>
      </c>
      <c r="Z585" s="41">
        <f>IFERROR(IF(Z582="",0,Z582),"0")+IFERROR(IF(Z583="",0,Z583),"0")+IFERROR(IF(Z584="",0,Z584),"0")</f>
        <v>0</v>
      </c>
      <c r="AA585" s="64"/>
      <c r="AB585" s="64"/>
      <c r="AC585" s="64"/>
    </row>
    <row r="586" spans="1:68" x14ac:dyDescent="0.2">
      <c r="A586" s="790"/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1"/>
      <c r="P586" s="787" t="s">
        <v>40</v>
      </c>
      <c r="Q586" s="788"/>
      <c r="R586" s="788"/>
      <c r="S586" s="788"/>
      <c r="T586" s="788"/>
      <c r="U586" s="788"/>
      <c r="V586" s="789"/>
      <c r="W586" s="40" t="s">
        <v>0</v>
      </c>
      <c r="X586" s="41">
        <f>IFERROR(SUM(X582:X584),"0")</f>
        <v>0</v>
      </c>
      <c r="Y586" s="41">
        <f>IFERROR(SUM(Y582:Y584),"0")</f>
        <v>0</v>
      </c>
      <c r="Z586" s="40"/>
      <c r="AA586" s="64"/>
      <c r="AB586" s="64"/>
      <c r="AC586" s="64"/>
    </row>
    <row r="587" spans="1:68" ht="14.25" customHeight="1" x14ac:dyDescent="0.25">
      <c r="A587" s="792" t="s">
        <v>218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63"/>
      <c r="AB587" s="63"/>
      <c r="AC587" s="63"/>
    </row>
    <row r="588" spans="1:68" ht="27" customHeight="1" x14ac:dyDescent="0.25">
      <c r="A588" s="60" t="s">
        <v>941</v>
      </c>
      <c r="B588" s="60" t="s">
        <v>942</v>
      </c>
      <c r="C588" s="34">
        <v>4301060363</v>
      </c>
      <c r="D588" s="793">
        <v>4680115885035</v>
      </c>
      <c r="E588" s="793"/>
      <c r="F588" s="59">
        <v>1</v>
      </c>
      <c r="G588" s="35">
        <v>4</v>
      </c>
      <c r="H588" s="59">
        <v>4</v>
      </c>
      <c r="I588" s="59">
        <v>4.4160000000000004</v>
      </c>
      <c r="J588" s="35">
        <v>104</v>
      </c>
      <c r="K588" s="35" t="s">
        <v>128</v>
      </c>
      <c r="L588" s="35" t="s">
        <v>45</v>
      </c>
      <c r="M588" s="36" t="s">
        <v>82</v>
      </c>
      <c r="N588" s="36"/>
      <c r="O588" s="35">
        <v>35</v>
      </c>
      <c r="P588" s="8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IFERROR(IF(Y588=0,"",ROUNDUP(Y588/H588,0)*0.01196),"")</f>
        <v/>
      </c>
      <c r="AA588" s="65" t="s">
        <v>45</v>
      </c>
      <c r="AB588" s="66" t="s">
        <v>45</v>
      </c>
      <c r="AC588" s="705" t="s">
        <v>943</v>
      </c>
      <c r="AG588" s="75"/>
      <c r="AJ588" s="79" t="s">
        <v>45</v>
      </c>
      <c r="AK588" s="79">
        <v>0</v>
      </c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944</v>
      </c>
      <c r="B589" s="60" t="s">
        <v>945</v>
      </c>
      <c r="C589" s="34">
        <v>4301060436</v>
      </c>
      <c r="D589" s="793">
        <v>4680115885936</v>
      </c>
      <c r="E589" s="793"/>
      <c r="F589" s="59">
        <v>1.3</v>
      </c>
      <c r="G589" s="35">
        <v>6</v>
      </c>
      <c r="H589" s="59">
        <v>7.8</v>
      </c>
      <c r="I589" s="59">
        <v>8.2799999999999994</v>
      </c>
      <c r="J589" s="35">
        <v>56</v>
      </c>
      <c r="K589" s="35" t="s">
        <v>128</v>
      </c>
      <c r="L589" s="35" t="s">
        <v>45</v>
      </c>
      <c r="M589" s="36" t="s">
        <v>82</v>
      </c>
      <c r="N589" s="36"/>
      <c r="O589" s="35">
        <v>35</v>
      </c>
      <c r="P589" s="842" t="s">
        <v>946</v>
      </c>
      <c r="Q589" s="795"/>
      <c r="R589" s="795"/>
      <c r="S589" s="795"/>
      <c r="T589" s="796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7" t="s">
        <v>943</v>
      </c>
      <c r="AG589" s="75"/>
      <c r="AJ589" s="79" t="s">
        <v>45</v>
      </c>
      <c r="AK589" s="79">
        <v>0</v>
      </c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90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87" t="s">
        <v>40</v>
      </c>
      <c r="Q590" s="788"/>
      <c r="R590" s="788"/>
      <c r="S590" s="788"/>
      <c r="T590" s="788"/>
      <c r="U590" s="788"/>
      <c r="V590" s="789"/>
      <c r="W590" s="40" t="s">
        <v>39</v>
      </c>
      <c r="X590" s="41">
        <f>IFERROR(X588/H588,"0")+IFERROR(X589/H589,"0")</f>
        <v>0</v>
      </c>
      <c r="Y590" s="41">
        <f>IFERROR(Y588/H588,"0")+IFERROR(Y589/H589,"0")</f>
        <v>0</v>
      </c>
      <c r="Z590" s="41">
        <f>IFERROR(IF(Z588="",0,Z588),"0")+IFERROR(IF(Z589="",0,Z589),"0")</f>
        <v>0</v>
      </c>
      <c r="AA590" s="64"/>
      <c r="AB590" s="64"/>
      <c r="AC590" s="64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87" t="s">
        <v>40</v>
      </c>
      <c r="Q591" s="788"/>
      <c r="R591" s="788"/>
      <c r="S591" s="788"/>
      <c r="T591" s="788"/>
      <c r="U591" s="788"/>
      <c r="V591" s="789"/>
      <c r="W591" s="40" t="s">
        <v>0</v>
      </c>
      <c r="X591" s="41">
        <f>IFERROR(SUM(X588:X589),"0")</f>
        <v>0</v>
      </c>
      <c r="Y591" s="41">
        <f>IFERROR(SUM(Y588:Y589),"0")</f>
        <v>0</v>
      </c>
      <c r="Z591" s="40"/>
      <c r="AA591" s="64"/>
      <c r="AB591" s="64"/>
      <c r="AC591" s="64"/>
    </row>
    <row r="592" spans="1:68" ht="27.75" customHeight="1" x14ac:dyDescent="0.2">
      <c r="A592" s="837" t="s">
        <v>947</v>
      </c>
      <c r="B592" s="837"/>
      <c r="C592" s="837"/>
      <c r="D592" s="837"/>
      <c r="E592" s="837"/>
      <c r="F592" s="837"/>
      <c r="G592" s="837"/>
      <c r="H592" s="837"/>
      <c r="I592" s="837"/>
      <c r="J592" s="837"/>
      <c r="K592" s="837"/>
      <c r="L592" s="837"/>
      <c r="M592" s="837"/>
      <c r="N592" s="837"/>
      <c r="O592" s="837"/>
      <c r="P592" s="837"/>
      <c r="Q592" s="837"/>
      <c r="R592" s="837"/>
      <c r="S592" s="837"/>
      <c r="T592" s="837"/>
      <c r="U592" s="837"/>
      <c r="V592" s="837"/>
      <c r="W592" s="837"/>
      <c r="X592" s="837"/>
      <c r="Y592" s="837"/>
      <c r="Z592" s="837"/>
      <c r="AA592" s="52"/>
      <c r="AB592" s="52"/>
      <c r="AC592" s="52"/>
    </row>
    <row r="593" spans="1:68" ht="16.5" customHeight="1" x14ac:dyDescent="0.25">
      <c r="A593" s="803" t="s">
        <v>947</v>
      </c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3"/>
      <c r="P593" s="803"/>
      <c r="Q593" s="803"/>
      <c r="R593" s="803"/>
      <c r="S593" s="803"/>
      <c r="T593" s="803"/>
      <c r="U593" s="803"/>
      <c r="V593" s="803"/>
      <c r="W593" s="803"/>
      <c r="X593" s="803"/>
      <c r="Y593" s="803"/>
      <c r="Z593" s="803"/>
      <c r="AA593" s="62"/>
      <c r="AB593" s="62"/>
      <c r="AC593" s="62"/>
    </row>
    <row r="594" spans="1:68" ht="14.25" customHeight="1" x14ac:dyDescent="0.25">
      <c r="A594" s="792" t="s">
        <v>124</v>
      </c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2"/>
      <c r="P594" s="792"/>
      <c r="Q594" s="792"/>
      <c r="R594" s="792"/>
      <c r="S594" s="792"/>
      <c r="T594" s="792"/>
      <c r="U594" s="792"/>
      <c r="V594" s="792"/>
      <c r="W594" s="792"/>
      <c r="X594" s="792"/>
      <c r="Y594" s="792"/>
      <c r="Z594" s="792"/>
      <c r="AA594" s="63"/>
      <c r="AB594" s="63"/>
      <c r="AC594" s="63"/>
    </row>
    <row r="595" spans="1:68" ht="27" customHeight="1" x14ac:dyDescent="0.25">
      <c r="A595" s="60" t="s">
        <v>948</v>
      </c>
      <c r="B595" s="60" t="s">
        <v>949</v>
      </c>
      <c r="C595" s="34">
        <v>4301011862</v>
      </c>
      <c r="D595" s="793">
        <v>4680115885523</v>
      </c>
      <c r="E595" s="793"/>
      <c r="F595" s="59">
        <v>1</v>
      </c>
      <c r="G595" s="35">
        <v>6</v>
      </c>
      <c r="H595" s="59">
        <v>6</v>
      </c>
      <c r="I595" s="59">
        <v>6.36</v>
      </c>
      <c r="J595" s="35">
        <v>104</v>
      </c>
      <c r="K595" s="35" t="s">
        <v>128</v>
      </c>
      <c r="L595" s="35" t="s">
        <v>45</v>
      </c>
      <c r="M595" s="36" t="s">
        <v>296</v>
      </c>
      <c r="N595" s="36"/>
      <c r="O595" s="35">
        <v>90</v>
      </c>
      <c r="P595" s="835" t="s">
        <v>950</v>
      </c>
      <c r="Q595" s="795"/>
      <c r="R595" s="795"/>
      <c r="S595" s="795"/>
      <c r="T595" s="796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IFERROR(IF(Y595=0,"",ROUNDUP(Y595/H595,0)*0.01196),"")</f>
        <v/>
      </c>
      <c r="AA595" s="65" t="s">
        <v>45</v>
      </c>
      <c r="AB595" s="66" t="s">
        <v>45</v>
      </c>
      <c r="AC595" s="709" t="s">
        <v>295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87" t="s">
        <v>40</v>
      </c>
      <c r="Q596" s="788"/>
      <c r="R596" s="788"/>
      <c r="S596" s="788"/>
      <c r="T596" s="788"/>
      <c r="U596" s="788"/>
      <c r="V596" s="789"/>
      <c r="W596" s="40" t="s">
        <v>39</v>
      </c>
      <c r="X596" s="41">
        <f>IFERROR(X595/H595,"0")</f>
        <v>0</v>
      </c>
      <c r="Y596" s="41">
        <f>IFERROR(Y595/H595,"0")</f>
        <v>0</v>
      </c>
      <c r="Z596" s="41">
        <f>IFERROR(IF(Z595="",0,Z595),"0")</f>
        <v>0</v>
      </c>
      <c r="AA596" s="64"/>
      <c r="AB596" s="64"/>
      <c r="AC596" s="64"/>
    </row>
    <row r="597" spans="1:68" x14ac:dyDescent="0.2">
      <c r="A597" s="790"/>
      <c r="B597" s="790"/>
      <c r="C597" s="790"/>
      <c r="D597" s="790"/>
      <c r="E597" s="790"/>
      <c r="F597" s="790"/>
      <c r="G597" s="790"/>
      <c r="H597" s="790"/>
      <c r="I597" s="790"/>
      <c r="J597" s="790"/>
      <c r="K597" s="790"/>
      <c r="L597" s="790"/>
      <c r="M597" s="790"/>
      <c r="N597" s="790"/>
      <c r="O597" s="791"/>
      <c r="P597" s="787" t="s">
        <v>40</v>
      </c>
      <c r="Q597" s="788"/>
      <c r="R597" s="788"/>
      <c r="S597" s="788"/>
      <c r="T597" s="788"/>
      <c r="U597" s="788"/>
      <c r="V597" s="789"/>
      <c r="W597" s="40" t="s">
        <v>0</v>
      </c>
      <c r="X597" s="41">
        <f>IFERROR(SUM(X595:X595),"0")</f>
        <v>0</v>
      </c>
      <c r="Y597" s="41">
        <f>IFERROR(SUM(Y595:Y595),"0")</f>
        <v>0</v>
      </c>
      <c r="Z597" s="40"/>
      <c r="AA597" s="64"/>
      <c r="AB597" s="64"/>
      <c r="AC597" s="64"/>
    </row>
    <row r="598" spans="1:68" ht="14.25" customHeight="1" x14ac:dyDescent="0.25">
      <c r="A598" s="792" t="s">
        <v>78</v>
      </c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2"/>
      <c r="P598" s="792"/>
      <c r="Q598" s="792"/>
      <c r="R598" s="792"/>
      <c r="S598" s="792"/>
      <c r="T598" s="792"/>
      <c r="U598" s="792"/>
      <c r="V598" s="792"/>
      <c r="W598" s="792"/>
      <c r="X598" s="792"/>
      <c r="Y598" s="792"/>
      <c r="Z598" s="792"/>
      <c r="AA598" s="63"/>
      <c r="AB598" s="63"/>
      <c r="AC598" s="63"/>
    </row>
    <row r="599" spans="1:68" ht="27" customHeight="1" x14ac:dyDescent="0.25">
      <c r="A599" s="60" t="s">
        <v>951</v>
      </c>
      <c r="B599" s="60" t="s">
        <v>952</v>
      </c>
      <c r="C599" s="34">
        <v>4301031309</v>
      </c>
      <c r="D599" s="793">
        <v>4680115885530</v>
      </c>
      <c r="E599" s="793"/>
      <c r="F599" s="59">
        <v>0.7</v>
      </c>
      <c r="G599" s="35">
        <v>6</v>
      </c>
      <c r="H599" s="59">
        <v>4.2</v>
      </c>
      <c r="I599" s="59">
        <v>4.41</v>
      </c>
      <c r="J599" s="35">
        <v>120</v>
      </c>
      <c r="K599" s="35" t="s">
        <v>137</v>
      </c>
      <c r="L599" s="35" t="s">
        <v>45</v>
      </c>
      <c r="M599" s="36" t="s">
        <v>296</v>
      </c>
      <c r="N599" s="36"/>
      <c r="O599" s="35">
        <v>90</v>
      </c>
      <c r="P599" s="83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IFERROR(IF(Y599=0,"",ROUNDUP(Y599/H599,0)*0.00937),"")</f>
        <v/>
      </c>
      <c r="AA599" s="65" t="s">
        <v>45</v>
      </c>
      <c r="AB599" s="66" t="s">
        <v>45</v>
      </c>
      <c r="AC599" s="711" t="s">
        <v>953</v>
      </c>
      <c r="AG599" s="75"/>
      <c r="AJ599" s="79" t="s">
        <v>45</v>
      </c>
      <c r="AK599" s="79">
        <v>0</v>
      </c>
      <c r="BB599" s="712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x14ac:dyDescent="0.2">
      <c r="A600" s="790"/>
      <c r="B600" s="790"/>
      <c r="C600" s="790"/>
      <c r="D600" s="790"/>
      <c r="E600" s="790"/>
      <c r="F600" s="790"/>
      <c r="G600" s="790"/>
      <c r="H600" s="790"/>
      <c r="I600" s="790"/>
      <c r="J600" s="790"/>
      <c r="K600" s="790"/>
      <c r="L600" s="790"/>
      <c r="M600" s="790"/>
      <c r="N600" s="790"/>
      <c r="O600" s="791"/>
      <c r="P600" s="787" t="s">
        <v>40</v>
      </c>
      <c r="Q600" s="788"/>
      <c r="R600" s="788"/>
      <c r="S600" s="788"/>
      <c r="T600" s="788"/>
      <c r="U600" s="788"/>
      <c r="V600" s="789"/>
      <c r="W600" s="40" t="s">
        <v>39</v>
      </c>
      <c r="X600" s="41">
        <f>IFERROR(X599/H599,"0")</f>
        <v>0</v>
      </c>
      <c r="Y600" s="41">
        <f>IFERROR(Y599/H599,"0")</f>
        <v>0</v>
      </c>
      <c r="Z600" s="41">
        <f>IFERROR(IF(Z599="",0,Z599),"0")</f>
        <v>0</v>
      </c>
      <c r="AA600" s="64"/>
      <c r="AB600" s="64"/>
      <c r="AC600" s="64"/>
    </row>
    <row r="601" spans="1:68" x14ac:dyDescent="0.2">
      <c r="A601" s="790"/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1"/>
      <c r="P601" s="787" t="s">
        <v>40</v>
      </c>
      <c r="Q601" s="788"/>
      <c r="R601" s="788"/>
      <c r="S601" s="788"/>
      <c r="T601" s="788"/>
      <c r="U601" s="788"/>
      <c r="V601" s="789"/>
      <c r="W601" s="40" t="s">
        <v>0</v>
      </c>
      <c r="X601" s="41">
        <f>IFERROR(SUM(X599:X599),"0")</f>
        <v>0</v>
      </c>
      <c r="Y601" s="41">
        <f>IFERROR(SUM(Y599:Y599),"0")</f>
        <v>0</v>
      </c>
      <c r="Z601" s="40"/>
      <c r="AA601" s="64"/>
      <c r="AB601" s="64"/>
      <c r="AC601" s="64"/>
    </row>
    <row r="602" spans="1:68" ht="27.75" customHeight="1" x14ac:dyDescent="0.2">
      <c r="A602" s="837" t="s">
        <v>954</v>
      </c>
      <c r="B602" s="837"/>
      <c r="C602" s="837"/>
      <c r="D602" s="837"/>
      <c r="E602" s="837"/>
      <c r="F602" s="837"/>
      <c r="G602" s="837"/>
      <c r="H602" s="837"/>
      <c r="I602" s="837"/>
      <c r="J602" s="837"/>
      <c r="K602" s="837"/>
      <c r="L602" s="837"/>
      <c r="M602" s="837"/>
      <c r="N602" s="837"/>
      <c r="O602" s="837"/>
      <c r="P602" s="837"/>
      <c r="Q602" s="837"/>
      <c r="R602" s="837"/>
      <c r="S602" s="837"/>
      <c r="T602" s="837"/>
      <c r="U602" s="837"/>
      <c r="V602" s="837"/>
      <c r="W602" s="837"/>
      <c r="X602" s="837"/>
      <c r="Y602" s="837"/>
      <c r="Z602" s="837"/>
      <c r="AA602" s="52"/>
      <c r="AB602" s="52"/>
      <c r="AC602" s="52"/>
    </row>
    <row r="603" spans="1:68" ht="16.5" customHeight="1" x14ac:dyDescent="0.25">
      <c r="A603" s="803" t="s">
        <v>954</v>
      </c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3"/>
      <c r="P603" s="803"/>
      <c r="Q603" s="803"/>
      <c r="R603" s="803"/>
      <c r="S603" s="803"/>
      <c r="T603" s="803"/>
      <c r="U603" s="803"/>
      <c r="V603" s="803"/>
      <c r="W603" s="803"/>
      <c r="X603" s="803"/>
      <c r="Y603" s="803"/>
      <c r="Z603" s="803"/>
      <c r="AA603" s="62"/>
      <c r="AB603" s="62"/>
      <c r="AC603" s="62"/>
    </row>
    <row r="604" spans="1:68" ht="14.25" customHeight="1" x14ac:dyDescent="0.25">
      <c r="A604" s="792" t="s">
        <v>124</v>
      </c>
      <c r="B604" s="792"/>
      <c r="C604" s="792"/>
      <c r="D604" s="792"/>
      <c r="E604" s="792"/>
      <c r="F604" s="792"/>
      <c r="G604" s="792"/>
      <c r="H604" s="792"/>
      <c r="I604" s="792"/>
      <c r="J604" s="792"/>
      <c r="K604" s="792"/>
      <c r="L604" s="792"/>
      <c r="M604" s="792"/>
      <c r="N604" s="792"/>
      <c r="O604" s="792"/>
      <c r="P604" s="792"/>
      <c r="Q604" s="792"/>
      <c r="R604" s="792"/>
      <c r="S604" s="792"/>
      <c r="T604" s="792"/>
      <c r="U604" s="792"/>
      <c r="V604" s="792"/>
      <c r="W604" s="792"/>
      <c r="X604" s="792"/>
      <c r="Y604" s="792"/>
      <c r="Z604" s="792"/>
      <c r="AA604" s="63"/>
      <c r="AB604" s="63"/>
      <c r="AC604" s="63"/>
    </row>
    <row r="605" spans="1:68" ht="27" customHeight="1" x14ac:dyDescent="0.25">
      <c r="A605" s="60" t="s">
        <v>955</v>
      </c>
      <c r="B605" s="60" t="s">
        <v>956</v>
      </c>
      <c r="C605" s="34">
        <v>4301011763</v>
      </c>
      <c r="D605" s="793">
        <v>4640242181011</v>
      </c>
      <c r="E605" s="793"/>
      <c r="F605" s="59">
        <v>1.35</v>
      </c>
      <c r="G605" s="35">
        <v>8</v>
      </c>
      <c r="H605" s="59">
        <v>10.8</v>
      </c>
      <c r="I605" s="59">
        <v>11.234999999999999</v>
      </c>
      <c r="J605" s="35">
        <v>64</v>
      </c>
      <c r="K605" s="35" t="s">
        <v>128</v>
      </c>
      <c r="L605" s="35" t="s">
        <v>45</v>
      </c>
      <c r="M605" s="36" t="s">
        <v>88</v>
      </c>
      <c r="N605" s="36"/>
      <c r="O605" s="35">
        <v>55</v>
      </c>
      <c r="P605" s="838" t="s">
        <v>957</v>
      </c>
      <c r="Q605" s="795"/>
      <c r="R605" s="795"/>
      <c r="S605" s="795"/>
      <c r="T605" s="796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ref="Y605:Y611" si="114"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3" t="s">
        <v>958</v>
      </c>
      <c r="AG605" s="75"/>
      <c r="AJ605" s="79" t="s">
        <v>45</v>
      </c>
      <c r="AK605" s="79">
        <v>0</v>
      </c>
      <c r="BB605" s="714" t="s">
        <v>66</v>
      </c>
      <c r="BM605" s="75">
        <f t="shared" ref="BM605:BM611" si="115">IFERROR(X605*I605/H605,"0")</f>
        <v>0</v>
      </c>
      <c r="BN605" s="75">
        <f t="shared" ref="BN605:BN611" si="116">IFERROR(Y605*I605/H605,"0")</f>
        <v>0</v>
      </c>
      <c r="BO605" s="75">
        <f t="shared" ref="BO605:BO611" si="117">IFERROR(1/J605*(X605/H605),"0")</f>
        <v>0</v>
      </c>
      <c r="BP605" s="75">
        <f t="shared" ref="BP605:BP611" si="118">IFERROR(1/J605*(Y605/H605),"0")</f>
        <v>0</v>
      </c>
    </row>
    <row r="606" spans="1:68" ht="27" customHeight="1" x14ac:dyDescent="0.25">
      <c r="A606" s="60" t="s">
        <v>959</v>
      </c>
      <c r="B606" s="60" t="s">
        <v>960</v>
      </c>
      <c r="C606" s="34">
        <v>4301011585</v>
      </c>
      <c r="D606" s="793">
        <v>4640242180441</v>
      </c>
      <c r="E606" s="793"/>
      <c r="F606" s="59">
        <v>1.5</v>
      </c>
      <c r="G606" s="35">
        <v>8</v>
      </c>
      <c r="H606" s="59">
        <v>12</v>
      </c>
      <c r="I606" s="59">
        <v>12.435</v>
      </c>
      <c r="J606" s="35">
        <v>64</v>
      </c>
      <c r="K606" s="35" t="s">
        <v>128</v>
      </c>
      <c r="L606" s="35" t="s">
        <v>45</v>
      </c>
      <c r="M606" s="36" t="s">
        <v>131</v>
      </c>
      <c r="N606" s="36"/>
      <c r="O606" s="35">
        <v>50</v>
      </c>
      <c r="P606" s="828" t="s">
        <v>961</v>
      </c>
      <c r="Q606" s="795"/>
      <c r="R606" s="795"/>
      <c r="S606" s="795"/>
      <c r="T606" s="796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5" t="s">
        <v>962</v>
      </c>
      <c r="AG606" s="75"/>
      <c r="AJ606" s="79" t="s">
        <v>45</v>
      </c>
      <c r="AK606" s="79">
        <v>0</v>
      </c>
      <c r="BB606" s="716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963</v>
      </c>
      <c r="B607" s="60" t="s">
        <v>964</v>
      </c>
      <c r="C607" s="34">
        <v>4301011584</v>
      </c>
      <c r="D607" s="793">
        <v>4640242180564</v>
      </c>
      <c r="E607" s="793"/>
      <c r="F607" s="59">
        <v>1.5</v>
      </c>
      <c r="G607" s="35">
        <v>8</v>
      </c>
      <c r="H607" s="59">
        <v>12</v>
      </c>
      <c r="I607" s="59">
        <v>12.435</v>
      </c>
      <c r="J607" s="35">
        <v>64</v>
      </c>
      <c r="K607" s="35" t="s">
        <v>128</v>
      </c>
      <c r="L607" s="35" t="s">
        <v>45</v>
      </c>
      <c r="M607" s="36" t="s">
        <v>131</v>
      </c>
      <c r="N607" s="36"/>
      <c r="O607" s="35">
        <v>50</v>
      </c>
      <c r="P607" s="829" t="s">
        <v>965</v>
      </c>
      <c r="Q607" s="795"/>
      <c r="R607" s="795"/>
      <c r="S607" s="795"/>
      <c r="T607" s="796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7" t="s">
        <v>966</v>
      </c>
      <c r="AG607" s="75"/>
      <c r="AJ607" s="79" t="s">
        <v>45</v>
      </c>
      <c r="AK607" s="79">
        <v>0</v>
      </c>
      <c r="BB607" s="718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967</v>
      </c>
      <c r="B608" s="60" t="s">
        <v>968</v>
      </c>
      <c r="C608" s="34">
        <v>4301011762</v>
      </c>
      <c r="D608" s="793">
        <v>4640242180922</v>
      </c>
      <c r="E608" s="793"/>
      <c r="F608" s="59">
        <v>1.35</v>
      </c>
      <c r="G608" s="35">
        <v>8</v>
      </c>
      <c r="H608" s="59">
        <v>10.8</v>
      </c>
      <c r="I608" s="59">
        <v>11.234999999999999</v>
      </c>
      <c r="J608" s="35">
        <v>64</v>
      </c>
      <c r="K608" s="35" t="s">
        <v>128</v>
      </c>
      <c r="L608" s="35" t="s">
        <v>45</v>
      </c>
      <c r="M608" s="36" t="s">
        <v>131</v>
      </c>
      <c r="N608" s="36"/>
      <c r="O608" s="35">
        <v>55</v>
      </c>
      <c r="P608" s="830" t="s">
        <v>969</v>
      </c>
      <c r="Q608" s="795"/>
      <c r="R608" s="795"/>
      <c r="S608" s="795"/>
      <c r="T608" s="79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9" t="s">
        <v>970</v>
      </c>
      <c r="AG608" s="75"/>
      <c r="AJ608" s="79" t="s">
        <v>45</v>
      </c>
      <c r="AK608" s="79">
        <v>0</v>
      </c>
      <c r="BB608" s="720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971</v>
      </c>
      <c r="B609" s="60" t="s">
        <v>972</v>
      </c>
      <c r="C609" s="34">
        <v>4301011764</v>
      </c>
      <c r="D609" s="793">
        <v>4640242181189</v>
      </c>
      <c r="E609" s="793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137</v>
      </c>
      <c r="L609" s="35" t="s">
        <v>45</v>
      </c>
      <c r="M609" s="36" t="s">
        <v>88</v>
      </c>
      <c r="N609" s="36"/>
      <c r="O609" s="35">
        <v>55</v>
      </c>
      <c r="P609" s="831" t="s">
        <v>973</v>
      </c>
      <c r="Q609" s="795"/>
      <c r="R609" s="795"/>
      <c r="S609" s="795"/>
      <c r="T609" s="79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1" t="s">
        <v>958</v>
      </c>
      <c r="AG609" s="75"/>
      <c r="AJ609" s="79" t="s">
        <v>45</v>
      </c>
      <c r="AK609" s="79">
        <v>0</v>
      </c>
      <c r="BB609" s="722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ht="27" customHeight="1" x14ac:dyDescent="0.25">
      <c r="A610" s="60" t="s">
        <v>974</v>
      </c>
      <c r="B610" s="60" t="s">
        <v>975</v>
      </c>
      <c r="C610" s="34">
        <v>4301011551</v>
      </c>
      <c r="D610" s="793">
        <v>4640242180038</v>
      </c>
      <c r="E610" s="793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137</v>
      </c>
      <c r="L610" s="35" t="s">
        <v>45</v>
      </c>
      <c r="M610" s="36" t="s">
        <v>131</v>
      </c>
      <c r="N610" s="36"/>
      <c r="O610" s="35">
        <v>50</v>
      </c>
      <c r="P610" s="832" t="s">
        <v>976</v>
      </c>
      <c r="Q610" s="795"/>
      <c r="R610" s="795"/>
      <c r="S610" s="795"/>
      <c r="T610" s="796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4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3" t="s">
        <v>966</v>
      </c>
      <c r="AG610" s="75"/>
      <c r="AJ610" s="79" t="s">
        <v>45</v>
      </c>
      <c r="AK610" s="79">
        <v>0</v>
      </c>
      <c r="BB610" s="724" t="s">
        <v>66</v>
      </c>
      <c r="BM610" s="75">
        <f t="shared" si="115"/>
        <v>0</v>
      </c>
      <c r="BN610" s="75">
        <f t="shared" si="116"/>
        <v>0</v>
      </c>
      <c r="BO610" s="75">
        <f t="shared" si="117"/>
        <v>0</v>
      </c>
      <c r="BP610" s="75">
        <f t="shared" si="118"/>
        <v>0</v>
      </c>
    </row>
    <row r="611" spans="1:68" ht="27" customHeight="1" x14ac:dyDescent="0.25">
      <c r="A611" s="60" t="s">
        <v>977</v>
      </c>
      <c r="B611" s="60" t="s">
        <v>978</v>
      </c>
      <c r="C611" s="34">
        <v>4301011765</v>
      </c>
      <c r="D611" s="793">
        <v>4640242181172</v>
      </c>
      <c r="E611" s="793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137</v>
      </c>
      <c r="L611" s="35" t="s">
        <v>45</v>
      </c>
      <c r="M611" s="36" t="s">
        <v>131</v>
      </c>
      <c r="N611" s="36"/>
      <c r="O611" s="35">
        <v>55</v>
      </c>
      <c r="P611" s="833" t="s">
        <v>979</v>
      </c>
      <c r="Q611" s="795"/>
      <c r="R611" s="795"/>
      <c r="S611" s="795"/>
      <c r="T611" s="796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4"/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25" t="s">
        <v>970</v>
      </c>
      <c r="AG611" s="75"/>
      <c r="AJ611" s="79" t="s">
        <v>45</v>
      </c>
      <c r="AK611" s="79">
        <v>0</v>
      </c>
      <c r="BB611" s="726" t="s">
        <v>66</v>
      </c>
      <c r="BM611" s="75">
        <f t="shared" si="115"/>
        <v>0</v>
      </c>
      <c r="BN611" s="75">
        <f t="shared" si="116"/>
        <v>0</v>
      </c>
      <c r="BO611" s="75">
        <f t="shared" si="117"/>
        <v>0</v>
      </c>
      <c r="BP611" s="75">
        <f t="shared" si="118"/>
        <v>0</v>
      </c>
    </row>
    <row r="612" spans="1:68" x14ac:dyDescent="0.2">
      <c r="A612" s="790"/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1"/>
      <c r="P612" s="787" t="s">
        <v>40</v>
      </c>
      <c r="Q612" s="788"/>
      <c r="R612" s="788"/>
      <c r="S612" s="788"/>
      <c r="T612" s="788"/>
      <c r="U612" s="788"/>
      <c r="V612" s="789"/>
      <c r="W612" s="40" t="s">
        <v>39</v>
      </c>
      <c r="X612" s="41">
        <f>IFERROR(X605/H605,"0")+IFERROR(X606/H606,"0")+IFERROR(X607/H607,"0")+IFERROR(X608/H608,"0")+IFERROR(X609/H609,"0")+IFERROR(X610/H610,"0")+IFERROR(X611/H611,"0")</f>
        <v>0</v>
      </c>
      <c r="Y612" s="41">
        <f>IFERROR(Y605/H605,"0")+IFERROR(Y606/H606,"0")+IFERROR(Y607/H607,"0")+IFERROR(Y608/H608,"0")+IFERROR(Y609/H609,"0")+IFERROR(Y610/H610,"0")+IFERROR(Y611/H611,"0")</f>
        <v>0</v>
      </c>
      <c r="Z612" s="4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x14ac:dyDescent="0.2">
      <c r="A613" s="790"/>
      <c r="B613" s="790"/>
      <c r="C613" s="790"/>
      <c r="D613" s="790"/>
      <c r="E613" s="790"/>
      <c r="F613" s="790"/>
      <c r="G613" s="790"/>
      <c r="H613" s="790"/>
      <c r="I613" s="790"/>
      <c r="J613" s="790"/>
      <c r="K613" s="790"/>
      <c r="L613" s="790"/>
      <c r="M613" s="790"/>
      <c r="N613" s="790"/>
      <c r="O613" s="791"/>
      <c r="P613" s="787" t="s">
        <v>40</v>
      </c>
      <c r="Q613" s="788"/>
      <c r="R613" s="788"/>
      <c r="S613" s="788"/>
      <c r="T613" s="788"/>
      <c r="U613" s="788"/>
      <c r="V613" s="789"/>
      <c r="W613" s="40" t="s">
        <v>0</v>
      </c>
      <c r="X613" s="41">
        <f>IFERROR(SUM(X605:X611),"0")</f>
        <v>0</v>
      </c>
      <c r="Y613" s="41">
        <f>IFERROR(SUM(Y605:Y611),"0")</f>
        <v>0</v>
      </c>
      <c r="Z613" s="40"/>
      <c r="AA613" s="64"/>
      <c r="AB613" s="64"/>
      <c r="AC613" s="64"/>
    </row>
    <row r="614" spans="1:68" ht="14.25" customHeight="1" x14ac:dyDescent="0.25">
      <c r="A614" s="792" t="s">
        <v>176</v>
      </c>
      <c r="B614" s="792"/>
      <c r="C614" s="792"/>
      <c r="D614" s="792"/>
      <c r="E614" s="792"/>
      <c r="F614" s="792"/>
      <c r="G614" s="792"/>
      <c r="H614" s="792"/>
      <c r="I614" s="792"/>
      <c r="J614" s="792"/>
      <c r="K614" s="792"/>
      <c r="L614" s="792"/>
      <c r="M614" s="792"/>
      <c r="N614" s="792"/>
      <c r="O614" s="792"/>
      <c r="P614" s="792"/>
      <c r="Q614" s="792"/>
      <c r="R614" s="792"/>
      <c r="S614" s="792"/>
      <c r="T614" s="792"/>
      <c r="U614" s="792"/>
      <c r="V614" s="792"/>
      <c r="W614" s="792"/>
      <c r="X614" s="792"/>
      <c r="Y614" s="792"/>
      <c r="Z614" s="792"/>
      <c r="AA614" s="63"/>
      <c r="AB614" s="63"/>
      <c r="AC614" s="63"/>
    </row>
    <row r="615" spans="1:68" ht="16.5" customHeight="1" x14ac:dyDescent="0.25">
      <c r="A615" s="60" t="s">
        <v>980</v>
      </c>
      <c r="B615" s="60" t="s">
        <v>981</v>
      </c>
      <c r="C615" s="34">
        <v>4301020269</v>
      </c>
      <c r="D615" s="793">
        <v>4640242180519</v>
      </c>
      <c r="E615" s="793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128</v>
      </c>
      <c r="L615" s="35" t="s">
        <v>45</v>
      </c>
      <c r="M615" s="36" t="s">
        <v>88</v>
      </c>
      <c r="N615" s="36"/>
      <c r="O615" s="35">
        <v>50</v>
      </c>
      <c r="P615" s="834" t="s">
        <v>982</v>
      </c>
      <c r="Q615" s="795"/>
      <c r="R615" s="795"/>
      <c r="S615" s="795"/>
      <c r="T615" s="796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7" t="s">
        <v>983</v>
      </c>
      <c r="AG615" s="75"/>
      <c r="AJ615" s="79" t="s">
        <v>45</v>
      </c>
      <c r="AK615" s="79">
        <v>0</v>
      </c>
      <c r="BB615" s="728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984</v>
      </c>
      <c r="B616" s="60" t="s">
        <v>985</v>
      </c>
      <c r="C616" s="34">
        <v>4301020260</v>
      </c>
      <c r="D616" s="793">
        <v>4640242180526</v>
      </c>
      <c r="E616" s="793"/>
      <c r="F616" s="59">
        <v>1.8</v>
      </c>
      <c r="G616" s="35">
        <v>6</v>
      </c>
      <c r="H616" s="59">
        <v>10.8</v>
      </c>
      <c r="I616" s="59">
        <v>11.234999999999999</v>
      </c>
      <c r="J616" s="35">
        <v>64</v>
      </c>
      <c r="K616" s="35" t="s">
        <v>128</v>
      </c>
      <c r="L616" s="35" t="s">
        <v>45</v>
      </c>
      <c r="M616" s="36" t="s">
        <v>131</v>
      </c>
      <c r="N616" s="36"/>
      <c r="O616" s="35">
        <v>50</v>
      </c>
      <c r="P616" s="821" t="s">
        <v>986</v>
      </c>
      <c r="Q616" s="795"/>
      <c r="R616" s="795"/>
      <c r="S616" s="795"/>
      <c r="T616" s="796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IFERROR(IF(Y616=0,"",ROUNDUP(Y616/H616,0)*0.01898),"")</f>
        <v/>
      </c>
      <c r="AA616" s="65" t="s">
        <v>45</v>
      </c>
      <c r="AB616" s="66" t="s">
        <v>45</v>
      </c>
      <c r="AC616" s="729" t="s">
        <v>983</v>
      </c>
      <c r="AG616" s="75"/>
      <c r="AJ616" s="79" t="s">
        <v>45</v>
      </c>
      <c r="AK616" s="79">
        <v>0</v>
      </c>
      <c r="BB616" s="730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customHeight="1" x14ac:dyDescent="0.25">
      <c r="A617" s="60" t="s">
        <v>987</v>
      </c>
      <c r="B617" s="60" t="s">
        <v>988</v>
      </c>
      <c r="C617" s="34">
        <v>4301020309</v>
      </c>
      <c r="D617" s="793">
        <v>4640242180090</v>
      </c>
      <c r="E617" s="793"/>
      <c r="F617" s="59">
        <v>1.35</v>
      </c>
      <c r="G617" s="35">
        <v>8</v>
      </c>
      <c r="H617" s="59">
        <v>10.8</v>
      </c>
      <c r="I617" s="59">
        <v>11.234999999999999</v>
      </c>
      <c r="J617" s="35">
        <v>64</v>
      </c>
      <c r="K617" s="35" t="s">
        <v>128</v>
      </c>
      <c r="L617" s="35" t="s">
        <v>45</v>
      </c>
      <c r="M617" s="36" t="s">
        <v>131</v>
      </c>
      <c r="N617" s="36"/>
      <c r="O617" s="35">
        <v>50</v>
      </c>
      <c r="P617" s="822" t="s">
        <v>989</v>
      </c>
      <c r="Q617" s="795"/>
      <c r="R617" s="795"/>
      <c r="S617" s="795"/>
      <c r="T617" s="796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31" t="s">
        <v>990</v>
      </c>
      <c r="AG617" s="75"/>
      <c r="AJ617" s="79" t="s">
        <v>45</v>
      </c>
      <c r="AK617" s="79">
        <v>0</v>
      </c>
      <c r="BB617" s="732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991</v>
      </c>
      <c r="B618" s="60" t="s">
        <v>992</v>
      </c>
      <c r="C618" s="34">
        <v>4301020295</v>
      </c>
      <c r="D618" s="793">
        <v>4640242181363</v>
      </c>
      <c r="E618" s="793"/>
      <c r="F618" s="59">
        <v>0.4</v>
      </c>
      <c r="G618" s="35">
        <v>10</v>
      </c>
      <c r="H618" s="59">
        <v>4</v>
      </c>
      <c r="I618" s="59">
        <v>4.21</v>
      </c>
      <c r="J618" s="35">
        <v>132</v>
      </c>
      <c r="K618" s="35" t="s">
        <v>137</v>
      </c>
      <c r="L618" s="35" t="s">
        <v>45</v>
      </c>
      <c r="M618" s="36" t="s">
        <v>131</v>
      </c>
      <c r="N618" s="36"/>
      <c r="O618" s="35">
        <v>50</v>
      </c>
      <c r="P618" s="823" t="s">
        <v>993</v>
      </c>
      <c r="Q618" s="795"/>
      <c r="R618" s="795"/>
      <c r="S618" s="795"/>
      <c r="T618" s="796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IFERROR(IF(Y618=0,"",ROUNDUP(Y618/H618,0)*0.00902),"")</f>
        <v/>
      </c>
      <c r="AA618" s="65" t="s">
        <v>45</v>
      </c>
      <c r="AB618" s="66" t="s">
        <v>45</v>
      </c>
      <c r="AC618" s="733" t="s">
        <v>990</v>
      </c>
      <c r="AG618" s="75"/>
      <c r="AJ618" s="79" t="s">
        <v>45</v>
      </c>
      <c r="AK618" s="79">
        <v>0</v>
      </c>
      <c r="BB618" s="73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790"/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1"/>
      <c r="P619" s="787" t="s">
        <v>40</v>
      </c>
      <c r="Q619" s="788"/>
      <c r="R619" s="788"/>
      <c r="S619" s="788"/>
      <c r="T619" s="788"/>
      <c r="U619" s="788"/>
      <c r="V619" s="789"/>
      <c r="W619" s="40" t="s">
        <v>39</v>
      </c>
      <c r="X619" s="41">
        <f>IFERROR(X615/H615,"0")+IFERROR(X616/H616,"0")+IFERROR(X617/H617,"0")+IFERROR(X618/H618,"0")</f>
        <v>0</v>
      </c>
      <c r="Y619" s="41">
        <f>IFERROR(Y615/H615,"0")+IFERROR(Y616/H616,"0")+IFERROR(Y617/H617,"0")+IFERROR(Y618/H618,"0")</f>
        <v>0</v>
      </c>
      <c r="Z619" s="41">
        <f>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x14ac:dyDescent="0.2">
      <c r="A620" s="790"/>
      <c r="B620" s="790"/>
      <c r="C620" s="790"/>
      <c r="D620" s="790"/>
      <c r="E620" s="790"/>
      <c r="F620" s="790"/>
      <c r="G620" s="790"/>
      <c r="H620" s="790"/>
      <c r="I620" s="790"/>
      <c r="J620" s="790"/>
      <c r="K620" s="790"/>
      <c r="L620" s="790"/>
      <c r="M620" s="790"/>
      <c r="N620" s="790"/>
      <c r="O620" s="791"/>
      <c r="P620" s="787" t="s">
        <v>40</v>
      </c>
      <c r="Q620" s="788"/>
      <c r="R620" s="788"/>
      <c r="S620" s="788"/>
      <c r="T620" s="788"/>
      <c r="U620" s="788"/>
      <c r="V620" s="789"/>
      <c r="W620" s="40" t="s">
        <v>0</v>
      </c>
      <c r="X620" s="41">
        <f>IFERROR(SUM(X615:X618),"0")</f>
        <v>0</v>
      </c>
      <c r="Y620" s="41">
        <f>IFERROR(SUM(Y615:Y618),"0")</f>
        <v>0</v>
      </c>
      <c r="Z620" s="40"/>
      <c r="AA620" s="64"/>
      <c r="AB620" s="64"/>
      <c r="AC620" s="64"/>
    </row>
    <row r="621" spans="1:68" ht="14.25" customHeight="1" x14ac:dyDescent="0.25">
      <c r="A621" s="792" t="s">
        <v>78</v>
      </c>
      <c r="B621" s="792"/>
      <c r="C621" s="792"/>
      <c r="D621" s="792"/>
      <c r="E621" s="792"/>
      <c r="F621" s="792"/>
      <c r="G621" s="792"/>
      <c r="H621" s="792"/>
      <c r="I621" s="792"/>
      <c r="J621" s="792"/>
      <c r="K621" s="792"/>
      <c r="L621" s="792"/>
      <c r="M621" s="792"/>
      <c r="N621" s="792"/>
      <c r="O621" s="792"/>
      <c r="P621" s="792"/>
      <c r="Q621" s="792"/>
      <c r="R621" s="792"/>
      <c r="S621" s="792"/>
      <c r="T621" s="792"/>
      <c r="U621" s="792"/>
      <c r="V621" s="792"/>
      <c r="W621" s="792"/>
      <c r="X621" s="792"/>
      <c r="Y621" s="792"/>
      <c r="Z621" s="792"/>
      <c r="AA621" s="63"/>
      <c r="AB621" s="63"/>
      <c r="AC621" s="63"/>
    </row>
    <row r="622" spans="1:68" ht="27" customHeight="1" x14ac:dyDescent="0.25">
      <c r="A622" s="60" t="s">
        <v>994</v>
      </c>
      <c r="B622" s="60" t="s">
        <v>995</v>
      </c>
      <c r="C622" s="34">
        <v>4301031280</v>
      </c>
      <c r="D622" s="793">
        <v>4640242180816</v>
      </c>
      <c r="E622" s="793"/>
      <c r="F622" s="59">
        <v>0.7</v>
      </c>
      <c r="G622" s="35">
        <v>6</v>
      </c>
      <c r="H622" s="59">
        <v>4.2</v>
      </c>
      <c r="I622" s="59">
        <v>4.47</v>
      </c>
      <c r="J622" s="35">
        <v>132</v>
      </c>
      <c r="K622" s="35" t="s">
        <v>137</v>
      </c>
      <c r="L622" s="35" t="s">
        <v>45</v>
      </c>
      <c r="M622" s="36" t="s">
        <v>82</v>
      </c>
      <c r="N622" s="36"/>
      <c r="O622" s="35">
        <v>40</v>
      </c>
      <c r="P622" s="824" t="s">
        <v>996</v>
      </c>
      <c r="Q622" s="795"/>
      <c r="R622" s="795"/>
      <c r="S622" s="795"/>
      <c r="T622" s="79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ref="Y622:Y628" si="119"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35" t="s">
        <v>997</v>
      </c>
      <c r="AG622" s="75"/>
      <c r="AJ622" s="79" t="s">
        <v>45</v>
      </c>
      <c r="AK622" s="79">
        <v>0</v>
      </c>
      <c r="BB622" s="736" t="s">
        <v>66</v>
      </c>
      <c r="BM622" s="75">
        <f t="shared" ref="BM622:BM628" si="120">IFERROR(X622*I622/H622,"0")</f>
        <v>0</v>
      </c>
      <c r="BN622" s="75">
        <f t="shared" ref="BN622:BN628" si="121">IFERROR(Y622*I622/H622,"0")</f>
        <v>0</v>
      </c>
      <c r="BO622" s="75">
        <f t="shared" ref="BO622:BO628" si="122">IFERROR(1/J622*(X622/H622),"0")</f>
        <v>0</v>
      </c>
      <c r="BP622" s="75">
        <f t="shared" ref="BP622:BP628" si="123">IFERROR(1/J622*(Y622/H622),"0")</f>
        <v>0</v>
      </c>
    </row>
    <row r="623" spans="1:68" ht="27" customHeight="1" x14ac:dyDescent="0.25">
      <c r="A623" s="60" t="s">
        <v>998</v>
      </c>
      <c r="B623" s="60" t="s">
        <v>999</v>
      </c>
      <c r="C623" s="34">
        <v>4301031244</v>
      </c>
      <c r="D623" s="793">
        <v>4640242180595</v>
      </c>
      <c r="E623" s="793"/>
      <c r="F623" s="59">
        <v>0.7</v>
      </c>
      <c r="G623" s="35">
        <v>6</v>
      </c>
      <c r="H623" s="59">
        <v>4.2</v>
      </c>
      <c r="I623" s="59">
        <v>4.47</v>
      </c>
      <c r="J623" s="35">
        <v>132</v>
      </c>
      <c r="K623" s="35" t="s">
        <v>137</v>
      </c>
      <c r="L623" s="35" t="s">
        <v>45</v>
      </c>
      <c r="M623" s="36" t="s">
        <v>82</v>
      </c>
      <c r="N623" s="36"/>
      <c r="O623" s="35">
        <v>40</v>
      </c>
      <c r="P623" s="825" t="s">
        <v>1000</v>
      </c>
      <c r="Q623" s="795"/>
      <c r="R623" s="795"/>
      <c r="S623" s="795"/>
      <c r="T623" s="79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7" t="s">
        <v>1001</v>
      </c>
      <c r="AG623" s="75"/>
      <c r="AJ623" s="79" t="s">
        <v>45</v>
      </c>
      <c r="AK623" s="79">
        <v>0</v>
      </c>
      <c r="BB623" s="738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1002</v>
      </c>
      <c r="B624" s="60" t="s">
        <v>1003</v>
      </c>
      <c r="C624" s="34">
        <v>4301031289</v>
      </c>
      <c r="D624" s="793">
        <v>4640242181615</v>
      </c>
      <c r="E624" s="793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137</v>
      </c>
      <c r="L624" s="35" t="s">
        <v>45</v>
      </c>
      <c r="M624" s="36" t="s">
        <v>82</v>
      </c>
      <c r="N624" s="36"/>
      <c r="O624" s="35">
        <v>45</v>
      </c>
      <c r="P624" s="826" t="s">
        <v>1004</v>
      </c>
      <c r="Q624" s="795"/>
      <c r="R624" s="795"/>
      <c r="S624" s="795"/>
      <c r="T624" s="796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9" t="s">
        <v>1005</v>
      </c>
      <c r="AG624" s="75"/>
      <c r="AJ624" s="79" t="s">
        <v>45</v>
      </c>
      <c r="AK624" s="79">
        <v>0</v>
      </c>
      <c r="BB624" s="740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1006</v>
      </c>
      <c r="B625" s="60" t="s">
        <v>1007</v>
      </c>
      <c r="C625" s="34">
        <v>4301031285</v>
      </c>
      <c r="D625" s="793">
        <v>4640242181639</v>
      </c>
      <c r="E625" s="793"/>
      <c r="F625" s="59">
        <v>0.7</v>
      </c>
      <c r="G625" s="35">
        <v>6</v>
      </c>
      <c r="H625" s="59">
        <v>4.2</v>
      </c>
      <c r="I625" s="59">
        <v>4.41</v>
      </c>
      <c r="J625" s="35">
        <v>132</v>
      </c>
      <c r="K625" s="35" t="s">
        <v>137</v>
      </c>
      <c r="L625" s="35" t="s">
        <v>45</v>
      </c>
      <c r="M625" s="36" t="s">
        <v>82</v>
      </c>
      <c r="N625" s="36"/>
      <c r="O625" s="35">
        <v>45</v>
      </c>
      <c r="P625" s="827" t="s">
        <v>1008</v>
      </c>
      <c r="Q625" s="795"/>
      <c r="R625" s="795"/>
      <c r="S625" s="795"/>
      <c r="T625" s="79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IFERROR(IF(Y625=0,"",ROUNDUP(Y625/H625,0)*0.00902),"")</f>
        <v/>
      </c>
      <c r="AA625" s="65" t="s">
        <v>45</v>
      </c>
      <c r="AB625" s="66" t="s">
        <v>45</v>
      </c>
      <c r="AC625" s="741" t="s">
        <v>1009</v>
      </c>
      <c r="AG625" s="75"/>
      <c r="AJ625" s="79" t="s">
        <v>45</v>
      </c>
      <c r="AK625" s="79">
        <v>0</v>
      </c>
      <c r="BB625" s="742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1010</v>
      </c>
      <c r="B626" s="60" t="s">
        <v>1011</v>
      </c>
      <c r="C626" s="34">
        <v>4301031287</v>
      </c>
      <c r="D626" s="793">
        <v>4640242181622</v>
      </c>
      <c r="E626" s="793"/>
      <c r="F626" s="59">
        <v>0.7</v>
      </c>
      <c r="G626" s="35">
        <v>6</v>
      </c>
      <c r="H626" s="59">
        <v>4.2</v>
      </c>
      <c r="I626" s="59">
        <v>4.41</v>
      </c>
      <c r="J626" s="35">
        <v>132</v>
      </c>
      <c r="K626" s="35" t="s">
        <v>137</v>
      </c>
      <c r="L626" s="35" t="s">
        <v>45</v>
      </c>
      <c r="M626" s="36" t="s">
        <v>82</v>
      </c>
      <c r="N626" s="36"/>
      <c r="O626" s="35">
        <v>45</v>
      </c>
      <c r="P626" s="814" t="s">
        <v>1012</v>
      </c>
      <c r="Q626" s="795"/>
      <c r="R626" s="795"/>
      <c r="S626" s="795"/>
      <c r="T626" s="796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43" t="s">
        <v>1013</v>
      </c>
      <c r="AG626" s="75"/>
      <c r="AJ626" s="79" t="s">
        <v>45</v>
      </c>
      <c r="AK626" s="79">
        <v>0</v>
      </c>
      <c r="BB626" s="744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ht="27" customHeight="1" x14ac:dyDescent="0.25">
      <c r="A627" s="60" t="s">
        <v>1014</v>
      </c>
      <c r="B627" s="60" t="s">
        <v>1015</v>
      </c>
      <c r="C627" s="34">
        <v>4301031203</v>
      </c>
      <c r="D627" s="793">
        <v>4640242180908</v>
      </c>
      <c r="E627" s="793"/>
      <c r="F627" s="59">
        <v>0.28000000000000003</v>
      </c>
      <c r="G627" s="35">
        <v>6</v>
      </c>
      <c r="H627" s="59">
        <v>1.68</v>
      </c>
      <c r="I627" s="59">
        <v>1.81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815" t="s">
        <v>1016</v>
      </c>
      <c r="Q627" s="795"/>
      <c r="R627" s="795"/>
      <c r="S627" s="795"/>
      <c r="T627" s="796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19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45" t="s">
        <v>997</v>
      </c>
      <c r="AG627" s="75"/>
      <c r="AJ627" s="79" t="s">
        <v>45</v>
      </c>
      <c r="AK627" s="79">
        <v>0</v>
      </c>
      <c r="BB627" s="746" t="s">
        <v>66</v>
      </c>
      <c r="BM627" s="75">
        <f t="shared" si="120"/>
        <v>0</v>
      </c>
      <c r="BN627" s="75">
        <f t="shared" si="121"/>
        <v>0</v>
      </c>
      <c r="BO627" s="75">
        <f t="shared" si="122"/>
        <v>0</v>
      </c>
      <c r="BP627" s="75">
        <f t="shared" si="123"/>
        <v>0</v>
      </c>
    </row>
    <row r="628" spans="1:68" ht="27" customHeight="1" x14ac:dyDescent="0.25">
      <c r="A628" s="60" t="s">
        <v>1017</v>
      </c>
      <c r="B628" s="60" t="s">
        <v>1018</v>
      </c>
      <c r="C628" s="34">
        <v>4301031200</v>
      </c>
      <c r="D628" s="793">
        <v>4640242180489</v>
      </c>
      <c r="E628" s="793"/>
      <c r="F628" s="59">
        <v>0.28000000000000003</v>
      </c>
      <c r="G628" s="35">
        <v>6</v>
      </c>
      <c r="H628" s="59">
        <v>1.68</v>
      </c>
      <c r="I628" s="59">
        <v>1.84</v>
      </c>
      <c r="J628" s="35">
        <v>234</v>
      </c>
      <c r="K628" s="35" t="s">
        <v>83</v>
      </c>
      <c r="L628" s="35" t="s">
        <v>45</v>
      </c>
      <c r="M628" s="36" t="s">
        <v>82</v>
      </c>
      <c r="N628" s="36"/>
      <c r="O628" s="35">
        <v>40</v>
      </c>
      <c r="P628" s="816" t="s">
        <v>1019</v>
      </c>
      <c r="Q628" s="795"/>
      <c r="R628" s="795"/>
      <c r="S628" s="795"/>
      <c r="T628" s="796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19"/>
        <v>0</v>
      </c>
      <c r="Z628" s="39" t="str">
        <f>IFERROR(IF(Y628=0,"",ROUNDUP(Y628/H628,0)*0.00502),"")</f>
        <v/>
      </c>
      <c r="AA628" s="65" t="s">
        <v>45</v>
      </c>
      <c r="AB628" s="66" t="s">
        <v>45</v>
      </c>
      <c r="AC628" s="747" t="s">
        <v>1001</v>
      </c>
      <c r="AG628" s="75"/>
      <c r="AJ628" s="79" t="s">
        <v>45</v>
      </c>
      <c r="AK628" s="79">
        <v>0</v>
      </c>
      <c r="BB628" s="748" t="s">
        <v>66</v>
      </c>
      <c r="BM628" s="75">
        <f t="shared" si="120"/>
        <v>0</v>
      </c>
      <c r="BN628" s="75">
        <f t="shared" si="121"/>
        <v>0</v>
      </c>
      <c r="BO628" s="75">
        <f t="shared" si="122"/>
        <v>0</v>
      </c>
      <c r="BP628" s="75">
        <f t="shared" si="123"/>
        <v>0</v>
      </c>
    </row>
    <row r="629" spans="1:68" x14ac:dyDescent="0.2">
      <c r="A629" s="790"/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1"/>
      <c r="P629" s="787" t="s">
        <v>40</v>
      </c>
      <c r="Q629" s="788"/>
      <c r="R629" s="788"/>
      <c r="S629" s="788"/>
      <c r="T629" s="788"/>
      <c r="U629" s="788"/>
      <c r="V629" s="789"/>
      <c r="W629" s="40" t="s">
        <v>39</v>
      </c>
      <c r="X629" s="41">
        <f>IFERROR(X622/H622,"0")+IFERROR(X623/H623,"0")+IFERROR(X624/H624,"0")+IFERROR(X625/H625,"0")+IFERROR(X626/H626,"0")+IFERROR(X627/H627,"0")+IFERROR(X628/H628,"0")</f>
        <v>0</v>
      </c>
      <c r="Y629" s="41">
        <f>IFERROR(Y622/H622,"0")+IFERROR(Y623/H623,"0")+IFERROR(Y624/H624,"0")+IFERROR(Y625/H625,"0")+IFERROR(Y626/H626,"0")+IFERROR(Y627/H627,"0")+IFERROR(Y628/H628,"0")</f>
        <v>0</v>
      </c>
      <c r="Z629" s="4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4"/>
      <c r="AB629" s="64"/>
      <c r="AC629" s="64"/>
    </row>
    <row r="630" spans="1:68" x14ac:dyDescent="0.2">
      <c r="A630" s="790"/>
      <c r="B630" s="790"/>
      <c r="C630" s="790"/>
      <c r="D630" s="790"/>
      <c r="E630" s="790"/>
      <c r="F630" s="790"/>
      <c r="G630" s="790"/>
      <c r="H630" s="790"/>
      <c r="I630" s="790"/>
      <c r="J630" s="790"/>
      <c r="K630" s="790"/>
      <c r="L630" s="790"/>
      <c r="M630" s="790"/>
      <c r="N630" s="790"/>
      <c r="O630" s="791"/>
      <c r="P630" s="787" t="s">
        <v>40</v>
      </c>
      <c r="Q630" s="788"/>
      <c r="R630" s="788"/>
      <c r="S630" s="788"/>
      <c r="T630" s="788"/>
      <c r="U630" s="788"/>
      <c r="V630" s="789"/>
      <c r="W630" s="40" t="s">
        <v>0</v>
      </c>
      <c r="X630" s="41">
        <f>IFERROR(SUM(X622:X628),"0")</f>
        <v>0</v>
      </c>
      <c r="Y630" s="41">
        <f>IFERROR(SUM(Y622:Y628),"0")</f>
        <v>0</v>
      </c>
      <c r="Z630" s="40"/>
      <c r="AA630" s="64"/>
      <c r="AB630" s="64"/>
      <c r="AC630" s="64"/>
    </row>
    <row r="631" spans="1:68" ht="14.25" customHeight="1" x14ac:dyDescent="0.25">
      <c r="A631" s="792" t="s">
        <v>84</v>
      </c>
      <c r="B631" s="792"/>
      <c r="C631" s="792"/>
      <c r="D631" s="792"/>
      <c r="E631" s="792"/>
      <c r="F631" s="792"/>
      <c r="G631" s="792"/>
      <c r="H631" s="792"/>
      <c r="I631" s="792"/>
      <c r="J631" s="792"/>
      <c r="K631" s="792"/>
      <c r="L631" s="792"/>
      <c r="M631" s="792"/>
      <c r="N631" s="792"/>
      <c r="O631" s="792"/>
      <c r="P631" s="792"/>
      <c r="Q631" s="792"/>
      <c r="R631" s="792"/>
      <c r="S631" s="792"/>
      <c r="T631" s="792"/>
      <c r="U631" s="792"/>
      <c r="V631" s="792"/>
      <c r="W631" s="792"/>
      <c r="X631" s="792"/>
      <c r="Y631" s="792"/>
      <c r="Z631" s="792"/>
      <c r="AA631" s="63"/>
      <c r="AB631" s="63"/>
      <c r="AC631" s="63"/>
    </row>
    <row r="632" spans="1:68" ht="27" customHeight="1" x14ac:dyDescent="0.25">
      <c r="A632" s="60" t="s">
        <v>1020</v>
      </c>
      <c r="B632" s="60" t="s">
        <v>1021</v>
      </c>
      <c r="C632" s="34">
        <v>4301051746</v>
      </c>
      <c r="D632" s="793">
        <v>4640242180533</v>
      </c>
      <c r="E632" s="793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128</v>
      </c>
      <c r="L632" s="35" t="s">
        <v>45</v>
      </c>
      <c r="M632" s="36" t="s">
        <v>88</v>
      </c>
      <c r="N632" s="36"/>
      <c r="O632" s="35">
        <v>40</v>
      </c>
      <c r="P632" s="817" t="s">
        <v>1022</v>
      </c>
      <c r="Q632" s="795"/>
      <c r="R632" s="795"/>
      <c r="S632" s="795"/>
      <c r="T632" s="796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ref="Y632:Y639" si="124">IFERROR(IF(X632="",0,CEILING((X632/$H632),1)*$H632),"")</f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9" t="s">
        <v>1023</v>
      </c>
      <c r="AG632" s="75"/>
      <c r="AJ632" s="79" t="s">
        <v>45</v>
      </c>
      <c r="AK632" s="79">
        <v>0</v>
      </c>
      <c r="BB632" s="750" t="s">
        <v>66</v>
      </c>
      <c r="BM632" s="75">
        <f t="shared" ref="BM632:BM639" si="125">IFERROR(X632*I632/H632,"0")</f>
        <v>0</v>
      </c>
      <c r="BN632" s="75">
        <f t="shared" ref="BN632:BN639" si="126">IFERROR(Y632*I632/H632,"0")</f>
        <v>0</v>
      </c>
      <c r="BO632" s="75">
        <f t="shared" ref="BO632:BO639" si="127">IFERROR(1/J632*(X632/H632),"0")</f>
        <v>0</v>
      </c>
      <c r="BP632" s="75">
        <f t="shared" ref="BP632:BP639" si="128">IFERROR(1/J632*(Y632/H632),"0")</f>
        <v>0</v>
      </c>
    </row>
    <row r="633" spans="1:68" ht="27" customHeight="1" x14ac:dyDescent="0.25">
      <c r="A633" s="60" t="s">
        <v>1020</v>
      </c>
      <c r="B633" s="60" t="s">
        <v>1024</v>
      </c>
      <c r="C633" s="34">
        <v>4301051887</v>
      </c>
      <c r="D633" s="793">
        <v>4640242180533</v>
      </c>
      <c r="E633" s="793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128</v>
      </c>
      <c r="L633" s="35" t="s">
        <v>45</v>
      </c>
      <c r="M633" s="36" t="s">
        <v>88</v>
      </c>
      <c r="N633" s="36"/>
      <c r="O633" s="35">
        <v>45</v>
      </c>
      <c r="P633" s="818" t="s">
        <v>1025</v>
      </c>
      <c r="Q633" s="795"/>
      <c r="R633" s="795"/>
      <c r="S633" s="795"/>
      <c r="T633" s="796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51" t="s">
        <v>1023</v>
      </c>
      <c r="AG633" s="75"/>
      <c r="AJ633" s="79" t="s">
        <v>45</v>
      </c>
      <c r="AK633" s="79">
        <v>0</v>
      </c>
      <c r="BB633" s="752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1026</v>
      </c>
      <c r="B634" s="60" t="s">
        <v>1027</v>
      </c>
      <c r="C634" s="34">
        <v>4301051510</v>
      </c>
      <c r="D634" s="793">
        <v>4640242180540</v>
      </c>
      <c r="E634" s="793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128</v>
      </c>
      <c r="L634" s="35" t="s">
        <v>45</v>
      </c>
      <c r="M634" s="36" t="s">
        <v>82</v>
      </c>
      <c r="N634" s="36"/>
      <c r="O634" s="35">
        <v>30</v>
      </c>
      <c r="P634" s="819" t="s">
        <v>1028</v>
      </c>
      <c r="Q634" s="795"/>
      <c r="R634" s="795"/>
      <c r="S634" s="795"/>
      <c r="T634" s="796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3" t="s">
        <v>1029</v>
      </c>
      <c r="AG634" s="75"/>
      <c r="AJ634" s="79" t="s">
        <v>45</v>
      </c>
      <c r="AK634" s="79">
        <v>0</v>
      </c>
      <c r="BB634" s="754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1026</v>
      </c>
      <c r="B635" s="60" t="s">
        <v>1030</v>
      </c>
      <c r="C635" s="34">
        <v>4301051933</v>
      </c>
      <c r="D635" s="793">
        <v>4640242180540</v>
      </c>
      <c r="E635" s="793"/>
      <c r="F635" s="59">
        <v>1.3</v>
      </c>
      <c r="G635" s="35">
        <v>6</v>
      </c>
      <c r="H635" s="59">
        <v>7.8</v>
      </c>
      <c r="I635" s="59">
        <v>8.3190000000000008</v>
      </c>
      <c r="J635" s="35">
        <v>64</v>
      </c>
      <c r="K635" s="35" t="s">
        <v>128</v>
      </c>
      <c r="L635" s="35" t="s">
        <v>45</v>
      </c>
      <c r="M635" s="36" t="s">
        <v>88</v>
      </c>
      <c r="N635" s="36"/>
      <c r="O635" s="35">
        <v>45</v>
      </c>
      <c r="P635" s="820" t="s">
        <v>1031</v>
      </c>
      <c r="Q635" s="795"/>
      <c r="R635" s="795"/>
      <c r="S635" s="795"/>
      <c r="T635" s="79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55" t="s">
        <v>1029</v>
      </c>
      <c r="AG635" s="75"/>
      <c r="AJ635" s="79" t="s">
        <v>45</v>
      </c>
      <c r="AK635" s="79">
        <v>0</v>
      </c>
      <c r="BB635" s="756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1032</v>
      </c>
      <c r="B636" s="60" t="s">
        <v>1033</v>
      </c>
      <c r="C636" s="34">
        <v>4301051390</v>
      </c>
      <c r="D636" s="793">
        <v>4640242181233</v>
      </c>
      <c r="E636" s="793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40</v>
      </c>
      <c r="P636" s="807" t="s">
        <v>1034</v>
      </c>
      <c r="Q636" s="795"/>
      <c r="R636" s="795"/>
      <c r="S636" s="795"/>
      <c r="T636" s="79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7" t="s">
        <v>1023</v>
      </c>
      <c r="AG636" s="75"/>
      <c r="AJ636" s="79" t="s">
        <v>45</v>
      </c>
      <c r="AK636" s="79">
        <v>0</v>
      </c>
      <c r="BB636" s="758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1032</v>
      </c>
      <c r="B637" s="60" t="s">
        <v>1035</v>
      </c>
      <c r="C637" s="34">
        <v>4301051920</v>
      </c>
      <c r="D637" s="793">
        <v>4640242181233</v>
      </c>
      <c r="E637" s="793"/>
      <c r="F637" s="59">
        <v>0.3</v>
      </c>
      <c r="G637" s="35">
        <v>6</v>
      </c>
      <c r="H637" s="59">
        <v>1.8</v>
      </c>
      <c r="I637" s="59">
        <v>2.0640000000000001</v>
      </c>
      <c r="J637" s="35">
        <v>182</v>
      </c>
      <c r="K637" s="35" t="s">
        <v>89</v>
      </c>
      <c r="L637" s="35" t="s">
        <v>45</v>
      </c>
      <c r="M637" s="36" t="s">
        <v>173</v>
      </c>
      <c r="N637" s="36"/>
      <c r="O637" s="35">
        <v>45</v>
      </c>
      <c r="P637" s="808" t="s">
        <v>1036</v>
      </c>
      <c r="Q637" s="795"/>
      <c r="R637" s="795"/>
      <c r="S637" s="795"/>
      <c r="T637" s="79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9" t="s">
        <v>1023</v>
      </c>
      <c r="AG637" s="75"/>
      <c r="AJ637" s="79" t="s">
        <v>45</v>
      </c>
      <c r="AK637" s="79">
        <v>0</v>
      </c>
      <c r="BB637" s="760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ht="27" customHeight="1" x14ac:dyDescent="0.25">
      <c r="A638" s="60" t="s">
        <v>1037</v>
      </c>
      <c r="B638" s="60" t="s">
        <v>1038</v>
      </c>
      <c r="C638" s="34">
        <v>4301051448</v>
      </c>
      <c r="D638" s="793">
        <v>4640242181226</v>
      </c>
      <c r="E638" s="793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82</v>
      </c>
      <c r="N638" s="36"/>
      <c r="O638" s="35">
        <v>30</v>
      </c>
      <c r="P638" s="809" t="s">
        <v>1039</v>
      </c>
      <c r="Q638" s="795"/>
      <c r="R638" s="795"/>
      <c r="S638" s="795"/>
      <c r="T638" s="796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4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1" t="s">
        <v>1029</v>
      </c>
      <c r="AG638" s="75"/>
      <c r="AJ638" s="79" t="s">
        <v>45</v>
      </c>
      <c r="AK638" s="79">
        <v>0</v>
      </c>
      <c r="BB638" s="762" t="s">
        <v>66</v>
      </c>
      <c r="BM638" s="75">
        <f t="shared" si="125"/>
        <v>0</v>
      </c>
      <c r="BN638" s="75">
        <f t="shared" si="126"/>
        <v>0</v>
      </c>
      <c r="BO638" s="75">
        <f t="shared" si="127"/>
        <v>0</v>
      </c>
      <c r="BP638" s="75">
        <f t="shared" si="128"/>
        <v>0</v>
      </c>
    </row>
    <row r="639" spans="1:68" ht="27" customHeight="1" x14ac:dyDescent="0.25">
      <c r="A639" s="60" t="s">
        <v>1037</v>
      </c>
      <c r="B639" s="60" t="s">
        <v>1040</v>
      </c>
      <c r="C639" s="34">
        <v>4301051921</v>
      </c>
      <c r="D639" s="793">
        <v>4640242181226</v>
      </c>
      <c r="E639" s="793"/>
      <c r="F639" s="59">
        <v>0.3</v>
      </c>
      <c r="G639" s="35">
        <v>6</v>
      </c>
      <c r="H639" s="59">
        <v>1.8</v>
      </c>
      <c r="I639" s="59">
        <v>2.052</v>
      </c>
      <c r="J639" s="35">
        <v>182</v>
      </c>
      <c r="K639" s="35" t="s">
        <v>89</v>
      </c>
      <c r="L639" s="35" t="s">
        <v>45</v>
      </c>
      <c r="M639" s="36" t="s">
        <v>173</v>
      </c>
      <c r="N639" s="36"/>
      <c r="O639" s="35">
        <v>45</v>
      </c>
      <c r="P639" s="810" t="s">
        <v>1041</v>
      </c>
      <c r="Q639" s="795"/>
      <c r="R639" s="795"/>
      <c r="S639" s="795"/>
      <c r="T639" s="796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si="124"/>
        <v>0</v>
      </c>
      <c r="Z639" s="39" t="str">
        <f>IFERROR(IF(Y639=0,"",ROUNDUP(Y639/H639,0)*0.00651),"")</f>
        <v/>
      </c>
      <c r="AA639" s="65" t="s">
        <v>45</v>
      </c>
      <c r="AB639" s="66" t="s">
        <v>45</v>
      </c>
      <c r="AC639" s="763" t="s">
        <v>1029</v>
      </c>
      <c r="AG639" s="75"/>
      <c r="AJ639" s="79" t="s">
        <v>45</v>
      </c>
      <c r="AK639" s="79">
        <v>0</v>
      </c>
      <c r="BB639" s="764" t="s">
        <v>66</v>
      </c>
      <c r="BM639" s="75">
        <f t="shared" si="125"/>
        <v>0</v>
      </c>
      <c r="BN639" s="75">
        <f t="shared" si="126"/>
        <v>0</v>
      </c>
      <c r="BO639" s="75">
        <f t="shared" si="127"/>
        <v>0</v>
      </c>
      <c r="BP639" s="75">
        <f t="shared" si="128"/>
        <v>0</v>
      </c>
    </row>
    <row r="640" spans="1:68" x14ac:dyDescent="0.2">
      <c r="A640" s="790"/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1"/>
      <c r="P640" s="787" t="s">
        <v>40</v>
      </c>
      <c r="Q640" s="788"/>
      <c r="R640" s="788"/>
      <c r="S640" s="788"/>
      <c r="T640" s="788"/>
      <c r="U640" s="788"/>
      <c r="V640" s="789"/>
      <c r="W640" s="40" t="s">
        <v>39</v>
      </c>
      <c r="X640" s="41">
        <f>IFERROR(X632/H632,"0")+IFERROR(X633/H633,"0")+IFERROR(X634/H634,"0")+IFERROR(X635/H635,"0")+IFERROR(X636/H636,"0")+IFERROR(X637/H637,"0")+IFERROR(X638/H638,"0")+IFERROR(X639/H639,"0")</f>
        <v>0</v>
      </c>
      <c r="Y640" s="41">
        <f>IFERROR(Y632/H632,"0")+IFERROR(Y633/H633,"0")+IFERROR(Y634/H634,"0")+IFERROR(Y635/H635,"0")+IFERROR(Y636/H636,"0")+IFERROR(Y637/H637,"0")+IFERROR(Y638/H638,"0")+IFERROR(Y639/H639,"0")</f>
        <v>0</v>
      </c>
      <c r="Z640" s="4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x14ac:dyDescent="0.2">
      <c r="A641" s="790"/>
      <c r="B641" s="790"/>
      <c r="C641" s="790"/>
      <c r="D641" s="790"/>
      <c r="E641" s="790"/>
      <c r="F641" s="790"/>
      <c r="G641" s="790"/>
      <c r="H641" s="790"/>
      <c r="I641" s="790"/>
      <c r="J641" s="790"/>
      <c r="K641" s="790"/>
      <c r="L641" s="790"/>
      <c r="M641" s="790"/>
      <c r="N641" s="790"/>
      <c r="O641" s="791"/>
      <c r="P641" s="787" t="s">
        <v>40</v>
      </c>
      <c r="Q641" s="788"/>
      <c r="R641" s="788"/>
      <c r="S641" s="788"/>
      <c r="T641" s="788"/>
      <c r="U641" s="788"/>
      <c r="V641" s="789"/>
      <c r="W641" s="40" t="s">
        <v>0</v>
      </c>
      <c r="X641" s="41">
        <f>IFERROR(SUM(X632:X639),"0")</f>
        <v>0</v>
      </c>
      <c r="Y641" s="41">
        <f>IFERROR(SUM(Y632:Y639),"0")</f>
        <v>0</v>
      </c>
      <c r="Z641" s="40"/>
      <c r="AA641" s="64"/>
      <c r="AB641" s="64"/>
      <c r="AC641" s="64"/>
    </row>
    <row r="642" spans="1:68" ht="14.25" customHeight="1" x14ac:dyDescent="0.25">
      <c r="A642" s="792" t="s">
        <v>218</v>
      </c>
      <c r="B642" s="792"/>
      <c r="C642" s="792"/>
      <c r="D642" s="792"/>
      <c r="E642" s="792"/>
      <c r="F642" s="792"/>
      <c r="G642" s="792"/>
      <c r="H642" s="792"/>
      <c r="I642" s="792"/>
      <c r="J642" s="792"/>
      <c r="K642" s="792"/>
      <c r="L642" s="792"/>
      <c r="M642" s="792"/>
      <c r="N642" s="792"/>
      <c r="O642" s="792"/>
      <c r="P642" s="792"/>
      <c r="Q642" s="792"/>
      <c r="R642" s="792"/>
      <c r="S642" s="792"/>
      <c r="T642" s="792"/>
      <c r="U642" s="792"/>
      <c r="V642" s="792"/>
      <c r="W642" s="792"/>
      <c r="X642" s="792"/>
      <c r="Y642" s="792"/>
      <c r="Z642" s="792"/>
      <c r="AA642" s="63"/>
      <c r="AB642" s="63"/>
      <c r="AC642" s="63"/>
    </row>
    <row r="643" spans="1:68" ht="27" customHeight="1" x14ac:dyDescent="0.25">
      <c r="A643" s="60" t="s">
        <v>1042</v>
      </c>
      <c r="B643" s="60" t="s">
        <v>1043</v>
      </c>
      <c r="C643" s="34">
        <v>4301060408</v>
      </c>
      <c r="D643" s="793">
        <v>4640242180120</v>
      </c>
      <c r="E643" s="793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128</v>
      </c>
      <c r="L643" s="35" t="s">
        <v>45</v>
      </c>
      <c r="M643" s="36" t="s">
        <v>82</v>
      </c>
      <c r="N643" s="36"/>
      <c r="O643" s="35">
        <v>40</v>
      </c>
      <c r="P643" s="811" t="s">
        <v>1044</v>
      </c>
      <c r="Q643" s="795"/>
      <c r="R643" s="795"/>
      <c r="S643" s="795"/>
      <c r="T643" s="796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65" t="s">
        <v>1045</v>
      </c>
      <c r="AG643" s="75"/>
      <c r="AJ643" s="79" t="s">
        <v>45</v>
      </c>
      <c r="AK643" s="79">
        <v>0</v>
      </c>
      <c r="BB643" s="766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1042</v>
      </c>
      <c r="B644" s="60" t="s">
        <v>1046</v>
      </c>
      <c r="C644" s="34">
        <v>4301060354</v>
      </c>
      <c r="D644" s="793">
        <v>4640242180120</v>
      </c>
      <c r="E644" s="793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128</v>
      </c>
      <c r="L644" s="35" t="s">
        <v>45</v>
      </c>
      <c r="M644" s="36" t="s">
        <v>82</v>
      </c>
      <c r="N644" s="36"/>
      <c r="O644" s="35">
        <v>40</v>
      </c>
      <c r="P644" s="812" t="s">
        <v>1047</v>
      </c>
      <c r="Q644" s="795"/>
      <c r="R644" s="795"/>
      <c r="S644" s="795"/>
      <c r="T644" s="796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67" t="s">
        <v>1045</v>
      </c>
      <c r="AG644" s="75"/>
      <c r="AJ644" s="79" t="s">
        <v>45</v>
      </c>
      <c r="AK644" s="79">
        <v>0</v>
      </c>
      <c r="BB644" s="768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1048</v>
      </c>
      <c r="B645" s="60" t="s">
        <v>1049</v>
      </c>
      <c r="C645" s="34">
        <v>4301060407</v>
      </c>
      <c r="D645" s="793">
        <v>4640242180137</v>
      </c>
      <c r="E645" s="793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128</v>
      </c>
      <c r="L645" s="35" t="s">
        <v>45</v>
      </c>
      <c r="M645" s="36" t="s">
        <v>82</v>
      </c>
      <c r="N645" s="36"/>
      <c r="O645" s="35">
        <v>40</v>
      </c>
      <c r="P645" s="813" t="s">
        <v>1050</v>
      </c>
      <c r="Q645" s="795"/>
      <c r="R645" s="795"/>
      <c r="S645" s="795"/>
      <c r="T645" s="796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69" t="s">
        <v>1051</v>
      </c>
      <c r="AG645" s="75"/>
      <c r="AJ645" s="79" t="s">
        <v>45</v>
      </c>
      <c r="AK645" s="79">
        <v>0</v>
      </c>
      <c r="BB645" s="770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t="27" customHeight="1" x14ac:dyDescent="0.25">
      <c r="A646" s="60" t="s">
        <v>1048</v>
      </c>
      <c r="B646" s="60" t="s">
        <v>1052</v>
      </c>
      <c r="C646" s="34">
        <v>4301060355</v>
      </c>
      <c r="D646" s="793">
        <v>4640242180137</v>
      </c>
      <c r="E646" s="793"/>
      <c r="F646" s="59">
        <v>1.3</v>
      </c>
      <c r="G646" s="35">
        <v>6</v>
      </c>
      <c r="H646" s="59">
        <v>7.8</v>
      </c>
      <c r="I646" s="59">
        <v>8.2799999999999994</v>
      </c>
      <c r="J646" s="35">
        <v>56</v>
      </c>
      <c r="K646" s="35" t="s">
        <v>128</v>
      </c>
      <c r="L646" s="35" t="s">
        <v>45</v>
      </c>
      <c r="M646" s="36" t="s">
        <v>82</v>
      </c>
      <c r="N646" s="36"/>
      <c r="O646" s="35">
        <v>40</v>
      </c>
      <c r="P646" s="802" t="s">
        <v>1053</v>
      </c>
      <c r="Q646" s="795"/>
      <c r="R646" s="795"/>
      <c r="S646" s="795"/>
      <c r="T646" s="796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71" t="s">
        <v>1051</v>
      </c>
      <c r="AG646" s="75"/>
      <c r="AJ646" s="79" t="s">
        <v>45</v>
      </c>
      <c r="AK646" s="79">
        <v>0</v>
      </c>
      <c r="BB646" s="772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x14ac:dyDescent="0.2">
      <c r="A647" s="790"/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1"/>
      <c r="P647" s="787" t="s">
        <v>40</v>
      </c>
      <c r="Q647" s="788"/>
      <c r="R647" s="788"/>
      <c r="S647" s="788"/>
      <c r="T647" s="788"/>
      <c r="U647" s="788"/>
      <c r="V647" s="789"/>
      <c r="W647" s="40" t="s">
        <v>39</v>
      </c>
      <c r="X647" s="41">
        <f>IFERROR(X643/H643,"0")+IFERROR(X644/H644,"0")+IFERROR(X645/H645,"0")+IFERROR(X646/H646,"0")</f>
        <v>0</v>
      </c>
      <c r="Y647" s="41">
        <f>IFERROR(Y643/H643,"0")+IFERROR(Y644/H644,"0")+IFERROR(Y645/H645,"0")+IFERROR(Y646/H646,"0")</f>
        <v>0</v>
      </c>
      <c r="Z647" s="41">
        <f>IFERROR(IF(Z643="",0,Z643),"0")+IFERROR(IF(Z644="",0,Z644),"0")+IFERROR(IF(Z645="",0,Z645),"0")+IFERROR(IF(Z646="",0,Z646),"0")</f>
        <v>0</v>
      </c>
      <c r="AA647" s="64"/>
      <c r="AB647" s="64"/>
      <c r="AC647" s="64"/>
    </row>
    <row r="648" spans="1:68" x14ac:dyDescent="0.2">
      <c r="A648" s="790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87" t="s">
        <v>40</v>
      </c>
      <c r="Q648" s="788"/>
      <c r="R648" s="788"/>
      <c r="S648" s="788"/>
      <c r="T648" s="788"/>
      <c r="U648" s="788"/>
      <c r="V648" s="789"/>
      <c r="W648" s="40" t="s">
        <v>0</v>
      </c>
      <c r="X648" s="41">
        <f>IFERROR(SUM(X643:X646),"0")</f>
        <v>0</v>
      </c>
      <c r="Y648" s="41">
        <f>IFERROR(SUM(Y643:Y646),"0")</f>
        <v>0</v>
      </c>
      <c r="Z648" s="40"/>
      <c r="AA648" s="64"/>
      <c r="AB648" s="64"/>
      <c r="AC648" s="64"/>
    </row>
    <row r="649" spans="1:68" ht="16.5" customHeight="1" x14ac:dyDescent="0.25">
      <c r="A649" s="803" t="s">
        <v>1054</v>
      </c>
      <c r="B649" s="803"/>
      <c r="C649" s="803"/>
      <c r="D649" s="803"/>
      <c r="E649" s="803"/>
      <c r="F649" s="803"/>
      <c r="G649" s="803"/>
      <c r="H649" s="803"/>
      <c r="I649" s="803"/>
      <c r="J649" s="803"/>
      <c r="K649" s="803"/>
      <c r="L649" s="803"/>
      <c r="M649" s="803"/>
      <c r="N649" s="803"/>
      <c r="O649" s="803"/>
      <c r="P649" s="803"/>
      <c r="Q649" s="803"/>
      <c r="R649" s="803"/>
      <c r="S649" s="803"/>
      <c r="T649" s="803"/>
      <c r="U649" s="803"/>
      <c r="V649" s="803"/>
      <c r="W649" s="803"/>
      <c r="X649" s="803"/>
      <c r="Y649" s="803"/>
      <c r="Z649" s="803"/>
      <c r="AA649" s="62"/>
      <c r="AB649" s="62"/>
      <c r="AC649" s="62"/>
    </row>
    <row r="650" spans="1:68" ht="14.25" customHeight="1" x14ac:dyDescent="0.25">
      <c r="A650" s="792" t="s">
        <v>124</v>
      </c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2"/>
      <c r="P650" s="792"/>
      <c r="Q650" s="792"/>
      <c r="R650" s="792"/>
      <c r="S650" s="792"/>
      <c r="T650" s="792"/>
      <c r="U650" s="792"/>
      <c r="V650" s="792"/>
      <c r="W650" s="792"/>
      <c r="X650" s="792"/>
      <c r="Y650" s="792"/>
      <c r="Z650" s="792"/>
      <c r="AA650" s="63"/>
      <c r="AB650" s="63"/>
      <c r="AC650" s="63"/>
    </row>
    <row r="651" spans="1:68" ht="27" customHeight="1" x14ac:dyDescent="0.25">
      <c r="A651" s="60" t="s">
        <v>1055</v>
      </c>
      <c r="B651" s="60" t="s">
        <v>1056</v>
      </c>
      <c r="C651" s="34">
        <v>4301011951</v>
      </c>
      <c r="D651" s="793">
        <v>4640242180045</v>
      </c>
      <c r="E651" s="793"/>
      <c r="F651" s="59">
        <v>1.5</v>
      </c>
      <c r="G651" s="35">
        <v>8</v>
      </c>
      <c r="H651" s="59">
        <v>12</v>
      </c>
      <c r="I651" s="59">
        <v>12.435</v>
      </c>
      <c r="J651" s="35">
        <v>64</v>
      </c>
      <c r="K651" s="35" t="s">
        <v>128</v>
      </c>
      <c r="L651" s="35" t="s">
        <v>45</v>
      </c>
      <c r="M651" s="36" t="s">
        <v>131</v>
      </c>
      <c r="N651" s="36"/>
      <c r="O651" s="35">
        <v>55</v>
      </c>
      <c r="P651" s="804" t="s">
        <v>1057</v>
      </c>
      <c r="Q651" s="795"/>
      <c r="R651" s="795"/>
      <c r="S651" s="795"/>
      <c r="T651" s="796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IFERROR(IF(Y651=0,"",ROUNDUP(Y651/H651,0)*0.01898),"")</f>
        <v/>
      </c>
      <c r="AA651" s="65" t="s">
        <v>45</v>
      </c>
      <c r="AB651" s="66" t="s">
        <v>45</v>
      </c>
      <c r="AC651" s="773" t="s">
        <v>1058</v>
      </c>
      <c r="AG651" s="75"/>
      <c r="AJ651" s="79" t="s">
        <v>45</v>
      </c>
      <c r="AK651" s="79">
        <v>0</v>
      </c>
      <c r="BB651" s="774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ht="27" customHeight="1" x14ac:dyDescent="0.25">
      <c r="A652" s="60" t="s">
        <v>1059</v>
      </c>
      <c r="B652" s="60" t="s">
        <v>1060</v>
      </c>
      <c r="C652" s="34">
        <v>4301011950</v>
      </c>
      <c r="D652" s="793">
        <v>4640242180601</v>
      </c>
      <c r="E652" s="793"/>
      <c r="F652" s="59">
        <v>1.5</v>
      </c>
      <c r="G652" s="35">
        <v>8</v>
      </c>
      <c r="H652" s="59">
        <v>12</v>
      </c>
      <c r="I652" s="59">
        <v>12.435</v>
      </c>
      <c r="J652" s="35">
        <v>64</v>
      </c>
      <c r="K652" s="35" t="s">
        <v>128</v>
      </c>
      <c r="L652" s="35" t="s">
        <v>45</v>
      </c>
      <c r="M652" s="36" t="s">
        <v>131</v>
      </c>
      <c r="N652" s="36"/>
      <c r="O652" s="35">
        <v>55</v>
      </c>
      <c r="P652" s="805" t="s">
        <v>1061</v>
      </c>
      <c r="Q652" s="795"/>
      <c r="R652" s="795"/>
      <c r="S652" s="795"/>
      <c r="T652" s="796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IFERROR(IF(Y652=0,"",ROUNDUP(Y652/H652,0)*0.01898),"")</f>
        <v/>
      </c>
      <c r="AA652" s="65" t="s">
        <v>45</v>
      </c>
      <c r="AB652" s="66" t="s">
        <v>45</v>
      </c>
      <c r="AC652" s="775" t="s">
        <v>1062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87" t="s">
        <v>40</v>
      </c>
      <c r="Q653" s="788"/>
      <c r="R653" s="788"/>
      <c r="S653" s="788"/>
      <c r="T653" s="788"/>
      <c r="U653" s="788"/>
      <c r="V653" s="789"/>
      <c r="W653" s="40" t="s">
        <v>39</v>
      </c>
      <c r="X653" s="41">
        <f>IFERROR(X651/H651,"0")+IFERROR(X652/H652,"0")</f>
        <v>0</v>
      </c>
      <c r="Y653" s="41">
        <f>IFERROR(Y651/H651,"0")+IFERROR(Y652/H652,"0")</f>
        <v>0</v>
      </c>
      <c r="Z653" s="41">
        <f>IFERROR(IF(Z651="",0,Z651),"0")+IFERROR(IF(Z652="",0,Z652),"0")</f>
        <v>0</v>
      </c>
      <c r="AA653" s="64"/>
      <c r="AB653" s="64"/>
      <c r="AC653" s="64"/>
    </row>
    <row r="654" spans="1:68" x14ac:dyDescent="0.2">
      <c r="A654" s="790"/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1"/>
      <c r="P654" s="787" t="s">
        <v>40</v>
      </c>
      <c r="Q654" s="788"/>
      <c r="R654" s="788"/>
      <c r="S654" s="788"/>
      <c r="T654" s="788"/>
      <c r="U654" s="788"/>
      <c r="V654" s="789"/>
      <c r="W654" s="40" t="s">
        <v>0</v>
      </c>
      <c r="X654" s="41">
        <f>IFERROR(SUM(X651:X652),"0")</f>
        <v>0</v>
      </c>
      <c r="Y654" s="41">
        <f>IFERROR(SUM(Y651:Y652),"0")</f>
        <v>0</v>
      </c>
      <c r="Z654" s="40"/>
      <c r="AA654" s="64"/>
      <c r="AB654" s="64"/>
      <c r="AC654" s="64"/>
    </row>
    <row r="655" spans="1:68" ht="14.25" customHeight="1" x14ac:dyDescent="0.25">
      <c r="A655" s="792" t="s">
        <v>176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63"/>
      <c r="AB655" s="63"/>
      <c r="AC655" s="63"/>
    </row>
    <row r="656" spans="1:68" ht="27" customHeight="1" x14ac:dyDescent="0.25">
      <c r="A656" s="60" t="s">
        <v>1063</v>
      </c>
      <c r="B656" s="60" t="s">
        <v>1064</v>
      </c>
      <c r="C656" s="34">
        <v>4301020314</v>
      </c>
      <c r="D656" s="793">
        <v>4640242180090</v>
      </c>
      <c r="E656" s="793"/>
      <c r="F656" s="59">
        <v>1.5</v>
      </c>
      <c r="G656" s="35">
        <v>8</v>
      </c>
      <c r="H656" s="59">
        <v>12</v>
      </c>
      <c r="I656" s="59">
        <v>12.435</v>
      </c>
      <c r="J656" s="35">
        <v>64</v>
      </c>
      <c r="K656" s="35" t="s">
        <v>128</v>
      </c>
      <c r="L656" s="35" t="s">
        <v>45</v>
      </c>
      <c r="M656" s="36" t="s">
        <v>131</v>
      </c>
      <c r="N656" s="36"/>
      <c r="O656" s="35">
        <v>50</v>
      </c>
      <c r="P656" s="806" t="s">
        <v>1065</v>
      </c>
      <c r="Q656" s="795"/>
      <c r="R656" s="795"/>
      <c r="S656" s="795"/>
      <c r="T656" s="796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IFERROR(IF(Y656=0,"",ROUNDUP(Y656/H656,0)*0.01898),"")</f>
        <v/>
      </c>
      <c r="AA656" s="65" t="s">
        <v>45</v>
      </c>
      <c r="AB656" s="66" t="s">
        <v>45</v>
      </c>
      <c r="AC656" s="777" t="s">
        <v>1066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87" t="s">
        <v>40</v>
      </c>
      <c r="Q657" s="788"/>
      <c r="R657" s="788"/>
      <c r="S657" s="788"/>
      <c r="T657" s="788"/>
      <c r="U657" s="788"/>
      <c r="V657" s="789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790"/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1"/>
      <c r="P658" s="787" t="s">
        <v>40</v>
      </c>
      <c r="Q658" s="788"/>
      <c r="R658" s="788"/>
      <c r="S658" s="788"/>
      <c r="T658" s="788"/>
      <c r="U658" s="788"/>
      <c r="V658" s="789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792" t="s">
        <v>78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63"/>
      <c r="AB659" s="63"/>
      <c r="AC659" s="63"/>
    </row>
    <row r="660" spans="1:68" ht="27" customHeight="1" x14ac:dyDescent="0.25">
      <c r="A660" s="60" t="s">
        <v>1067</v>
      </c>
      <c r="B660" s="60" t="s">
        <v>1068</v>
      </c>
      <c r="C660" s="34">
        <v>4301031321</v>
      </c>
      <c r="D660" s="793">
        <v>4640242180076</v>
      </c>
      <c r="E660" s="793"/>
      <c r="F660" s="59">
        <v>0.7</v>
      </c>
      <c r="G660" s="35">
        <v>6</v>
      </c>
      <c r="H660" s="59">
        <v>4.2</v>
      </c>
      <c r="I660" s="59">
        <v>4.41</v>
      </c>
      <c r="J660" s="35">
        <v>132</v>
      </c>
      <c r="K660" s="35" t="s">
        <v>137</v>
      </c>
      <c r="L660" s="35" t="s">
        <v>45</v>
      </c>
      <c r="M660" s="36" t="s">
        <v>82</v>
      </c>
      <c r="N660" s="36"/>
      <c r="O660" s="35">
        <v>40</v>
      </c>
      <c r="P660" s="794" t="s">
        <v>1069</v>
      </c>
      <c r="Q660" s="795"/>
      <c r="R660" s="795"/>
      <c r="S660" s="795"/>
      <c r="T660" s="796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IFERROR(IF(Y660=0,"",ROUNDUP(Y660/H660,0)*0.00902),"")</f>
        <v/>
      </c>
      <c r="AA660" s="65" t="s">
        <v>45</v>
      </c>
      <c r="AB660" s="66" t="s">
        <v>45</v>
      </c>
      <c r="AC660" s="779" t="s">
        <v>1070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87" t="s">
        <v>40</v>
      </c>
      <c r="Q661" s="788"/>
      <c r="R661" s="788"/>
      <c r="S661" s="788"/>
      <c r="T661" s="788"/>
      <c r="U661" s="788"/>
      <c r="V661" s="789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790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791"/>
      <c r="P662" s="787" t="s">
        <v>40</v>
      </c>
      <c r="Q662" s="788"/>
      <c r="R662" s="788"/>
      <c r="S662" s="788"/>
      <c r="T662" s="788"/>
      <c r="U662" s="788"/>
      <c r="V662" s="789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4.25" customHeight="1" x14ac:dyDescent="0.25">
      <c r="A663" s="792" t="s">
        <v>84</v>
      </c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2"/>
      <c r="P663" s="792"/>
      <c r="Q663" s="792"/>
      <c r="R663" s="792"/>
      <c r="S663" s="792"/>
      <c r="T663" s="792"/>
      <c r="U663" s="792"/>
      <c r="V663" s="792"/>
      <c r="W663" s="792"/>
      <c r="X663" s="792"/>
      <c r="Y663" s="792"/>
      <c r="Z663" s="792"/>
      <c r="AA663" s="63"/>
      <c r="AB663" s="63"/>
      <c r="AC663" s="63"/>
    </row>
    <row r="664" spans="1:68" ht="27" customHeight="1" x14ac:dyDescent="0.25">
      <c r="A664" s="60" t="s">
        <v>1071</v>
      </c>
      <c r="B664" s="60" t="s">
        <v>1072</v>
      </c>
      <c r="C664" s="34">
        <v>4301051780</v>
      </c>
      <c r="D664" s="793">
        <v>4640242180106</v>
      </c>
      <c r="E664" s="793"/>
      <c r="F664" s="59">
        <v>1.3</v>
      </c>
      <c r="G664" s="35">
        <v>6</v>
      </c>
      <c r="H664" s="59">
        <v>7.8</v>
      </c>
      <c r="I664" s="59">
        <v>8.2799999999999994</v>
      </c>
      <c r="J664" s="35">
        <v>56</v>
      </c>
      <c r="K664" s="35" t="s">
        <v>128</v>
      </c>
      <c r="L664" s="35" t="s">
        <v>45</v>
      </c>
      <c r="M664" s="36" t="s">
        <v>82</v>
      </c>
      <c r="N664" s="36"/>
      <c r="O664" s="35">
        <v>45</v>
      </c>
      <c r="P664" s="797" t="s">
        <v>1073</v>
      </c>
      <c r="Q664" s="795"/>
      <c r="R664" s="795"/>
      <c r="S664" s="795"/>
      <c r="T664" s="796"/>
      <c r="U664" s="37" t="s">
        <v>45</v>
      </c>
      <c r="V664" s="37" t="s">
        <v>45</v>
      </c>
      <c r="W664" s="38" t="s">
        <v>0</v>
      </c>
      <c r="X664" s="56">
        <v>0</v>
      </c>
      <c r="Y664" s="53">
        <f>IFERROR(IF(X664="",0,CEILING((X664/$H664),1)*$H664),"")</f>
        <v>0</v>
      </c>
      <c r="Z664" s="39" t="str">
        <f>IFERROR(IF(Y664=0,"",ROUNDUP(Y664/H664,0)*0.02175),"")</f>
        <v/>
      </c>
      <c r="AA664" s="65" t="s">
        <v>45</v>
      </c>
      <c r="AB664" s="66" t="s">
        <v>45</v>
      </c>
      <c r="AC664" s="781" t="s">
        <v>1074</v>
      </c>
      <c r="AG664" s="75"/>
      <c r="AJ664" s="79" t="s">
        <v>45</v>
      </c>
      <c r="AK664" s="79">
        <v>0</v>
      </c>
      <c r="BB664" s="782" t="s">
        <v>66</v>
      </c>
      <c r="BM664" s="75">
        <f>IFERROR(X664*I664/H664,"0")</f>
        <v>0</v>
      </c>
      <c r="BN664" s="75">
        <f>IFERROR(Y664*I664/H664,"0")</f>
        <v>0</v>
      </c>
      <c r="BO664" s="75">
        <f>IFERROR(1/J664*(X664/H664),"0")</f>
        <v>0</v>
      </c>
      <c r="BP664" s="75">
        <f>IFERROR(1/J664*(Y664/H664),"0")</f>
        <v>0</v>
      </c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1"/>
      <c r="P665" s="787" t="s">
        <v>40</v>
      </c>
      <c r="Q665" s="788"/>
      <c r="R665" s="788"/>
      <c r="S665" s="788"/>
      <c r="T665" s="788"/>
      <c r="U665" s="788"/>
      <c r="V665" s="789"/>
      <c r="W665" s="40" t="s">
        <v>39</v>
      </c>
      <c r="X665" s="41">
        <f>IFERROR(X664/H664,"0")</f>
        <v>0</v>
      </c>
      <c r="Y665" s="41">
        <f>IFERROR(Y664/H664,"0")</f>
        <v>0</v>
      </c>
      <c r="Z665" s="41">
        <f>IFERROR(IF(Z664="",0,Z664),"0")</f>
        <v>0</v>
      </c>
      <c r="AA665" s="64"/>
      <c r="AB665" s="64"/>
      <c r="AC665" s="64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1"/>
      <c r="P666" s="787" t="s">
        <v>40</v>
      </c>
      <c r="Q666" s="788"/>
      <c r="R666" s="788"/>
      <c r="S666" s="788"/>
      <c r="T666" s="788"/>
      <c r="U666" s="788"/>
      <c r="V666" s="789"/>
      <c r="W666" s="40" t="s">
        <v>0</v>
      </c>
      <c r="X666" s="41">
        <f>IFERROR(SUM(X664:X664),"0")</f>
        <v>0</v>
      </c>
      <c r="Y666" s="41">
        <f>IFERROR(SUM(Y664:Y664),"0")</f>
        <v>0</v>
      </c>
      <c r="Z666" s="40"/>
      <c r="AA666" s="64"/>
      <c r="AB666" s="64"/>
      <c r="AC666" s="64"/>
    </row>
    <row r="667" spans="1:68" ht="1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801"/>
      <c r="P667" s="798" t="s">
        <v>33</v>
      </c>
      <c r="Q667" s="799"/>
      <c r="R667" s="799"/>
      <c r="S667" s="799"/>
      <c r="T667" s="799"/>
      <c r="U667" s="799"/>
      <c r="V667" s="800"/>
      <c r="W667" s="40" t="s">
        <v>0</v>
      </c>
      <c r="X667" s="4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18037</v>
      </c>
      <c r="Y667" s="4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18126.559999999998</v>
      </c>
      <c r="Z667" s="40"/>
      <c r="AA667" s="64"/>
      <c r="AB667" s="64"/>
      <c r="AC667" s="64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801"/>
      <c r="P668" s="798" t="s">
        <v>34</v>
      </c>
      <c r="Q668" s="799"/>
      <c r="R668" s="799"/>
      <c r="S668" s="799"/>
      <c r="T668" s="799"/>
      <c r="U668" s="799"/>
      <c r="V668" s="800"/>
      <c r="W668" s="40" t="s">
        <v>0</v>
      </c>
      <c r="X668" s="41">
        <f>IFERROR(SUM(BM22:BM664),"0")</f>
        <v>18904.13687997188</v>
      </c>
      <c r="Y668" s="41">
        <f>IFERROR(SUM(BN22:BN664),"0")</f>
        <v>18998.627999999997</v>
      </c>
      <c r="Z668" s="40"/>
      <c r="AA668" s="64"/>
      <c r="AB668" s="64"/>
      <c r="AC668" s="64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801"/>
      <c r="P669" s="798" t="s">
        <v>35</v>
      </c>
      <c r="Q669" s="799"/>
      <c r="R669" s="799"/>
      <c r="S669" s="799"/>
      <c r="T669" s="799"/>
      <c r="U669" s="799"/>
      <c r="V669" s="800"/>
      <c r="W669" s="40" t="s">
        <v>20</v>
      </c>
      <c r="X669" s="42">
        <f>ROUNDUP(SUM(BO22:BO664),0)</f>
        <v>31</v>
      </c>
      <c r="Y669" s="42">
        <f>ROUNDUP(SUM(BP22:BP664),0)</f>
        <v>31</v>
      </c>
      <c r="Z669" s="40"/>
      <c r="AA669" s="64"/>
      <c r="AB669" s="64"/>
      <c r="AC669" s="64"/>
    </row>
    <row r="670" spans="1:68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801"/>
      <c r="P670" s="798" t="s">
        <v>36</v>
      </c>
      <c r="Q670" s="799"/>
      <c r="R670" s="799"/>
      <c r="S670" s="799"/>
      <c r="T670" s="799"/>
      <c r="U670" s="799"/>
      <c r="V670" s="800"/>
      <c r="W670" s="40" t="s">
        <v>0</v>
      </c>
      <c r="X670" s="41">
        <f>GrossWeightTotal+PalletQtyTotal*25</f>
        <v>19679.13687997188</v>
      </c>
      <c r="Y670" s="41">
        <f>GrossWeightTotalR+PalletQtyTotalR*25</f>
        <v>19773.627999999997</v>
      </c>
      <c r="Z670" s="40"/>
      <c r="AA670" s="64"/>
      <c r="AB670" s="64"/>
      <c r="AC670" s="64"/>
    </row>
    <row r="671" spans="1:68" x14ac:dyDescent="0.2">
      <c r="A671" s="790"/>
      <c r="B671" s="790"/>
      <c r="C671" s="790"/>
      <c r="D671" s="790"/>
      <c r="E671" s="790"/>
      <c r="F671" s="790"/>
      <c r="G671" s="790"/>
      <c r="H671" s="790"/>
      <c r="I671" s="790"/>
      <c r="J671" s="790"/>
      <c r="K671" s="790"/>
      <c r="L671" s="790"/>
      <c r="M671" s="790"/>
      <c r="N671" s="790"/>
      <c r="O671" s="801"/>
      <c r="P671" s="798" t="s">
        <v>37</v>
      </c>
      <c r="Q671" s="799"/>
      <c r="R671" s="799"/>
      <c r="S671" s="799"/>
      <c r="T671" s="799"/>
      <c r="U671" s="799"/>
      <c r="V671" s="800"/>
      <c r="W671" s="40" t="s">
        <v>20</v>
      </c>
      <c r="X671" s="4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2349.8208396541722</v>
      </c>
      <c r="Y671" s="4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2362</v>
      </c>
      <c r="Z671" s="40"/>
      <c r="AA671" s="64"/>
      <c r="AB671" s="64"/>
      <c r="AC671" s="64"/>
    </row>
    <row r="672" spans="1:68" ht="14.25" x14ac:dyDescent="0.2">
      <c r="A672" s="790"/>
      <c r="B672" s="790"/>
      <c r="C672" s="790"/>
      <c r="D672" s="790"/>
      <c r="E672" s="790"/>
      <c r="F672" s="790"/>
      <c r="G672" s="790"/>
      <c r="H672" s="790"/>
      <c r="I672" s="790"/>
      <c r="J672" s="790"/>
      <c r="K672" s="790"/>
      <c r="L672" s="790"/>
      <c r="M672" s="790"/>
      <c r="N672" s="790"/>
      <c r="O672" s="801"/>
      <c r="P672" s="798" t="s">
        <v>38</v>
      </c>
      <c r="Q672" s="799"/>
      <c r="R672" s="799"/>
      <c r="S672" s="799"/>
      <c r="T672" s="799"/>
      <c r="U672" s="799"/>
      <c r="V672" s="800"/>
      <c r="W672" s="43" t="s">
        <v>51</v>
      </c>
      <c r="X672" s="40"/>
      <c r="Y672" s="40"/>
      <c r="Z672" s="40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34.750990000000009</v>
      </c>
      <c r="AA672" s="64"/>
      <c r="AB672" s="64"/>
      <c r="AC672" s="64"/>
    </row>
    <row r="673" spans="1:33" ht="13.5" thickBot="1" x14ac:dyDescent="0.25"/>
    <row r="674" spans="1:33" ht="27" thickTop="1" thickBot="1" x14ac:dyDescent="0.25">
      <c r="A674" s="44" t="s">
        <v>9</v>
      </c>
      <c r="B674" s="80" t="s">
        <v>77</v>
      </c>
      <c r="C674" s="783" t="s">
        <v>122</v>
      </c>
      <c r="D674" s="783" t="s">
        <v>122</v>
      </c>
      <c r="E674" s="783" t="s">
        <v>122</v>
      </c>
      <c r="F674" s="783" t="s">
        <v>122</v>
      </c>
      <c r="G674" s="783" t="s">
        <v>122</v>
      </c>
      <c r="H674" s="783" t="s">
        <v>122</v>
      </c>
      <c r="I674" s="783" t="s">
        <v>333</v>
      </c>
      <c r="J674" s="783" t="s">
        <v>333</v>
      </c>
      <c r="K674" s="783" t="s">
        <v>333</v>
      </c>
      <c r="L674" s="783" t="s">
        <v>333</v>
      </c>
      <c r="M674" s="783" t="s">
        <v>333</v>
      </c>
      <c r="N674" s="784"/>
      <c r="O674" s="783" t="s">
        <v>333</v>
      </c>
      <c r="P674" s="783" t="s">
        <v>333</v>
      </c>
      <c r="Q674" s="783" t="s">
        <v>333</v>
      </c>
      <c r="R674" s="783" t="s">
        <v>333</v>
      </c>
      <c r="S674" s="783" t="s">
        <v>333</v>
      </c>
      <c r="T674" s="783" t="s">
        <v>333</v>
      </c>
      <c r="U674" s="783" t="s">
        <v>333</v>
      </c>
      <c r="V674" s="783" t="s">
        <v>333</v>
      </c>
      <c r="W674" s="783" t="s">
        <v>333</v>
      </c>
      <c r="X674" s="783" t="s">
        <v>672</v>
      </c>
      <c r="Y674" s="783" t="s">
        <v>672</v>
      </c>
      <c r="Z674" s="783" t="s">
        <v>758</v>
      </c>
      <c r="AA674" s="783" t="s">
        <v>758</v>
      </c>
      <c r="AB674" s="783" t="s">
        <v>758</v>
      </c>
      <c r="AC674" s="783" t="s">
        <v>758</v>
      </c>
      <c r="AD674" s="80" t="s">
        <v>851</v>
      </c>
      <c r="AE674" s="80" t="s">
        <v>947</v>
      </c>
      <c r="AF674" s="783" t="s">
        <v>954</v>
      </c>
      <c r="AG674" s="783" t="s">
        <v>954</v>
      </c>
    </row>
    <row r="675" spans="1:33" ht="14.25" customHeight="1" thickTop="1" x14ac:dyDescent="0.2">
      <c r="A675" s="785" t="s">
        <v>10</v>
      </c>
      <c r="B675" s="783" t="s">
        <v>77</v>
      </c>
      <c r="C675" s="783" t="s">
        <v>123</v>
      </c>
      <c r="D675" s="783" t="s">
        <v>150</v>
      </c>
      <c r="E675" s="783" t="s">
        <v>226</v>
      </c>
      <c r="F675" s="783" t="s">
        <v>248</v>
      </c>
      <c r="G675" s="783" t="s">
        <v>292</v>
      </c>
      <c r="H675" s="783" t="s">
        <v>122</v>
      </c>
      <c r="I675" s="783" t="s">
        <v>334</v>
      </c>
      <c r="J675" s="783" t="s">
        <v>358</v>
      </c>
      <c r="K675" s="783" t="s">
        <v>436</v>
      </c>
      <c r="L675" s="783" t="s">
        <v>455</v>
      </c>
      <c r="M675" s="783" t="s">
        <v>479</v>
      </c>
      <c r="N675" s="1"/>
      <c r="O675" s="783" t="s">
        <v>506</v>
      </c>
      <c r="P675" s="783" t="s">
        <v>509</v>
      </c>
      <c r="Q675" s="783" t="s">
        <v>518</v>
      </c>
      <c r="R675" s="783" t="s">
        <v>534</v>
      </c>
      <c r="S675" s="783" t="s">
        <v>544</v>
      </c>
      <c r="T675" s="783" t="s">
        <v>557</v>
      </c>
      <c r="U675" s="783" t="s">
        <v>570</v>
      </c>
      <c r="V675" s="783" t="s">
        <v>574</v>
      </c>
      <c r="W675" s="783" t="s">
        <v>659</v>
      </c>
      <c r="X675" s="783" t="s">
        <v>673</v>
      </c>
      <c r="Y675" s="783" t="s">
        <v>714</v>
      </c>
      <c r="Z675" s="783" t="s">
        <v>759</v>
      </c>
      <c r="AA675" s="783" t="s">
        <v>814</v>
      </c>
      <c r="AB675" s="783" t="s">
        <v>832</v>
      </c>
      <c r="AC675" s="783" t="s">
        <v>847</v>
      </c>
      <c r="AD675" s="783" t="s">
        <v>851</v>
      </c>
      <c r="AE675" s="783" t="s">
        <v>947</v>
      </c>
      <c r="AF675" s="783" t="s">
        <v>954</v>
      </c>
      <c r="AG675" s="783" t="s">
        <v>1054</v>
      </c>
    </row>
    <row r="676" spans="1:33" ht="13.5" thickBot="1" x14ac:dyDescent="0.25">
      <c r="A676" s="786"/>
      <c r="B676" s="783"/>
      <c r="C676" s="783"/>
      <c r="D676" s="783"/>
      <c r="E676" s="783"/>
      <c r="F676" s="783"/>
      <c r="G676" s="783"/>
      <c r="H676" s="783"/>
      <c r="I676" s="783"/>
      <c r="J676" s="783"/>
      <c r="K676" s="783"/>
      <c r="L676" s="783"/>
      <c r="M676" s="783"/>
      <c r="N676" s="1"/>
      <c r="O676" s="783"/>
      <c r="P676" s="783"/>
      <c r="Q676" s="783"/>
      <c r="R676" s="783"/>
      <c r="S676" s="783"/>
      <c r="T676" s="783"/>
      <c r="U676" s="783"/>
      <c r="V676" s="783"/>
      <c r="W676" s="783"/>
      <c r="X676" s="783"/>
      <c r="Y676" s="783"/>
      <c r="Z676" s="783"/>
      <c r="AA676" s="783"/>
      <c r="AB676" s="783"/>
      <c r="AC676" s="783"/>
      <c r="AD676" s="783"/>
      <c r="AE676" s="783"/>
      <c r="AF676" s="783"/>
      <c r="AG676" s="783"/>
    </row>
    <row r="677" spans="1:33" ht="18" thickTop="1" thickBot="1" x14ac:dyDescent="0.25">
      <c r="A677" s="44" t="s">
        <v>13</v>
      </c>
      <c r="B677" s="50">
        <f>IFERROR(Y22*1,"0")+IFERROR(Y26*1,"0")+IFERROR(Y27*1,"0")+IFERROR(Y28*1,"0")+IFERROR(Y29*1,"0")+IFERROR(Y30*1,"0")+IFERROR(Y31*1,"0")+IFERROR(Y32*1,"0")+IFERROR(Y33*1,"0")+IFERROR(Y37*1,"0")+IFERROR(Y41*1,"0")</f>
        <v>0</v>
      </c>
      <c r="C677" s="50">
        <f>IFERROR(Y47*1,"0")+IFERROR(Y48*1,"0")+IFERROR(Y49*1,"0")+IFERROR(Y50*1,"0")+IFERROR(Y51*1,"0")+IFERROR(Y52*1,"0")+IFERROR(Y56*1,"0")+IFERROR(Y57*1,"0")</f>
        <v>297.60000000000002</v>
      </c>
      <c r="D677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7495.2000000000007</v>
      </c>
      <c r="E677" s="50">
        <f>IFERROR(Y105*1,"0")+IFERROR(Y106*1,"0")+IFERROR(Y107*1,"0")+IFERROR(Y111*1,"0")+IFERROR(Y112*1,"0")+IFERROR(Y113*1,"0")+IFERROR(Y114*1,"0")+IFERROR(Y115*1,"0")+IFERROR(Y116*1,"0")</f>
        <v>407.70000000000005</v>
      </c>
      <c r="F677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252</v>
      </c>
      <c r="G677" s="50">
        <f>IFERROR(Y152*1,"0")+IFERROR(Y153*1,"0")+IFERROR(Y154*1,"0")+IFERROR(Y158*1,"0")+IFERROR(Y159*1,"0")+IFERROR(Y163*1,"0")+IFERROR(Y164*1,"0")+IFERROR(Y165*1,"0")</f>
        <v>0</v>
      </c>
      <c r="H677" s="50">
        <f>IFERROR(Y170*1,"0")+IFERROR(Y174*1,"0")+IFERROR(Y175*1,"0")+IFERROR(Y176*1,"0")+IFERROR(Y177*1,"0")+IFERROR(Y178*1,"0")+IFERROR(Y182*1,"0")+IFERROR(Y183*1,"0")</f>
        <v>402</v>
      </c>
      <c r="I677" s="50">
        <f>IFERROR(Y189*1,"0")+IFERROR(Y193*1,"0")+IFERROR(Y194*1,"0")+IFERROR(Y195*1,"0")+IFERROR(Y196*1,"0")+IFERROR(Y197*1,"0")+IFERROR(Y198*1,"0")+IFERROR(Y199*1,"0")+IFERROR(Y200*1,"0")</f>
        <v>0</v>
      </c>
      <c r="J677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356.40000000000003</v>
      </c>
      <c r="K677" s="50">
        <f>IFERROR(Y250*1,"0")+IFERROR(Y251*1,"0")+IFERROR(Y252*1,"0")+IFERROR(Y253*1,"0")+IFERROR(Y254*1,"0")+IFERROR(Y255*1,"0")+IFERROR(Y256*1,"0")+IFERROR(Y257*1,"0")</f>
        <v>0</v>
      </c>
      <c r="L677" s="50">
        <f>IFERROR(Y262*1,"0")+IFERROR(Y263*1,"0")+IFERROR(Y264*1,"0")+IFERROR(Y265*1,"0")+IFERROR(Y266*1,"0")+IFERROR(Y267*1,"0")+IFERROR(Y268*1,"0")+IFERROR(Y269*1,"0")+IFERROR(Y270*1,"0")+IFERROR(Y274*1,"0")</f>
        <v>0</v>
      </c>
      <c r="M677" s="50">
        <f>IFERROR(Y279*1,"0")+IFERROR(Y280*1,"0")+IFERROR(Y281*1,"0")+IFERROR(Y282*1,"0")+IFERROR(Y283*1,"0")+IFERROR(Y284*1,"0")+IFERROR(Y285*1,"0")+IFERROR(Y286*1,"0")+IFERROR(Y287*1,"0")</f>
        <v>230</v>
      </c>
      <c r="N677" s="1"/>
      <c r="O677" s="50">
        <f>IFERROR(Y292*1,"0")</f>
        <v>0</v>
      </c>
      <c r="P677" s="50">
        <f>IFERROR(Y297*1,"0")+IFERROR(Y298*1,"0")+IFERROR(Y299*1,"0")</f>
        <v>0</v>
      </c>
      <c r="Q677" s="50">
        <f>IFERROR(Y304*1,"0")+IFERROR(Y305*1,"0")+IFERROR(Y306*1,"0")+IFERROR(Y307*1,"0")+IFERROR(Y308*1,"0")+IFERROR(Y309*1,"0")</f>
        <v>0</v>
      </c>
      <c r="R677" s="50">
        <f>IFERROR(Y314*1,"0")+IFERROR(Y318*1,"0")+IFERROR(Y322*1,"0")</f>
        <v>0</v>
      </c>
      <c r="S677" s="50">
        <f>IFERROR(Y327*1,"0")+IFERROR(Y331*1,"0")+IFERROR(Y335*1,"0")+IFERROR(Y336*1,"0")</f>
        <v>0</v>
      </c>
      <c r="T677" s="50">
        <f>IFERROR(Y341*1,"0")+IFERROR(Y342*1,"0")+IFERROR(Y346*1,"0")+IFERROR(Y347*1,"0")+IFERROR(Y351*1,"0")</f>
        <v>0</v>
      </c>
      <c r="U677" s="50">
        <f>IFERROR(Y356*1,"0")</f>
        <v>0</v>
      </c>
      <c r="V677" s="50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1578.9</v>
      </c>
      <c r="W677" s="50">
        <f>IFERROR(Y409*1,"0")+IFERROR(Y413*1,"0")+IFERROR(Y414*1,"0")+IFERROR(Y415*1,"0")</f>
        <v>307.8</v>
      </c>
      <c r="X677" s="50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4185</v>
      </c>
      <c r="Y677" s="50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45</v>
      </c>
      <c r="Z677" s="50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154.80000000000001</v>
      </c>
      <c r="AA677" s="50">
        <f>IFERROR(Y513*1,"0")+IFERROR(Y517*1,"0")+IFERROR(Y518*1,"0")+IFERROR(Y519*1,"0")+IFERROR(Y520*1,"0")+IFERROR(Y521*1,"0")</f>
        <v>54</v>
      </c>
      <c r="AB677" s="50">
        <f>IFERROR(Y526*1,"0")+IFERROR(Y527*1,"0")+IFERROR(Y528*1,"0")+IFERROR(Y529*1,"0")+IFERROR(Y530*1,"0")</f>
        <v>0</v>
      </c>
      <c r="AC677" s="50">
        <f>IFERROR(Y535*1,"0")</f>
        <v>0</v>
      </c>
      <c r="AD677" s="50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2360.16</v>
      </c>
      <c r="AE677" s="50">
        <f>IFERROR(Y595*1,"0")+IFERROR(Y599*1,"0")</f>
        <v>0</v>
      </c>
      <c r="AF677" s="50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50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8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4 X426 X424 X422 X363 X140 X113 X76 X69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9"/>
    </row>
    <row r="3" spans="2:8" x14ac:dyDescent="0.2">
      <c r="B3" s="51" t="s">
        <v>1076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1078</v>
      </c>
      <c r="D6" s="51" t="s">
        <v>1079</v>
      </c>
      <c r="E6" s="51" t="s">
        <v>45</v>
      </c>
    </row>
    <row r="8" spans="2:8" x14ac:dyDescent="0.2">
      <c r="B8" s="51" t="s">
        <v>76</v>
      </c>
      <c r="C8" s="51" t="s">
        <v>1078</v>
      </c>
      <c r="D8" s="51" t="s">
        <v>45</v>
      </c>
      <c r="E8" s="51" t="s">
        <v>45</v>
      </c>
    </row>
    <row r="10" spans="2:8" x14ac:dyDescent="0.2">
      <c r="B10" s="51" t="s">
        <v>1080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1081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1082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1083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1090</v>
      </c>
      <c r="C20" s="51" t="s">
        <v>45</v>
      </c>
      <c r="D20" s="51" t="s">
        <v>45</v>
      </c>
      <c r="E20" s="51" t="s">
        <v>45</v>
      </c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2025-01-28T07:52:51Z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