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57342999-9348-4AFF-AE0F-FC7AD03FDB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Z590" i="1" s="1"/>
  <c r="Y588" i="1"/>
  <c r="Y591" i="1" s="1"/>
  <c r="P588" i="1"/>
  <c r="X586" i="1"/>
  <c r="Y585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Y586" i="1" s="1"/>
  <c r="P582" i="1"/>
  <c r="X580" i="1"/>
  <c r="X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BO573" i="1"/>
  <c r="BM573" i="1"/>
  <c r="Y573" i="1"/>
  <c r="P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7" i="1"/>
  <c r="Y536" i="1"/>
  <c r="X536" i="1"/>
  <c r="BP535" i="1"/>
  <c r="BO535" i="1"/>
  <c r="BN535" i="1"/>
  <c r="BM535" i="1"/>
  <c r="Z535" i="1"/>
  <c r="Z536" i="1" s="1"/>
  <c r="Y535" i="1"/>
  <c r="AC677" i="1" s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N528" i="1"/>
  <c r="BM528" i="1"/>
  <c r="Z528" i="1"/>
  <c r="Y528" i="1"/>
  <c r="BP528" i="1" s="1"/>
  <c r="BP527" i="1"/>
  <c r="BO527" i="1"/>
  <c r="BN527" i="1"/>
  <c r="BM527" i="1"/>
  <c r="Z527" i="1"/>
  <c r="Y527" i="1"/>
  <c r="P527" i="1"/>
  <c r="BO526" i="1"/>
  <c r="BM526" i="1"/>
  <c r="Y526" i="1"/>
  <c r="Y531" i="1" s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Y462" i="1" s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Y442" i="1" s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X677" i="1" s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Y416" i="1" s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Y399" i="1" s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Z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77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T67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O677" i="1" s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7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H677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7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77" i="1" s="1"/>
  <c r="P152" i="1"/>
  <c r="X149" i="1"/>
  <c r="X148" i="1"/>
  <c r="BO147" i="1"/>
  <c r="BM147" i="1"/>
  <c r="Y147" i="1"/>
  <c r="Y149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Y143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3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77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8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7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6" i="1" s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77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7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71" i="1" s="1"/>
  <c r="BO22" i="1"/>
  <c r="X669" i="1" s="1"/>
  <c r="BM22" i="1"/>
  <c r="X668" i="1" s="1"/>
  <c r="X670" i="1" s="1"/>
  <c r="Y22" i="1"/>
  <c r="B677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7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Z95" i="1" s="1"/>
  <c r="BN90" i="1"/>
  <c r="BP90" i="1"/>
  <c r="Z92" i="1"/>
  <c r="BN92" i="1"/>
  <c r="Z94" i="1"/>
  <c r="BN94" i="1"/>
  <c r="Z98" i="1"/>
  <c r="Z101" i="1" s="1"/>
  <c r="BN98" i="1"/>
  <c r="BP98" i="1"/>
  <c r="Z100" i="1"/>
  <c r="BN100" i="1"/>
  <c r="Y101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5" i="1"/>
  <c r="BN115" i="1"/>
  <c r="Z116" i="1"/>
  <c r="BN116" i="1"/>
  <c r="Y117" i="1"/>
  <c r="Z121" i="1"/>
  <c r="Z126" i="1" s="1"/>
  <c r="BN121" i="1"/>
  <c r="BP121" i="1"/>
  <c r="Z123" i="1"/>
  <c r="BN123" i="1"/>
  <c r="Z125" i="1"/>
  <c r="BN125" i="1"/>
  <c r="Y126" i="1"/>
  <c r="Z129" i="1"/>
  <c r="Z133" i="1" s="1"/>
  <c r="BN129" i="1"/>
  <c r="BP129" i="1"/>
  <c r="Z131" i="1"/>
  <c r="BN131" i="1"/>
  <c r="Y134" i="1"/>
  <c r="Z137" i="1"/>
  <c r="Z143" i="1" s="1"/>
  <c r="BN137" i="1"/>
  <c r="BP137" i="1"/>
  <c r="Z139" i="1"/>
  <c r="BN139" i="1"/>
  <c r="Z141" i="1"/>
  <c r="BN141" i="1"/>
  <c r="Z147" i="1"/>
  <c r="Z148" i="1" s="1"/>
  <c r="BN147" i="1"/>
  <c r="BP147" i="1"/>
  <c r="Z152" i="1"/>
  <c r="Z155" i="1" s="1"/>
  <c r="BN152" i="1"/>
  <c r="BP152" i="1"/>
  <c r="Z154" i="1"/>
  <c r="BN154" i="1"/>
  <c r="Y155" i="1"/>
  <c r="Z158" i="1"/>
  <c r="Z160" i="1" s="1"/>
  <c r="BN158" i="1"/>
  <c r="BP158" i="1"/>
  <c r="Y161" i="1"/>
  <c r="Z163" i="1"/>
  <c r="Z166" i="1" s="1"/>
  <c r="BN163" i="1"/>
  <c r="BP163" i="1"/>
  <c r="Z165" i="1"/>
  <c r="BN165" i="1"/>
  <c r="Y166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77" i="1"/>
  <c r="Y191" i="1"/>
  <c r="Z194" i="1"/>
  <c r="Z201" i="1" s="1"/>
  <c r="BN194" i="1"/>
  <c r="BP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BP211" i="1"/>
  <c r="Z215" i="1"/>
  <c r="Z223" i="1" s="1"/>
  <c r="BN215" i="1"/>
  <c r="BP215" i="1"/>
  <c r="Z217" i="1"/>
  <c r="BN217" i="1"/>
  <c r="Z219" i="1"/>
  <c r="BN219" i="1"/>
  <c r="Z221" i="1"/>
  <c r="BN221" i="1"/>
  <c r="Y224" i="1"/>
  <c r="Y237" i="1"/>
  <c r="Z227" i="1"/>
  <c r="Z237" i="1" s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5" i="1"/>
  <c r="BN305" i="1"/>
  <c r="Z305" i="1"/>
  <c r="Z310" i="1" s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BP362" i="1"/>
  <c r="BN362" i="1"/>
  <c r="Z362" i="1"/>
  <c r="Z369" i="1" s="1"/>
  <c r="BP366" i="1"/>
  <c r="BN366" i="1"/>
  <c r="Z366" i="1"/>
  <c r="BP374" i="1"/>
  <c r="BN374" i="1"/>
  <c r="Z374" i="1"/>
  <c r="H9" i="1"/>
  <c r="Y24" i="1"/>
  <c r="Y53" i="1"/>
  <c r="Y70" i="1"/>
  <c r="Y109" i="1"/>
  <c r="Y127" i="1"/>
  <c r="Y156" i="1"/>
  <c r="Y172" i="1"/>
  <c r="Y207" i="1"/>
  <c r="Y238" i="1"/>
  <c r="Y246" i="1"/>
  <c r="BP240" i="1"/>
  <c r="BN240" i="1"/>
  <c r="Z240" i="1"/>
  <c r="Z246" i="1" s="1"/>
  <c r="BP245" i="1"/>
  <c r="BN245" i="1"/>
  <c r="Z245" i="1"/>
  <c r="Y247" i="1"/>
  <c r="K677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Z271" i="1" s="1"/>
  <c r="Y271" i="1"/>
  <c r="BP280" i="1"/>
  <c r="BN280" i="1"/>
  <c r="Z280" i="1"/>
  <c r="BP284" i="1"/>
  <c r="BN284" i="1"/>
  <c r="Z284" i="1"/>
  <c r="Z288" i="1" s="1"/>
  <c r="Y288" i="1"/>
  <c r="Z300" i="1"/>
  <c r="BP298" i="1"/>
  <c r="BN298" i="1"/>
  <c r="Z298" i="1"/>
  <c r="BP307" i="1"/>
  <c r="BN307" i="1"/>
  <c r="Z307" i="1"/>
  <c r="Y337" i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0" i="1"/>
  <c r="Y377" i="1"/>
  <c r="BP372" i="1"/>
  <c r="BN372" i="1"/>
  <c r="Z372" i="1"/>
  <c r="Z376" i="1" s="1"/>
  <c r="Y376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Z380" i="1"/>
  <c r="Z385" i="1" s="1"/>
  <c r="BN380" i="1"/>
  <c r="Z382" i="1"/>
  <c r="BN382" i="1"/>
  <c r="Y386" i="1"/>
  <c r="Y392" i="1"/>
  <c r="BP388" i="1"/>
  <c r="BN388" i="1"/>
  <c r="Z388" i="1"/>
  <c r="Y400" i="1"/>
  <c r="Z405" i="1"/>
  <c r="BP403" i="1"/>
  <c r="BN403" i="1"/>
  <c r="Z403" i="1"/>
  <c r="Y417" i="1"/>
  <c r="BP422" i="1"/>
  <c r="BN422" i="1"/>
  <c r="Z422" i="1"/>
  <c r="Z431" i="1" s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BP384" i="1"/>
  <c r="BN384" i="1"/>
  <c r="BP391" i="1"/>
  <c r="BN391" i="1"/>
  <c r="Z391" i="1"/>
  <c r="Y393" i="1"/>
  <c r="BP397" i="1"/>
  <c r="BN397" i="1"/>
  <c r="Z397" i="1"/>
  <c r="Z399" i="1" s="1"/>
  <c r="BP414" i="1"/>
  <c r="BN414" i="1"/>
  <c r="Z414" i="1"/>
  <c r="Z416" i="1" s="1"/>
  <c r="BP424" i="1"/>
  <c r="BN424" i="1"/>
  <c r="Z424" i="1"/>
  <c r="BP428" i="1"/>
  <c r="BN428" i="1"/>
  <c r="Z428" i="1"/>
  <c r="Y441" i="1"/>
  <c r="BP439" i="1"/>
  <c r="BN439" i="1"/>
  <c r="Z439" i="1"/>
  <c r="Z441" i="1" s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Z504" i="1" s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Y532" i="1"/>
  <c r="BP526" i="1"/>
  <c r="BN526" i="1"/>
  <c r="Z526" i="1"/>
  <c r="Z531" i="1" s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W677" i="1"/>
  <c r="Y411" i="1"/>
  <c r="Y431" i="1"/>
  <c r="Y677" i="1"/>
  <c r="Y457" i="1"/>
  <c r="AD677" i="1"/>
  <c r="BP544" i="1"/>
  <c r="BN544" i="1"/>
  <c r="Z544" i="1"/>
  <c r="Z556" i="1" s="1"/>
  <c r="BP548" i="1"/>
  <c r="BN548" i="1"/>
  <c r="Z548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Z619" i="1" s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640" i="1" l="1"/>
  <c r="Z470" i="1"/>
  <c r="Z258" i="1"/>
  <c r="Z86" i="1"/>
  <c r="Z53" i="1"/>
  <c r="Z34" i="1"/>
  <c r="Y671" i="1"/>
  <c r="Y668" i="1"/>
  <c r="Z579" i="1"/>
  <c r="Z457" i="1"/>
  <c r="Z392" i="1"/>
  <c r="Y667" i="1"/>
  <c r="Y669" i="1"/>
  <c r="Z672" i="1"/>
  <c r="Y670" i="1" l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<sst xmlns="http://schemas.openxmlformats.org/spreadsheetml/2006/main" count="3166" uniqueCount="1090">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</sst>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44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2"/>
      <c r="B1" s="42"/>
      <c r="C1" s="42"/>
      <c r="D1" s="864" t="s">
        <v>0</v>
      </c>
      <c r="E1" s="813"/>
      <c r="F1" s="813"/>
      <c r="G1" s="13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7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7"/>
      <c r="Y2" s="17"/>
      <c r="Z2" s="17"/>
      <c r="AA2" s="17"/>
      <c r="AB2" s="52"/>
      <c r="AC2" s="52"/>
      <c r="AD2" s="52"/>
      <c r="AE2" s="52"/>
    </row>
    <row r="3" spans="1:32" s="77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793"/>
      <c r="Q3" s="793"/>
      <c r="R3" s="793"/>
      <c r="S3" s="793"/>
      <c r="T3" s="793"/>
      <c r="U3" s="793"/>
      <c r="V3" s="793"/>
      <c r="W3" s="793"/>
      <c r="X3" s="17"/>
      <c r="Y3" s="17"/>
      <c r="Z3" s="17"/>
      <c r="AA3" s="17"/>
      <c r="AB3" s="52"/>
      <c r="AC3" s="52"/>
      <c r="AD3" s="52"/>
      <c r="AE3" s="52"/>
    </row>
    <row r="4" spans="1:32" s="77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45683</v>
      </c>
      <c r="R5" s="930"/>
      <c r="T5" s="990" t="s">
        <v>11</v>
      </c>
      <c r="U5" s="991"/>
      <c r="V5" s="993" t="s">
        <v>12</v>
      </c>
      <c r="W5" s="930"/>
      <c r="AB5" s="52"/>
      <c r="AC5" s="52"/>
      <c r="AD5" s="52"/>
      <c r="AE5" s="52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Воскресенье</v>
      </c>
      <c r="R6" s="784"/>
      <c r="T6" s="1001" t="s">
        <v>16</v>
      </c>
      <c r="U6" s="991"/>
      <c r="V6" s="1071" t="s">
        <v>17</v>
      </c>
      <c r="W6" s="866"/>
      <c r="AB6" s="52"/>
      <c r="AC6" s="52"/>
      <c r="AD6" s="52"/>
      <c r="AE6" s="52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3"/>
      <c r="R7" s="43"/>
      <c r="T7" s="793"/>
      <c r="U7" s="991"/>
      <c r="V7" s="1072"/>
      <c r="W7" s="1073"/>
      <c r="AB7" s="52"/>
      <c r="AC7" s="52"/>
      <c r="AD7" s="52"/>
      <c r="AE7" s="52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0.41666666666666669</v>
      </c>
      <c r="R8" s="842"/>
      <c r="T8" s="793"/>
      <c r="U8" s="991"/>
      <c r="V8" s="1072"/>
      <c r="W8" s="1073"/>
      <c r="AB8" s="52"/>
      <c r="AC8" s="52"/>
      <c r="AD8" s="52"/>
      <c r="AE8" s="52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7" t="s">
        <v>21</v>
      </c>
      <c r="Q9" s="924"/>
      <c r="R9" s="925"/>
      <c r="T9" s="793"/>
      <c r="U9" s="991"/>
      <c r="V9" s="1074"/>
      <c r="W9" s="1075"/>
      <c r="X9" s="44"/>
      <c r="Y9" s="44"/>
      <c r="Z9" s="44"/>
      <c r="AA9" s="44"/>
      <c r="AB9" s="52"/>
      <c r="AC9" s="52"/>
      <c r="AD9" s="52"/>
      <c r="AE9" s="52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7" t="s">
        <v>22</v>
      </c>
      <c r="Q10" s="1002"/>
      <c r="R10" s="1003"/>
      <c r="U10" s="24" t="s">
        <v>23</v>
      </c>
      <c r="V10" s="865" t="s">
        <v>24</v>
      </c>
      <c r="W10" s="866"/>
      <c r="X10" s="45"/>
      <c r="Y10" s="45"/>
      <c r="Z10" s="45"/>
      <c r="AA10" s="45"/>
      <c r="AB10" s="52"/>
      <c r="AC10" s="52"/>
      <c r="AD10" s="52"/>
      <c r="AE10" s="52"/>
    </row>
    <row r="11" spans="1:32" s="77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929"/>
      <c r="R11" s="930"/>
      <c r="U11" s="24" t="s">
        <v>27</v>
      </c>
      <c r="V11" s="1128" t="s">
        <v>28</v>
      </c>
      <c r="W11" s="925"/>
      <c r="X11" s="46"/>
      <c r="Y11" s="46"/>
      <c r="Z11" s="46"/>
      <c r="AA11" s="46"/>
      <c r="AB11" s="52"/>
      <c r="AC11" s="52"/>
      <c r="AD11" s="52"/>
      <c r="AE11" s="52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5"/>
      <c r="U12" s="24"/>
      <c r="V12" s="813"/>
      <c r="W12" s="793"/>
      <c r="AB12" s="52"/>
      <c r="AC12" s="52"/>
      <c r="AD12" s="52"/>
      <c r="AE12" s="52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7"/>
      <c r="P13" s="27" t="s">
        <v>32</v>
      </c>
      <c r="Q13" s="1128"/>
      <c r="R13" s="925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9"/>
      <c r="AB19" s="49"/>
      <c r="AC19" s="49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2">
        <v>4301051550</v>
      </c>
      <c r="D22" s="783">
        <v>4680115885004</v>
      </c>
      <c r="E22" s="784"/>
      <c r="F22" s="778">
        <v>0.16</v>
      </c>
      <c r="G22" s="33">
        <v>10</v>
      </c>
      <c r="H22" s="778">
        <v>1.6</v>
      </c>
      <c r="I22" s="778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5"/>
      <c r="V22" s="35"/>
      <c r="W22" s="36" t="s">
        <v>69</v>
      </c>
      <c r="X22" s="779">
        <v>0</v>
      </c>
      <c r="Y22" s="780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8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8" t="s">
        <v>69</v>
      </c>
      <c r="X24" s="781">
        <f>IFERROR(SUM(X22:X22),"0")</f>
        <v>0</v>
      </c>
      <c r="Y24" s="781">
        <f>IFERROR(SUM(Y22:Y22),"0")</f>
        <v>0</v>
      </c>
      <c r="Z24" s="38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2">
        <v>4301051558</v>
      </c>
      <c r="D26" s="783">
        <v>4607091383881</v>
      </c>
      <c r="E26" s="784"/>
      <c r="F26" s="778">
        <v>0.33</v>
      </c>
      <c r="G26" s="33">
        <v>6</v>
      </c>
      <c r="H26" s="778">
        <v>1.98</v>
      </c>
      <c r="I26" s="778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5"/>
      <c r="V26" s="35"/>
      <c r="W26" s="36" t="s">
        <v>69</v>
      </c>
      <c r="X26" s="779">
        <v>0</v>
      </c>
      <c r="Y26" s="780">
        <f t="shared" ref="Y26:Y33" si="0">IFERROR(IF(X26="",0,CEILING((X26/$H26),1)*$H26),"")</f>
        <v>0</v>
      </c>
      <c r="Z26" s="37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2">
        <v>4301051865</v>
      </c>
      <c r="D27" s="783">
        <v>4680115885912</v>
      </c>
      <c r="E27" s="784"/>
      <c r="F27" s="778">
        <v>0.3</v>
      </c>
      <c r="G27" s="33">
        <v>6</v>
      </c>
      <c r="H27" s="778">
        <v>1.8</v>
      </c>
      <c r="I27" s="778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5"/>
      <c r="V27" s="35"/>
      <c r="W27" s="36" t="s">
        <v>69</v>
      </c>
      <c r="X27" s="779">
        <v>0</v>
      </c>
      <c r="Y27" s="780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2">
        <v>4301051552</v>
      </c>
      <c r="D28" s="783">
        <v>4607091388237</v>
      </c>
      <c r="E28" s="784"/>
      <c r="F28" s="778">
        <v>0.42</v>
      </c>
      <c r="G28" s="33">
        <v>6</v>
      </c>
      <c r="H28" s="778">
        <v>2.52</v>
      </c>
      <c r="I28" s="778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5"/>
      <c r="V28" s="35"/>
      <c r="W28" s="36" t="s">
        <v>69</v>
      </c>
      <c r="X28" s="779">
        <v>0</v>
      </c>
      <c r="Y28" s="780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2">
        <v>4301051907</v>
      </c>
      <c r="D29" s="783">
        <v>4680115886230</v>
      </c>
      <c r="E29" s="784"/>
      <c r="F29" s="778">
        <v>0.3</v>
      </c>
      <c r="G29" s="33">
        <v>6</v>
      </c>
      <c r="H29" s="778">
        <v>1.8</v>
      </c>
      <c r="I29" s="778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847" t="s">
        <v>86</v>
      </c>
      <c r="Q29" s="789"/>
      <c r="R29" s="789"/>
      <c r="S29" s="789"/>
      <c r="T29" s="790"/>
      <c r="U29" s="35"/>
      <c r="V29" s="35"/>
      <c r="W29" s="36" t="s">
        <v>69</v>
      </c>
      <c r="X29" s="779">
        <v>0</v>
      </c>
      <c r="Y29" s="780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2">
        <v>4301051908</v>
      </c>
      <c r="D30" s="783">
        <v>4680115886278</v>
      </c>
      <c r="E30" s="784"/>
      <c r="F30" s="778">
        <v>0.3</v>
      </c>
      <c r="G30" s="33">
        <v>6</v>
      </c>
      <c r="H30" s="778">
        <v>1.8</v>
      </c>
      <c r="I30" s="778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822" t="s">
        <v>90</v>
      </c>
      <c r="Q30" s="789"/>
      <c r="R30" s="789"/>
      <c r="S30" s="789"/>
      <c r="T30" s="790"/>
      <c r="U30" s="35"/>
      <c r="V30" s="35"/>
      <c r="W30" s="36" t="s">
        <v>69</v>
      </c>
      <c r="X30" s="779">
        <v>0</v>
      </c>
      <c r="Y30" s="780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2">
        <v>4301051909</v>
      </c>
      <c r="D31" s="783">
        <v>4680115886247</v>
      </c>
      <c r="E31" s="784"/>
      <c r="F31" s="778">
        <v>0.3</v>
      </c>
      <c r="G31" s="33">
        <v>6</v>
      </c>
      <c r="H31" s="778">
        <v>1.8</v>
      </c>
      <c r="I31" s="778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856" t="s">
        <v>94</v>
      </c>
      <c r="Q31" s="789"/>
      <c r="R31" s="789"/>
      <c r="S31" s="789"/>
      <c r="T31" s="790"/>
      <c r="U31" s="35"/>
      <c r="V31" s="35"/>
      <c r="W31" s="36" t="s">
        <v>69</v>
      </c>
      <c r="X31" s="779">
        <v>0</v>
      </c>
      <c r="Y31" s="780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2">
        <v>4301051861</v>
      </c>
      <c r="D32" s="783">
        <v>4680115885905</v>
      </c>
      <c r="E32" s="784"/>
      <c r="F32" s="778">
        <v>0.3</v>
      </c>
      <c r="G32" s="33">
        <v>6</v>
      </c>
      <c r="H32" s="778">
        <v>1.8</v>
      </c>
      <c r="I32" s="778">
        <v>3.18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5"/>
      <c r="V32" s="35"/>
      <c r="W32" s="36" t="s">
        <v>69</v>
      </c>
      <c r="X32" s="779">
        <v>0</v>
      </c>
      <c r="Y32" s="780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2">
        <v>4301051592</v>
      </c>
      <c r="D33" s="783">
        <v>4607091388244</v>
      </c>
      <c r="E33" s="784"/>
      <c r="F33" s="778">
        <v>0.42</v>
      </c>
      <c r="G33" s="33">
        <v>6</v>
      </c>
      <c r="H33" s="778">
        <v>2.52</v>
      </c>
      <c r="I33" s="778">
        <v>2.766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5"/>
      <c r="V33" s="35"/>
      <c r="W33" s="36" t="s">
        <v>69</v>
      </c>
      <c r="X33" s="779">
        <v>0</v>
      </c>
      <c r="Y33" s="780">
        <f t="shared" si="0"/>
        <v>0</v>
      </c>
      <c r="Z33" s="37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8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8" t="s">
        <v>69</v>
      </c>
      <c r="X35" s="781">
        <f>IFERROR(SUM(X26:X33),"0")</f>
        <v>0</v>
      </c>
      <c r="Y35" s="781">
        <f>IFERROR(SUM(Y26:Y33),"0")</f>
        <v>0</v>
      </c>
      <c r="Z35" s="38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2">
        <v>4301032013</v>
      </c>
      <c r="D37" s="783">
        <v>4607091388503</v>
      </c>
      <c r="E37" s="784"/>
      <c r="F37" s="778">
        <v>0.05</v>
      </c>
      <c r="G37" s="33">
        <v>12</v>
      </c>
      <c r="H37" s="778">
        <v>0.6</v>
      </c>
      <c r="I37" s="778">
        <v>0.82199999999999995</v>
      </c>
      <c r="J37" s="33">
        <v>182</v>
      </c>
      <c r="K37" s="33" t="s">
        <v>76</v>
      </c>
      <c r="L37" s="33"/>
      <c r="M37" s="34" t="s">
        <v>105</v>
      </c>
      <c r="N37" s="34"/>
      <c r="O37" s="33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5"/>
      <c r="V37" s="35"/>
      <c r="W37" s="36" t="s">
        <v>69</v>
      </c>
      <c r="X37" s="779">
        <v>0</v>
      </c>
      <c r="Y37" s="780">
        <f>IFERROR(IF(X37="",0,CEILING((X37/$H37),1)*$H37),"")</f>
        <v>0</v>
      </c>
      <c r="Z37" s="37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8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8" t="s">
        <v>69</v>
      </c>
      <c r="X39" s="781">
        <f>IFERROR(SUM(X37:X37),"0")</f>
        <v>0</v>
      </c>
      <c r="Y39" s="781">
        <f>IFERROR(SUM(Y37:Y37),"0")</f>
        <v>0</v>
      </c>
      <c r="Z39" s="38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2">
        <v>4301170002</v>
      </c>
      <c r="D41" s="783">
        <v>4607091389111</v>
      </c>
      <c r="E41" s="784"/>
      <c r="F41" s="778">
        <v>2.5000000000000001E-2</v>
      </c>
      <c r="G41" s="33">
        <v>10</v>
      </c>
      <c r="H41" s="778">
        <v>0.25</v>
      </c>
      <c r="I41" s="778">
        <v>0.47199999999999998</v>
      </c>
      <c r="J41" s="33">
        <v>182</v>
      </c>
      <c r="K41" s="33" t="s">
        <v>76</v>
      </c>
      <c r="L41" s="33"/>
      <c r="M41" s="34" t="s">
        <v>105</v>
      </c>
      <c r="N41" s="34"/>
      <c r="O41" s="33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5"/>
      <c r="V41" s="35"/>
      <c r="W41" s="36" t="s">
        <v>69</v>
      </c>
      <c r="X41" s="779">
        <v>0</v>
      </c>
      <c r="Y41" s="780">
        <f>IFERROR(IF(X41="",0,CEILING((X41/$H41),1)*$H41),"")</f>
        <v>0</v>
      </c>
      <c r="Z41" s="37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8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8" t="s">
        <v>69</v>
      </c>
      <c r="X43" s="781">
        <f>IFERROR(SUM(X41:X41),"0")</f>
        <v>0</v>
      </c>
      <c r="Y43" s="781">
        <f>IFERROR(SUM(Y41:Y41),"0")</f>
        <v>0</v>
      </c>
      <c r="Z43" s="38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9"/>
      <c r="AB44" s="49"/>
      <c r="AC44" s="49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2">
        <v>4301011540</v>
      </c>
      <c r="D47" s="783">
        <v>4607091385670</v>
      </c>
      <c r="E47" s="784"/>
      <c r="F47" s="778">
        <v>1.4</v>
      </c>
      <c r="G47" s="33">
        <v>8</v>
      </c>
      <c r="H47" s="778">
        <v>11.2</v>
      </c>
      <c r="I47" s="778">
        <v>11.635</v>
      </c>
      <c r="J47" s="33">
        <v>64</v>
      </c>
      <c r="K47" s="33" t="s">
        <v>116</v>
      </c>
      <c r="L47" s="33"/>
      <c r="M47" s="34" t="s">
        <v>77</v>
      </c>
      <c r="N47" s="34"/>
      <c r="O47" s="33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5"/>
      <c r="V47" s="35"/>
      <c r="W47" s="36" t="s">
        <v>69</v>
      </c>
      <c r="X47" s="779">
        <v>200</v>
      </c>
      <c r="Y47" s="780">
        <f t="shared" ref="Y47:Y52" si="6">IFERROR(IF(X47="",0,CEILING((X47/$H47),1)*$H47),"")</f>
        <v>201.6</v>
      </c>
      <c r="Z47" s="37">
        <f>IFERROR(IF(Y47=0,"",ROUNDUP(Y47/H47,0)*0.01898),"")</f>
        <v>0.34164</v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207.76785714285717</v>
      </c>
      <c r="BN47" s="64">
        <f t="shared" ref="BN47:BN52" si="8">IFERROR(Y47*I47/H47,"0")</f>
        <v>209.43</v>
      </c>
      <c r="BO47" s="64">
        <f t="shared" ref="BO47:BO52" si="9">IFERROR(1/J47*(X47/H47),"0")</f>
        <v>0.27901785714285715</v>
      </c>
      <c r="BP47" s="64">
        <f t="shared" ref="BP47:BP52" si="10">IFERROR(1/J47*(Y47/H47),"0")</f>
        <v>0.28125</v>
      </c>
    </row>
    <row r="48" spans="1:68" ht="16.5" customHeight="1" x14ac:dyDescent="0.25">
      <c r="A48" s="54" t="s">
        <v>114</v>
      </c>
      <c r="B48" s="54" t="s">
        <v>118</v>
      </c>
      <c r="C48" s="32">
        <v>4301011380</v>
      </c>
      <c r="D48" s="783">
        <v>4607091385670</v>
      </c>
      <c r="E48" s="784"/>
      <c r="F48" s="778">
        <v>1.35</v>
      </c>
      <c r="G48" s="33">
        <v>8</v>
      </c>
      <c r="H48" s="778">
        <v>10.8</v>
      </c>
      <c r="I48" s="778">
        <v>11.234999999999999</v>
      </c>
      <c r="J48" s="33">
        <v>64</v>
      </c>
      <c r="K48" s="33" t="s">
        <v>116</v>
      </c>
      <c r="L48" s="33"/>
      <c r="M48" s="34" t="s">
        <v>119</v>
      </c>
      <c r="N48" s="34"/>
      <c r="O48" s="33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5"/>
      <c r="V48" s="35"/>
      <c r="W48" s="36" t="s">
        <v>69</v>
      </c>
      <c r="X48" s="779">
        <v>0</v>
      </c>
      <c r="Y48" s="780">
        <f t="shared" si="6"/>
        <v>0</v>
      </c>
      <c r="Z48" s="37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2">
        <v>4301011625</v>
      </c>
      <c r="D49" s="783">
        <v>4680115883956</v>
      </c>
      <c r="E49" s="784"/>
      <c r="F49" s="778">
        <v>1.4</v>
      </c>
      <c r="G49" s="33">
        <v>8</v>
      </c>
      <c r="H49" s="778">
        <v>11.2</v>
      </c>
      <c r="I49" s="778">
        <v>11.635</v>
      </c>
      <c r="J49" s="33">
        <v>64</v>
      </c>
      <c r="K49" s="33" t="s">
        <v>116</v>
      </c>
      <c r="L49" s="33"/>
      <c r="M49" s="34" t="s">
        <v>119</v>
      </c>
      <c r="N49" s="34"/>
      <c r="O49" s="33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5"/>
      <c r="V49" s="35"/>
      <c r="W49" s="36" t="s">
        <v>69</v>
      </c>
      <c r="X49" s="779">
        <v>0</v>
      </c>
      <c r="Y49" s="780">
        <f t="shared" si="6"/>
        <v>0</v>
      </c>
      <c r="Z49" s="37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2">
        <v>4301011565</v>
      </c>
      <c r="D50" s="783">
        <v>4680115882539</v>
      </c>
      <c r="E50" s="784"/>
      <c r="F50" s="778">
        <v>0.37</v>
      </c>
      <c r="G50" s="33">
        <v>10</v>
      </c>
      <c r="H50" s="778">
        <v>3.7</v>
      </c>
      <c r="I50" s="778">
        <v>3.91</v>
      </c>
      <c r="J50" s="33">
        <v>132</v>
      </c>
      <c r="K50" s="33" t="s">
        <v>126</v>
      </c>
      <c r="L50" s="33"/>
      <c r="M50" s="34" t="s">
        <v>77</v>
      </c>
      <c r="N50" s="34"/>
      <c r="O50" s="33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5"/>
      <c r="V50" s="35"/>
      <c r="W50" s="36" t="s">
        <v>69</v>
      </c>
      <c r="X50" s="779">
        <v>0</v>
      </c>
      <c r="Y50" s="780">
        <f t="shared" si="6"/>
        <v>0</v>
      </c>
      <c r="Z50" s="37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2">
        <v>4301011382</v>
      </c>
      <c r="D51" s="783">
        <v>4607091385687</v>
      </c>
      <c r="E51" s="784"/>
      <c r="F51" s="778">
        <v>0.4</v>
      </c>
      <c r="G51" s="33">
        <v>10</v>
      </c>
      <c r="H51" s="778">
        <v>4</v>
      </c>
      <c r="I51" s="778">
        <v>4.21</v>
      </c>
      <c r="J51" s="33">
        <v>132</v>
      </c>
      <c r="K51" s="33" t="s">
        <v>126</v>
      </c>
      <c r="L51" s="33" t="s">
        <v>129</v>
      </c>
      <c r="M51" s="34" t="s">
        <v>77</v>
      </c>
      <c r="N51" s="34"/>
      <c r="O51" s="33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5"/>
      <c r="V51" s="35"/>
      <c r="W51" s="36" t="s">
        <v>69</v>
      </c>
      <c r="X51" s="779">
        <v>96</v>
      </c>
      <c r="Y51" s="780">
        <f t="shared" si="6"/>
        <v>96</v>
      </c>
      <c r="Z51" s="37">
        <f>IFERROR(IF(Y51=0,"",ROUNDUP(Y51/H51,0)*0.00902),"")</f>
        <v>0.21648000000000001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101.03999999999999</v>
      </c>
      <c r="BN51" s="64">
        <f t="shared" si="8"/>
        <v>101.03999999999999</v>
      </c>
      <c r="BO51" s="64">
        <f t="shared" si="9"/>
        <v>0.18181818181818182</v>
      </c>
      <c r="BP51" s="64">
        <f t="shared" si="10"/>
        <v>0.18181818181818182</v>
      </c>
    </row>
    <row r="52" spans="1:68" ht="27" customHeight="1" x14ac:dyDescent="0.25">
      <c r="A52" s="54" t="s">
        <v>131</v>
      </c>
      <c r="B52" s="54" t="s">
        <v>132</v>
      </c>
      <c r="C52" s="32">
        <v>4301011624</v>
      </c>
      <c r="D52" s="783">
        <v>4680115883949</v>
      </c>
      <c r="E52" s="784"/>
      <c r="F52" s="778">
        <v>0.37</v>
      </c>
      <c r="G52" s="33">
        <v>10</v>
      </c>
      <c r="H52" s="778">
        <v>3.7</v>
      </c>
      <c r="I52" s="778">
        <v>3.91</v>
      </c>
      <c r="J52" s="33">
        <v>132</v>
      </c>
      <c r="K52" s="33" t="s">
        <v>126</v>
      </c>
      <c r="L52" s="33"/>
      <c r="M52" s="34" t="s">
        <v>119</v>
      </c>
      <c r="N52" s="34"/>
      <c r="O52" s="33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5"/>
      <c r="V52" s="35"/>
      <c r="W52" s="36" t="s">
        <v>69</v>
      </c>
      <c r="X52" s="779">
        <v>0</v>
      </c>
      <c r="Y52" s="780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8" t="s">
        <v>72</v>
      </c>
      <c r="X53" s="781">
        <f>IFERROR(X47/H47,"0")+IFERROR(X48/H48,"0")+IFERROR(X49/H49,"0")+IFERROR(X50/H50,"0")+IFERROR(X51/H51,"0")+IFERROR(X52/H52,"0")</f>
        <v>41.857142857142861</v>
      </c>
      <c r="Y53" s="781">
        <f>IFERROR(Y47/H47,"0")+IFERROR(Y48/H48,"0")+IFERROR(Y49/H49,"0")+IFERROR(Y50/H50,"0")+IFERROR(Y51/H51,"0")+IFERROR(Y52/H52,"0")</f>
        <v>42</v>
      </c>
      <c r="Z53" s="781">
        <f>IFERROR(IF(Z47="",0,Z47),"0")+IFERROR(IF(Z48="",0,Z48),"0")+IFERROR(IF(Z49="",0,Z49),"0")+IFERROR(IF(Z50="",0,Z50),"0")+IFERROR(IF(Z51="",0,Z51),"0")+IFERROR(IF(Z52="",0,Z52),"0")</f>
        <v>0.55811999999999995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8" t="s">
        <v>69</v>
      </c>
      <c r="X54" s="781">
        <f>IFERROR(SUM(X47:X52),"0")</f>
        <v>296</v>
      </c>
      <c r="Y54" s="781">
        <f>IFERROR(SUM(Y47:Y52),"0")</f>
        <v>297.60000000000002</v>
      </c>
      <c r="Z54" s="38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2">
        <v>4301051842</v>
      </c>
      <c r="D56" s="783">
        <v>4680115885233</v>
      </c>
      <c r="E56" s="784"/>
      <c r="F56" s="778">
        <v>0.2</v>
      </c>
      <c r="G56" s="33">
        <v>6</v>
      </c>
      <c r="H56" s="778">
        <v>1.2</v>
      </c>
      <c r="I56" s="778">
        <v>1.3</v>
      </c>
      <c r="J56" s="33">
        <v>234</v>
      </c>
      <c r="K56" s="33" t="s">
        <v>67</v>
      </c>
      <c r="L56" s="33"/>
      <c r="M56" s="34" t="s">
        <v>77</v>
      </c>
      <c r="N56" s="34"/>
      <c r="O56" s="33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5"/>
      <c r="V56" s="35"/>
      <c r="W56" s="36" t="s">
        <v>69</v>
      </c>
      <c r="X56" s="779">
        <v>0</v>
      </c>
      <c r="Y56" s="780">
        <f>IFERROR(IF(X56="",0,CEILING((X56/$H56),1)*$H56),"")</f>
        <v>0</v>
      </c>
      <c r="Z56" s="37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2">
        <v>4301051820</v>
      </c>
      <c r="D57" s="783">
        <v>4680115884915</v>
      </c>
      <c r="E57" s="784"/>
      <c r="F57" s="778">
        <v>0.3</v>
      </c>
      <c r="G57" s="33">
        <v>6</v>
      </c>
      <c r="H57" s="778">
        <v>1.8</v>
      </c>
      <c r="I57" s="778">
        <v>1.98</v>
      </c>
      <c r="J57" s="33">
        <v>182</v>
      </c>
      <c r="K57" s="33" t="s">
        <v>76</v>
      </c>
      <c r="L57" s="33"/>
      <c r="M57" s="34" t="s">
        <v>77</v>
      </c>
      <c r="N57" s="34"/>
      <c r="O57" s="33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5"/>
      <c r="V57" s="35"/>
      <c r="W57" s="36" t="s">
        <v>69</v>
      </c>
      <c r="X57" s="779">
        <v>0</v>
      </c>
      <c r="Y57" s="780">
        <f>IFERROR(IF(X57="",0,CEILING((X57/$H57),1)*$H57),"")</f>
        <v>0</v>
      </c>
      <c r="Z57" s="37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8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8" t="s">
        <v>69</v>
      </c>
      <c r="X59" s="781">
        <f>IFERROR(SUM(X56:X57),"0")</f>
        <v>0</v>
      </c>
      <c r="Y59" s="781">
        <f>IFERROR(SUM(Y56:Y57),"0")</f>
        <v>0</v>
      </c>
      <c r="Z59" s="38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2">
        <v>4301012030</v>
      </c>
      <c r="D62" s="783">
        <v>4680115885882</v>
      </c>
      <c r="E62" s="784"/>
      <c r="F62" s="778">
        <v>1.4</v>
      </c>
      <c r="G62" s="33">
        <v>8</v>
      </c>
      <c r="H62" s="778">
        <v>11.2</v>
      </c>
      <c r="I62" s="778">
        <v>11.635</v>
      </c>
      <c r="J62" s="33">
        <v>64</v>
      </c>
      <c r="K62" s="33" t="s">
        <v>116</v>
      </c>
      <c r="L62" s="33"/>
      <c r="M62" s="34" t="s">
        <v>77</v>
      </c>
      <c r="N62" s="34"/>
      <c r="O62" s="33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5"/>
      <c r="V62" s="35"/>
      <c r="W62" s="36" t="s">
        <v>69</v>
      </c>
      <c r="X62" s="779">
        <v>0</v>
      </c>
      <c r="Y62" s="780">
        <f t="shared" ref="Y62:Y69" si="11">IFERROR(IF(X62="",0,CEILING((X62/$H62),1)*$H62),"")</f>
        <v>0</v>
      </c>
      <c r="Z62" s="37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2">
        <v>4301011816</v>
      </c>
      <c r="D63" s="783">
        <v>4680115881426</v>
      </c>
      <c r="E63" s="784"/>
      <c r="F63" s="778">
        <v>1.35</v>
      </c>
      <c r="G63" s="33">
        <v>8</v>
      </c>
      <c r="H63" s="778">
        <v>10.8</v>
      </c>
      <c r="I63" s="778">
        <v>11.234999999999999</v>
      </c>
      <c r="J63" s="33">
        <v>64</v>
      </c>
      <c r="K63" s="33" t="s">
        <v>116</v>
      </c>
      <c r="L63" s="33" t="s">
        <v>145</v>
      </c>
      <c r="M63" s="34" t="s">
        <v>119</v>
      </c>
      <c r="N63" s="34"/>
      <c r="O63" s="33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5"/>
      <c r="V63" s="35"/>
      <c r="W63" s="36" t="s">
        <v>69</v>
      </c>
      <c r="X63" s="779">
        <v>0</v>
      </c>
      <c r="Y63" s="780">
        <f t="shared" si="11"/>
        <v>0</v>
      </c>
      <c r="Z63" s="37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2">
        <v>4301011948</v>
      </c>
      <c r="D64" s="783">
        <v>4680115881426</v>
      </c>
      <c r="E64" s="784"/>
      <c r="F64" s="778">
        <v>1.35</v>
      </c>
      <c r="G64" s="33">
        <v>8</v>
      </c>
      <c r="H64" s="778">
        <v>10.8</v>
      </c>
      <c r="I64" s="778">
        <v>11.28</v>
      </c>
      <c r="J64" s="33">
        <v>48</v>
      </c>
      <c r="K64" s="33" t="s">
        <v>116</v>
      </c>
      <c r="L64" s="33"/>
      <c r="M64" s="34" t="s">
        <v>149</v>
      </c>
      <c r="N64" s="34"/>
      <c r="O64" s="33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5"/>
      <c r="V64" s="35"/>
      <c r="W64" s="36" t="s">
        <v>69</v>
      </c>
      <c r="X64" s="779">
        <v>3600</v>
      </c>
      <c r="Y64" s="780">
        <f t="shared" si="11"/>
        <v>3607.2000000000003</v>
      </c>
      <c r="Z64" s="37">
        <f>IFERROR(IF(Y64=0,"",ROUNDUP(Y64/H64,0)*0.02039),"")</f>
        <v>6.8102599999999995</v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3759.9999999999995</v>
      </c>
      <c r="BN64" s="64">
        <f t="shared" si="13"/>
        <v>3767.52</v>
      </c>
      <c r="BO64" s="64">
        <f t="shared" si="14"/>
        <v>6.9444444444444438</v>
      </c>
      <c r="BP64" s="64">
        <f t="shared" si="15"/>
        <v>6.958333333333333</v>
      </c>
    </row>
    <row r="65" spans="1:68" ht="27" customHeight="1" x14ac:dyDescent="0.25">
      <c r="A65" s="54" t="s">
        <v>151</v>
      </c>
      <c r="B65" s="54" t="s">
        <v>152</v>
      </c>
      <c r="C65" s="32">
        <v>4301011386</v>
      </c>
      <c r="D65" s="783">
        <v>4680115880283</v>
      </c>
      <c r="E65" s="784"/>
      <c r="F65" s="778">
        <v>0.6</v>
      </c>
      <c r="G65" s="33">
        <v>8</v>
      </c>
      <c r="H65" s="778">
        <v>4.8</v>
      </c>
      <c r="I65" s="778">
        <v>5.01</v>
      </c>
      <c r="J65" s="33">
        <v>132</v>
      </c>
      <c r="K65" s="33" t="s">
        <v>126</v>
      </c>
      <c r="L65" s="33"/>
      <c r="M65" s="34" t="s">
        <v>119</v>
      </c>
      <c r="N65" s="34"/>
      <c r="O65" s="33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5"/>
      <c r="V65" s="35"/>
      <c r="W65" s="36" t="s">
        <v>69</v>
      </c>
      <c r="X65" s="779">
        <v>0</v>
      </c>
      <c r="Y65" s="780">
        <f t="shared" si="11"/>
        <v>0</v>
      </c>
      <c r="Z65" s="37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2">
        <v>4301011432</v>
      </c>
      <c r="D66" s="783">
        <v>4680115882720</v>
      </c>
      <c r="E66" s="784"/>
      <c r="F66" s="778">
        <v>0.45</v>
      </c>
      <c r="G66" s="33">
        <v>10</v>
      </c>
      <c r="H66" s="778">
        <v>4.5</v>
      </c>
      <c r="I66" s="778">
        <v>4.71</v>
      </c>
      <c r="J66" s="33">
        <v>132</v>
      </c>
      <c r="K66" s="33" t="s">
        <v>126</v>
      </c>
      <c r="L66" s="33"/>
      <c r="M66" s="34" t="s">
        <v>119</v>
      </c>
      <c r="N66" s="34"/>
      <c r="O66" s="33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5"/>
      <c r="V66" s="35"/>
      <c r="W66" s="36" t="s">
        <v>69</v>
      </c>
      <c r="X66" s="779">
        <v>0</v>
      </c>
      <c r="Y66" s="780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2">
        <v>4301011806</v>
      </c>
      <c r="D67" s="783">
        <v>4680115881525</v>
      </c>
      <c r="E67" s="784"/>
      <c r="F67" s="778">
        <v>0.4</v>
      </c>
      <c r="G67" s="33">
        <v>10</v>
      </c>
      <c r="H67" s="778">
        <v>4</v>
      </c>
      <c r="I67" s="778">
        <v>4.21</v>
      </c>
      <c r="J67" s="33">
        <v>132</v>
      </c>
      <c r="K67" s="33" t="s">
        <v>126</v>
      </c>
      <c r="L67" s="33"/>
      <c r="M67" s="34" t="s">
        <v>119</v>
      </c>
      <c r="N67" s="34"/>
      <c r="O67" s="33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5"/>
      <c r="V67" s="35"/>
      <c r="W67" s="36" t="s">
        <v>69</v>
      </c>
      <c r="X67" s="779">
        <v>0</v>
      </c>
      <c r="Y67" s="780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2">
        <v>4301011589</v>
      </c>
      <c r="D68" s="783">
        <v>4680115885899</v>
      </c>
      <c r="E68" s="784"/>
      <c r="F68" s="778">
        <v>0.35</v>
      </c>
      <c r="G68" s="33">
        <v>6</v>
      </c>
      <c r="H68" s="778">
        <v>2.1</v>
      </c>
      <c r="I68" s="778">
        <v>2.2799999999999998</v>
      </c>
      <c r="J68" s="33">
        <v>182</v>
      </c>
      <c r="K68" s="33" t="s">
        <v>76</v>
      </c>
      <c r="L68" s="33"/>
      <c r="M68" s="34" t="s">
        <v>161</v>
      </c>
      <c r="N68" s="34"/>
      <c r="O68" s="33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5"/>
      <c r="V68" s="35"/>
      <c r="W68" s="36" t="s">
        <v>69</v>
      </c>
      <c r="X68" s="779">
        <v>0</v>
      </c>
      <c r="Y68" s="780">
        <f t="shared" si="11"/>
        <v>0</v>
      </c>
      <c r="Z68" s="37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2">
        <v>4301011801</v>
      </c>
      <c r="D69" s="783">
        <v>4680115881419</v>
      </c>
      <c r="E69" s="784"/>
      <c r="F69" s="778">
        <v>0.45</v>
      </c>
      <c r="G69" s="33">
        <v>10</v>
      </c>
      <c r="H69" s="778">
        <v>4.5</v>
      </c>
      <c r="I69" s="778">
        <v>4.71</v>
      </c>
      <c r="J69" s="33">
        <v>132</v>
      </c>
      <c r="K69" s="33" t="s">
        <v>126</v>
      </c>
      <c r="L69" s="33" t="s">
        <v>145</v>
      </c>
      <c r="M69" s="34" t="s">
        <v>119</v>
      </c>
      <c r="N69" s="34"/>
      <c r="O69" s="33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5"/>
      <c r="V69" s="35"/>
      <c r="W69" s="36" t="s">
        <v>69</v>
      </c>
      <c r="X69" s="779">
        <v>1782</v>
      </c>
      <c r="Y69" s="780">
        <f t="shared" si="11"/>
        <v>1782</v>
      </c>
      <c r="Z69" s="37">
        <f>IFERROR(IF(Y69=0,"",ROUNDUP(Y69/H69,0)*0.00902),"")</f>
        <v>3.57192</v>
      </c>
      <c r="AA69" s="56"/>
      <c r="AB69" s="57"/>
      <c r="AC69" s="121" t="s">
        <v>146</v>
      </c>
      <c r="AG69" s="64"/>
      <c r="AJ69" s="68" t="s">
        <v>147</v>
      </c>
      <c r="AK69" s="68">
        <v>594</v>
      </c>
      <c r="BB69" s="122" t="s">
        <v>1</v>
      </c>
      <c r="BM69" s="64">
        <f t="shared" si="12"/>
        <v>1865.1599999999999</v>
      </c>
      <c r="BN69" s="64">
        <f t="shared" si="13"/>
        <v>1865.1599999999999</v>
      </c>
      <c r="BO69" s="64">
        <f t="shared" si="14"/>
        <v>3</v>
      </c>
      <c r="BP69" s="64">
        <f t="shared" si="15"/>
        <v>3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8" t="s">
        <v>72</v>
      </c>
      <c r="X70" s="781">
        <f>IFERROR(X62/H62,"0")+IFERROR(X63/H63,"0")+IFERROR(X64/H64,"0")+IFERROR(X65/H65,"0")+IFERROR(X66/H66,"0")+IFERROR(X67/H67,"0")+IFERROR(X68/H68,"0")+IFERROR(X69/H69,"0")</f>
        <v>729.33333333333326</v>
      </c>
      <c r="Y70" s="781">
        <f>IFERROR(Y62/H62,"0")+IFERROR(Y63/H63,"0")+IFERROR(Y64/H64,"0")+IFERROR(Y65/H65,"0")+IFERROR(Y66/H66,"0")+IFERROR(Y67/H67,"0")+IFERROR(Y68/H68,"0")+IFERROR(Y69/H69,"0")</f>
        <v>730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10.38218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8" t="s">
        <v>69</v>
      </c>
      <c r="X71" s="781">
        <f>IFERROR(SUM(X62:X69),"0")</f>
        <v>5382</v>
      </c>
      <c r="Y71" s="781">
        <f>IFERROR(SUM(Y62:Y69),"0")</f>
        <v>5389.2000000000007</v>
      </c>
      <c r="Z71" s="38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2">
        <v>4301020298</v>
      </c>
      <c r="D73" s="783">
        <v>4680115881440</v>
      </c>
      <c r="E73" s="784"/>
      <c r="F73" s="778">
        <v>1.35</v>
      </c>
      <c r="G73" s="33">
        <v>8</v>
      </c>
      <c r="H73" s="778">
        <v>10.8</v>
      </c>
      <c r="I73" s="778">
        <v>11.234999999999999</v>
      </c>
      <c r="J73" s="33">
        <v>64</v>
      </c>
      <c r="K73" s="33" t="s">
        <v>116</v>
      </c>
      <c r="L73" s="33"/>
      <c r="M73" s="34" t="s">
        <v>119</v>
      </c>
      <c r="N73" s="34"/>
      <c r="O73" s="33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5"/>
      <c r="V73" s="35"/>
      <c r="W73" s="36" t="s">
        <v>69</v>
      </c>
      <c r="X73" s="779">
        <v>1800</v>
      </c>
      <c r="Y73" s="780">
        <f>IFERROR(IF(X73="",0,CEILING((X73/$H73),1)*$H73),"")</f>
        <v>1803.6000000000001</v>
      </c>
      <c r="Z73" s="37">
        <f>IFERROR(IF(Y73=0,"",ROUNDUP(Y73/H73,0)*0.01898),"")</f>
        <v>3.1696599999999999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1872.4999999999998</v>
      </c>
      <c r="BN73" s="64">
        <f>IFERROR(Y73*I73/H73,"0")</f>
        <v>1876.2449999999999</v>
      </c>
      <c r="BO73" s="64">
        <f>IFERROR(1/J73*(X73/H73),"0")</f>
        <v>2.6041666666666665</v>
      </c>
      <c r="BP73" s="64">
        <f>IFERROR(1/J73*(Y73/H73),"0")</f>
        <v>2.609375</v>
      </c>
    </row>
    <row r="74" spans="1:68" ht="27" customHeight="1" x14ac:dyDescent="0.25">
      <c r="A74" s="54" t="s">
        <v>169</v>
      </c>
      <c r="B74" s="54" t="s">
        <v>170</v>
      </c>
      <c r="C74" s="32">
        <v>4301020228</v>
      </c>
      <c r="D74" s="783">
        <v>4680115882751</v>
      </c>
      <c r="E74" s="784"/>
      <c r="F74" s="778">
        <v>0.45</v>
      </c>
      <c r="G74" s="33">
        <v>10</v>
      </c>
      <c r="H74" s="778">
        <v>4.5</v>
      </c>
      <c r="I74" s="778">
        <v>4.71</v>
      </c>
      <c r="J74" s="33">
        <v>132</v>
      </c>
      <c r="K74" s="33" t="s">
        <v>126</v>
      </c>
      <c r="L74" s="33"/>
      <c r="M74" s="34" t="s">
        <v>119</v>
      </c>
      <c r="N74" s="34"/>
      <c r="O74" s="33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5"/>
      <c r="V74" s="35"/>
      <c r="W74" s="36" t="s">
        <v>69</v>
      </c>
      <c r="X74" s="779">
        <v>0</v>
      </c>
      <c r="Y74" s="780">
        <f>IFERROR(IF(X74="",0,CEILING((X74/$H74),1)*$H74),"")</f>
        <v>0</v>
      </c>
      <c r="Z74" s="37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2">
        <v>4301020358</v>
      </c>
      <c r="D75" s="783">
        <v>4680115885950</v>
      </c>
      <c r="E75" s="784"/>
      <c r="F75" s="778">
        <v>0.37</v>
      </c>
      <c r="G75" s="33">
        <v>6</v>
      </c>
      <c r="H75" s="778">
        <v>2.2200000000000002</v>
      </c>
      <c r="I75" s="778">
        <v>2.4</v>
      </c>
      <c r="J75" s="33">
        <v>182</v>
      </c>
      <c r="K75" s="33" t="s">
        <v>76</v>
      </c>
      <c r="L75" s="33"/>
      <c r="M75" s="34" t="s">
        <v>77</v>
      </c>
      <c r="N75" s="34"/>
      <c r="O75" s="33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5"/>
      <c r="V75" s="35"/>
      <c r="W75" s="36" t="s">
        <v>69</v>
      </c>
      <c r="X75" s="779">
        <v>0</v>
      </c>
      <c r="Y75" s="780">
        <f>IFERROR(IF(X75="",0,CEILING((X75/$H75),1)*$H75),"")</f>
        <v>0</v>
      </c>
      <c r="Z75" s="37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2">
        <v>4301020296</v>
      </c>
      <c r="D76" s="783">
        <v>4680115881433</v>
      </c>
      <c r="E76" s="784"/>
      <c r="F76" s="778">
        <v>0.45</v>
      </c>
      <c r="G76" s="33">
        <v>6</v>
      </c>
      <c r="H76" s="778">
        <v>2.7</v>
      </c>
      <c r="I76" s="778">
        <v>2.88</v>
      </c>
      <c r="J76" s="33">
        <v>182</v>
      </c>
      <c r="K76" s="33" t="s">
        <v>76</v>
      </c>
      <c r="L76" s="33" t="s">
        <v>145</v>
      </c>
      <c r="M76" s="34" t="s">
        <v>119</v>
      </c>
      <c r="N76" s="34"/>
      <c r="O76" s="33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5"/>
      <c r="V76" s="35"/>
      <c r="W76" s="36" t="s">
        <v>69</v>
      </c>
      <c r="X76" s="779">
        <v>0</v>
      </c>
      <c r="Y76" s="780">
        <f>IFERROR(IF(X76="",0,CEILING((X76/$H76),1)*$H76),"")</f>
        <v>0</v>
      </c>
      <c r="Z76" s="37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147</v>
      </c>
      <c r="AK76" s="68">
        <v>491.4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8" t="s">
        <v>72</v>
      </c>
      <c r="X77" s="781">
        <f>IFERROR(X73/H73,"0")+IFERROR(X74/H74,"0")+IFERROR(X75/H75,"0")+IFERROR(X76/H76,"0")</f>
        <v>166.66666666666666</v>
      </c>
      <c r="Y77" s="781">
        <f>IFERROR(Y73/H73,"0")+IFERROR(Y74/H74,"0")+IFERROR(Y75/H75,"0")+IFERROR(Y76/H76,"0")</f>
        <v>167</v>
      </c>
      <c r="Z77" s="781">
        <f>IFERROR(IF(Z73="",0,Z73),"0")+IFERROR(IF(Z74="",0,Z74),"0")+IFERROR(IF(Z75="",0,Z75),"0")+IFERROR(IF(Z76="",0,Z76),"0")</f>
        <v>3.1696599999999999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8" t="s">
        <v>69</v>
      </c>
      <c r="X78" s="781">
        <f>IFERROR(SUM(X73:X76),"0")</f>
        <v>1800</v>
      </c>
      <c r="Y78" s="781">
        <f>IFERROR(SUM(Y73:Y76),"0")</f>
        <v>1803.6000000000001</v>
      </c>
      <c r="Z78" s="38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176</v>
      </c>
      <c r="B80" s="54" t="s">
        <v>177</v>
      </c>
      <c r="C80" s="32">
        <v>4301031242</v>
      </c>
      <c r="D80" s="783">
        <v>4680115885066</v>
      </c>
      <c r="E80" s="784"/>
      <c r="F80" s="778">
        <v>0.7</v>
      </c>
      <c r="G80" s="33">
        <v>6</v>
      </c>
      <c r="H80" s="778">
        <v>4.2</v>
      </c>
      <c r="I80" s="778">
        <v>4.41</v>
      </c>
      <c r="J80" s="33">
        <v>132</v>
      </c>
      <c r="K80" s="33" t="s">
        <v>126</v>
      </c>
      <c r="L80" s="33"/>
      <c r="M80" s="34" t="s">
        <v>68</v>
      </c>
      <c r="N80" s="34"/>
      <c r="O80" s="33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5"/>
      <c r="V80" s="35"/>
      <c r="W80" s="36" t="s">
        <v>69</v>
      </c>
      <c r="X80" s="779">
        <v>0</v>
      </c>
      <c r="Y80" s="780">
        <f t="shared" ref="Y80:Y85" si="16">IFERROR(IF(X80="",0,CEILING((X80/$H80),1)*$H80),"")</f>
        <v>0</v>
      </c>
      <c r="Z80" s="37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2">
        <v>4301031240</v>
      </c>
      <c r="D81" s="783">
        <v>4680115885042</v>
      </c>
      <c r="E81" s="784"/>
      <c r="F81" s="778">
        <v>0.7</v>
      </c>
      <c r="G81" s="33">
        <v>6</v>
      </c>
      <c r="H81" s="778">
        <v>4.2</v>
      </c>
      <c r="I81" s="778">
        <v>4.41</v>
      </c>
      <c r="J81" s="33">
        <v>132</v>
      </c>
      <c r="K81" s="33" t="s">
        <v>126</v>
      </c>
      <c r="L81" s="33"/>
      <c r="M81" s="34" t="s">
        <v>68</v>
      </c>
      <c r="N81" s="34"/>
      <c r="O81" s="33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5"/>
      <c r="V81" s="35"/>
      <c r="W81" s="36" t="s">
        <v>69</v>
      </c>
      <c r="X81" s="779">
        <v>0</v>
      </c>
      <c r="Y81" s="780">
        <f t="shared" si="16"/>
        <v>0</v>
      </c>
      <c r="Z81" s="37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2">
        <v>4301031315</v>
      </c>
      <c r="D82" s="783">
        <v>4680115885080</v>
      </c>
      <c r="E82" s="784"/>
      <c r="F82" s="778">
        <v>0.7</v>
      </c>
      <c r="G82" s="33">
        <v>6</v>
      </c>
      <c r="H82" s="778">
        <v>4.2</v>
      </c>
      <c r="I82" s="778">
        <v>4.41</v>
      </c>
      <c r="J82" s="33">
        <v>132</v>
      </c>
      <c r="K82" s="33" t="s">
        <v>126</v>
      </c>
      <c r="L82" s="33"/>
      <c r="M82" s="34" t="s">
        <v>68</v>
      </c>
      <c r="N82" s="34"/>
      <c r="O82" s="33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5"/>
      <c r="V82" s="35"/>
      <c r="W82" s="36" t="s">
        <v>69</v>
      </c>
      <c r="X82" s="779">
        <v>0</v>
      </c>
      <c r="Y82" s="780">
        <f t="shared" si="16"/>
        <v>0</v>
      </c>
      <c r="Z82" s="37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2">
        <v>4301031243</v>
      </c>
      <c r="D83" s="783">
        <v>4680115885073</v>
      </c>
      <c r="E83" s="784"/>
      <c r="F83" s="778">
        <v>0.3</v>
      </c>
      <c r="G83" s="33">
        <v>6</v>
      </c>
      <c r="H83" s="778">
        <v>1.8</v>
      </c>
      <c r="I83" s="778">
        <v>1.9</v>
      </c>
      <c r="J83" s="33">
        <v>234</v>
      </c>
      <c r="K83" s="33" t="s">
        <v>67</v>
      </c>
      <c r="L83" s="33"/>
      <c r="M83" s="34" t="s">
        <v>68</v>
      </c>
      <c r="N83" s="34"/>
      <c r="O83" s="33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5"/>
      <c r="V83" s="35"/>
      <c r="W83" s="36" t="s">
        <v>69</v>
      </c>
      <c r="X83" s="779">
        <v>0</v>
      </c>
      <c r="Y83" s="780">
        <f t="shared" si="16"/>
        <v>0</v>
      </c>
      <c r="Z83" s="37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2">
        <v>4301031241</v>
      </c>
      <c r="D84" s="783">
        <v>4680115885059</v>
      </c>
      <c r="E84" s="784"/>
      <c r="F84" s="778">
        <v>0.3</v>
      </c>
      <c r="G84" s="33">
        <v>6</v>
      </c>
      <c r="H84" s="778">
        <v>1.8</v>
      </c>
      <c r="I84" s="778">
        <v>1.9</v>
      </c>
      <c r="J84" s="33">
        <v>234</v>
      </c>
      <c r="K84" s="33" t="s">
        <v>67</v>
      </c>
      <c r="L84" s="33"/>
      <c r="M84" s="34" t="s">
        <v>68</v>
      </c>
      <c r="N84" s="34"/>
      <c r="O84" s="33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5"/>
      <c r="V84" s="35"/>
      <c r="W84" s="36" t="s">
        <v>69</v>
      </c>
      <c r="X84" s="779">
        <v>0</v>
      </c>
      <c r="Y84" s="780">
        <f t="shared" si="16"/>
        <v>0</v>
      </c>
      <c r="Z84" s="37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2">
        <v>4301031316</v>
      </c>
      <c r="D85" s="783">
        <v>4680115885097</v>
      </c>
      <c r="E85" s="784"/>
      <c r="F85" s="778">
        <v>0.3</v>
      </c>
      <c r="G85" s="33">
        <v>6</v>
      </c>
      <c r="H85" s="778">
        <v>1.8</v>
      </c>
      <c r="I85" s="778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5"/>
      <c r="V85" s="35"/>
      <c r="W85" s="36" t="s">
        <v>69</v>
      </c>
      <c r="X85" s="779">
        <v>0</v>
      </c>
      <c r="Y85" s="780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8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8" t="s">
        <v>69</v>
      </c>
      <c r="X87" s="781">
        <f>IFERROR(SUM(X80:X85),"0")</f>
        <v>0</v>
      </c>
      <c r="Y87" s="781">
        <f>IFERROR(SUM(Y80:Y85),"0")</f>
        <v>0</v>
      </c>
      <c r="Z87" s="38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191</v>
      </c>
      <c r="B89" s="54" t="s">
        <v>192</v>
      </c>
      <c r="C89" s="32">
        <v>4301051838</v>
      </c>
      <c r="D89" s="783">
        <v>4680115881891</v>
      </c>
      <c r="E89" s="784"/>
      <c r="F89" s="778">
        <v>1.4</v>
      </c>
      <c r="G89" s="33">
        <v>6</v>
      </c>
      <c r="H89" s="778">
        <v>8.4</v>
      </c>
      <c r="I89" s="778">
        <v>8.9190000000000005</v>
      </c>
      <c r="J89" s="33">
        <v>64</v>
      </c>
      <c r="K89" s="33" t="s">
        <v>116</v>
      </c>
      <c r="L89" s="33"/>
      <c r="M89" s="34" t="s">
        <v>77</v>
      </c>
      <c r="N89" s="34"/>
      <c r="O89" s="33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5"/>
      <c r="V89" s="35"/>
      <c r="W89" s="36" t="s">
        <v>69</v>
      </c>
      <c r="X89" s="779">
        <v>0</v>
      </c>
      <c r="Y89" s="780">
        <f t="shared" ref="Y89:Y94" si="21">IFERROR(IF(X89="",0,CEILING((X89/$H89),1)*$H89),"")</f>
        <v>0</v>
      </c>
      <c r="Z89" s="37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2">
        <v>4301051846</v>
      </c>
      <c r="D90" s="783">
        <v>4680115885769</v>
      </c>
      <c r="E90" s="784"/>
      <c r="F90" s="778">
        <v>1.4</v>
      </c>
      <c r="G90" s="33">
        <v>6</v>
      </c>
      <c r="H90" s="778">
        <v>8.4</v>
      </c>
      <c r="I90" s="778">
        <v>8.8350000000000009</v>
      </c>
      <c r="J90" s="33">
        <v>64</v>
      </c>
      <c r="K90" s="33" t="s">
        <v>116</v>
      </c>
      <c r="L90" s="33"/>
      <c r="M90" s="34" t="s">
        <v>77</v>
      </c>
      <c r="N90" s="34"/>
      <c r="O90" s="33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5"/>
      <c r="V90" s="35"/>
      <c r="W90" s="36" t="s">
        <v>69</v>
      </c>
      <c r="X90" s="779">
        <v>0</v>
      </c>
      <c r="Y90" s="780">
        <f t="shared" si="21"/>
        <v>0</v>
      </c>
      <c r="Z90" s="37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2">
        <v>4301051822</v>
      </c>
      <c r="D91" s="783">
        <v>4680115884410</v>
      </c>
      <c r="E91" s="784"/>
      <c r="F91" s="778">
        <v>1.4</v>
      </c>
      <c r="G91" s="33">
        <v>6</v>
      </c>
      <c r="H91" s="778">
        <v>8.4</v>
      </c>
      <c r="I91" s="778">
        <v>8.952</v>
      </c>
      <c r="J91" s="33">
        <v>56</v>
      </c>
      <c r="K91" s="33" t="s">
        <v>116</v>
      </c>
      <c r="L91" s="33"/>
      <c r="M91" s="34" t="s">
        <v>68</v>
      </c>
      <c r="N91" s="34"/>
      <c r="O91" s="33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5"/>
      <c r="V91" s="35"/>
      <c r="W91" s="36" t="s">
        <v>69</v>
      </c>
      <c r="X91" s="779">
        <v>300</v>
      </c>
      <c r="Y91" s="780">
        <f t="shared" si="21"/>
        <v>302.40000000000003</v>
      </c>
      <c r="Z91" s="37">
        <f>IFERROR(IF(Y91=0,"",ROUNDUP(Y91/H91,0)*0.02175),"")</f>
        <v>0.78299999999999992</v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319.71428571428567</v>
      </c>
      <c r="BN91" s="64">
        <f t="shared" si="23"/>
        <v>322.27199999999999</v>
      </c>
      <c r="BO91" s="64">
        <f t="shared" si="24"/>
        <v>0.63775510204081631</v>
      </c>
      <c r="BP91" s="64">
        <f t="shared" si="25"/>
        <v>0.64285714285714279</v>
      </c>
    </row>
    <row r="92" spans="1:68" ht="16.5" customHeight="1" x14ac:dyDescent="0.25">
      <c r="A92" s="54" t="s">
        <v>200</v>
      </c>
      <c r="B92" s="54" t="s">
        <v>201</v>
      </c>
      <c r="C92" s="32">
        <v>4301051837</v>
      </c>
      <c r="D92" s="783">
        <v>4680115884311</v>
      </c>
      <c r="E92" s="784"/>
      <c r="F92" s="778">
        <v>0.3</v>
      </c>
      <c r="G92" s="33">
        <v>6</v>
      </c>
      <c r="H92" s="778">
        <v>1.8</v>
      </c>
      <c r="I92" s="778">
        <v>2.0459999999999998</v>
      </c>
      <c r="J92" s="33">
        <v>182</v>
      </c>
      <c r="K92" s="33" t="s">
        <v>76</v>
      </c>
      <c r="L92" s="33"/>
      <c r="M92" s="34" t="s">
        <v>77</v>
      </c>
      <c r="N92" s="34"/>
      <c r="O92" s="33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5"/>
      <c r="V92" s="35"/>
      <c r="W92" s="36" t="s">
        <v>69</v>
      </c>
      <c r="X92" s="779">
        <v>0</v>
      </c>
      <c r="Y92" s="780">
        <f t="shared" si="21"/>
        <v>0</v>
      </c>
      <c r="Z92" s="37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2">
        <v>4301051844</v>
      </c>
      <c r="D93" s="783">
        <v>4680115885929</v>
      </c>
      <c r="E93" s="784"/>
      <c r="F93" s="778">
        <v>0.42</v>
      </c>
      <c r="G93" s="33">
        <v>6</v>
      </c>
      <c r="H93" s="778">
        <v>2.52</v>
      </c>
      <c r="I93" s="778">
        <v>2.7</v>
      </c>
      <c r="J93" s="33">
        <v>182</v>
      </c>
      <c r="K93" s="33" t="s">
        <v>76</v>
      </c>
      <c r="L93" s="33"/>
      <c r="M93" s="34" t="s">
        <v>77</v>
      </c>
      <c r="N93" s="34"/>
      <c r="O93" s="33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5"/>
      <c r="V93" s="35"/>
      <c r="W93" s="36" t="s">
        <v>69</v>
      </c>
      <c r="X93" s="779">
        <v>0</v>
      </c>
      <c r="Y93" s="780">
        <f t="shared" si="21"/>
        <v>0</v>
      </c>
      <c r="Z93" s="37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2">
        <v>4301051827</v>
      </c>
      <c r="D94" s="783">
        <v>4680115884403</v>
      </c>
      <c r="E94" s="784"/>
      <c r="F94" s="778">
        <v>0.3</v>
      </c>
      <c r="G94" s="33">
        <v>6</v>
      </c>
      <c r="H94" s="778">
        <v>1.8</v>
      </c>
      <c r="I94" s="778">
        <v>1.98</v>
      </c>
      <c r="J94" s="33">
        <v>182</v>
      </c>
      <c r="K94" s="33" t="s">
        <v>76</v>
      </c>
      <c r="L94" s="33"/>
      <c r="M94" s="34" t="s">
        <v>68</v>
      </c>
      <c r="N94" s="34"/>
      <c r="O94" s="33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5"/>
      <c r="V94" s="35"/>
      <c r="W94" s="36" t="s">
        <v>69</v>
      </c>
      <c r="X94" s="779">
        <v>0</v>
      </c>
      <c r="Y94" s="780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8" t="s">
        <v>72</v>
      </c>
      <c r="X95" s="781">
        <f>IFERROR(X89/H89,"0")+IFERROR(X90/H90,"0")+IFERROR(X91/H91,"0")+IFERROR(X92/H92,"0")+IFERROR(X93/H93,"0")+IFERROR(X94/H94,"0")</f>
        <v>35.714285714285715</v>
      </c>
      <c r="Y95" s="781">
        <f>IFERROR(Y89/H89,"0")+IFERROR(Y90/H90,"0")+IFERROR(Y91/H91,"0")+IFERROR(Y92/H92,"0")+IFERROR(Y93/H93,"0")+IFERROR(Y94/H94,"0")</f>
        <v>36</v>
      </c>
      <c r="Z95" s="781">
        <f>IFERROR(IF(Z89="",0,Z89),"0")+IFERROR(IF(Z90="",0,Z90),"0")+IFERROR(IF(Z91="",0,Z91),"0")+IFERROR(IF(Z92="",0,Z92),"0")+IFERROR(IF(Z93="",0,Z93),"0")+IFERROR(IF(Z94="",0,Z94),"0")</f>
        <v>0.78299999999999992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8" t="s">
        <v>69</v>
      </c>
      <c r="X96" s="781">
        <f>IFERROR(SUM(X89:X94),"0")</f>
        <v>300</v>
      </c>
      <c r="Y96" s="781">
        <f>IFERROR(SUM(Y89:Y94),"0")</f>
        <v>302.40000000000003</v>
      </c>
      <c r="Z96" s="38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208</v>
      </c>
      <c r="B98" s="54" t="s">
        <v>209</v>
      </c>
      <c r="C98" s="32">
        <v>4301060366</v>
      </c>
      <c r="D98" s="783">
        <v>4680115881532</v>
      </c>
      <c r="E98" s="784"/>
      <c r="F98" s="778">
        <v>1.3</v>
      </c>
      <c r="G98" s="33">
        <v>6</v>
      </c>
      <c r="H98" s="778">
        <v>7.8</v>
      </c>
      <c r="I98" s="778">
        <v>8.2799999999999994</v>
      </c>
      <c r="J98" s="33">
        <v>56</v>
      </c>
      <c r="K98" s="33" t="s">
        <v>116</v>
      </c>
      <c r="L98" s="33"/>
      <c r="M98" s="34" t="s">
        <v>68</v>
      </c>
      <c r="N98" s="34"/>
      <c r="O98" s="33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5"/>
      <c r="V98" s="35"/>
      <c r="W98" s="36" t="s">
        <v>69</v>
      </c>
      <c r="X98" s="779">
        <v>0</v>
      </c>
      <c r="Y98" s="780">
        <f>IFERROR(IF(X98="",0,CEILING((X98/$H98),1)*$H98),"")</f>
        <v>0</v>
      </c>
      <c r="Z98" s="37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2">
        <v>4301060371</v>
      </c>
      <c r="D99" s="783">
        <v>4680115881532</v>
      </c>
      <c r="E99" s="784"/>
      <c r="F99" s="778">
        <v>1.4</v>
      </c>
      <c r="G99" s="33">
        <v>6</v>
      </c>
      <c r="H99" s="778">
        <v>8.4</v>
      </c>
      <c r="I99" s="778">
        <v>8.9640000000000004</v>
      </c>
      <c r="J99" s="33">
        <v>56</v>
      </c>
      <c r="K99" s="33" t="s">
        <v>116</v>
      </c>
      <c r="L99" s="33"/>
      <c r="M99" s="34" t="s">
        <v>68</v>
      </c>
      <c r="N99" s="34"/>
      <c r="O99" s="33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5"/>
      <c r="V99" s="35"/>
      <c r="W99" s="36" t="s">
        <v>69</v>
      </c>
      <c r="X99" s="779">
        <v>0</v>
      </c>
      <c r="Y99" s="780">
        <f>IFERROR(IF(X99="",0,CEILING((X99/$H99),1)*$H99),"")</f>
        <v>0</v>
      </c>
      <c r="Z99" s="37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2">
        <v>4301060351</v>
      </c>
      <c r="D100" s="783">
        <v>4680115881464</v>
      </c>
      <c r="E100" s="784"/>
      <c r="F100" s="778">
        <v>0.4</v>
      </c>
      <c r="G100" s="33">
        <v>6</v>
      </c>
      <c r="H100" s="778">
        <v>2.4</v>
      </c>
      <c r="I100" s="778">
        <v>2.61</v>
      </c>
      <c r="J100" s="33">
        <v>132</v>
      </c>
      <c r="K100" s="33" t="s">
        <v>126</v>
      </c>
      <c r="L100" s="33"/>
      <c r="M100" s="34" t="s">
        <v>77</v>
      </c>
      <c r="N100" s="34"/>
      <c r="O100" s="33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5"/>
      <c r="V100" s="35"/>
      <c r="W100" s="36" t="s">
        <v>69</v>
      </c>
      <c r="X100" s="779">
        <v>0</v>
      </c>
      <c r="Y100" s="780">
        <f>IFERROR(IF(X100="",0,CEILING((X100/$H100),1)*$H100),"")</f>
        <v>0</v>
      </c>
      <c r="Z100" s="37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8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8" t="s">
        <v>69</v>
      </c>
      <c r="X102" s="781">
        <f>IFERROR(SUM(X98:X100),"0")</f>
        <v>0</v>
      </c>
      <c r="Y102" s="781">
        <f>IFERROR(SUM(Y98:Y100),"0")</f>
        <v>0</v>
      </c>
      <c r="Z102" s="38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2">
        <v>4301011468</v>
      </c>
      <c r="D105" s="783">
        <v>4680115881327</v>
      </c>
      <c r="E105" s="784"/>
      <c r="F105" s="778">
        <v>1.35</v>
      </c>
      <c r="G105" s="33">
        <v>8</v>
      </c>
      <c r="H105" s="778">
        <v>10.8</v>
      </c>
      <c r="I105" s="778">
        <v>11.234999999999999</v>
      </c>
      <c r="J105" s="33">
        <v>64</v>
      </c>
      <c r="K105" s="33" t="s">
        <v>116</v>
      </c>
      <c r="L105" s="33"/>
      <c r="M105" s="34" t="s">
        <v>161</v>
      </c>
      <c r="N105" s="34"/>
      <c r="O105" s="33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5"/>
      <c r="V105" s="35"/>
      <c r="W105" s="36" t="s">
        <v>69</v>
      </c>
      <c r="X105" s="779">
        <v>200</v>
      </c>
      <c r="Y105" s="780">
        <f>IFERROR(IF(X105="",0,CEILING((X105/$H105),1)*$H105),"")</f>
        <v>205.20000000000002</v>
      </c>
      <c r="Z105" s="37">
        <f>IFERROR(IF(Y105=0,"",ROUNDUP(Y105/H105,0)*0.01898),"")</f>
        <v>0.36062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customHeight="1" x14ac:dyDescent="0.25">
      <c r="A106" s="54" t="s">
        <v>219</v>
      </c>
      <c r="B106" s="54" t="s">
        <v>220</v>
      </c>
      <c r="C106" s="32">
        <v>4301011476</v>
      </c>
      <c r="D106" s="783">
        <v>4680115881518</v>
      </c>
      <c r="E106" s="784"/>
      <c r="F106" s="778">
        <v>0.4</v>
      </c>
      <c r="G106" s="33">
        <v>10</v>
      </c>
      <c r="H106" s="778">
        <v>4</v>
      </c>
      <c r="I106" s="778">
        <v>4.21</v>
      </c>
      <c r="J106" s="33">
        <v>132</v>
      </c>
      <c r="K106" s="33" t="s">
        <v>126</v>
      </c>
      <c r="L106" s="33"/>
      <c r="M106" s="34" t="s">
        <v>77</v>
      </c>
      <c r="N106" s="34"/>
      <c r="O106" s="33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5"/>
      <c r="V106" s="35"/>
      <c r="W106" s="36" t="s">
        <v>69</v>
      </c>
      <c r="X106" s="779">
        <v>0</v>
      </c>
      <c r="Y106" s="780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2">
        <v>4301011443</v>
      </c>
      <c r="D107" s="783">
        <v>4680115881303</v>
      </c>
      <c r="E107" s="784"/>
      <c r="F107" s="778">
        <v>0.45</v>
      </c>
      <c r="G107" s="33">
        <v>10</v>
      </c>
      <c r="H107" s="778">
        <v>4.5</v>
      </c>
      <c r="I107" s="778">
        <v>4.71</v>
      </c>
      <c r="J107" s="33">
        <v>132</v>
      </c>
      <c r="K107" s="33" t="s">
        <v>126</v>
      </c>
      <c r="L107" s="33" t="s">
        <v>129</v>
      </c>
      <c r="M107" s="34" t="s">
        <v>161</v>
      </c>
      <c r="N107" s="34"/>
      <c r="O107" s="33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5"/>
      <c r="V107" s="35"/>
      <c r="W107" s="36" t="s">
        <v>69</v>
      </c>
      <c r="X107" s="779">
        <v>0</v>
      </c>
      <c r="Y107" s="780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8" t="s">
        <v>72</v>
      </c>
      <c r="X108" s="781">
        <f>IFERROR(X105/H105,"0")+IFERROR(X106/H106,"0")+IFERROR(X107/H107,"0")</f>
        <v>18.518518518518519</v>
      </c>
      <c r="Y108" s="781">
        <f>IFERROR(Y105/H105,"0")+IFERROR(Y106/H106,"0")+IFERROR(Y107/H107,"0")</f>
        <v>19</v>
      </c>
      <c r="Z108" s="781">
        <f>IFERROR(IF(Z105="",0,Z105),"0")+IFERROR(IF(Z106="",0,Z106),"0")+IFERROR(IF(Z107="",0,Z107),"0")</f>
        <v>0.36062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8" t="s">
        <v>69</v>
      </c>
      <c r="X109" s="781">
        <f>IFERROR(SUM(X105:X107),"0")</f>
        <v>200</v>
      </c>
      <c r="Y109" s="781">
        <f>IFERROR(SUM(Y105:Y107),"0")</f>
        <v>205.20000000000002</v>
      </c>
      <c r="Z109" s="38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2">
        <v>4301051437</v>
      </c>
      <c r="D111" s="783">
        <v>4607091386967</v>
      </c>
      <c r="E111" s="784"/>
      <c r="F111" s="778">
        <v>1.35</v>
      </c>
      <c r="G111" s="33">
        <v>6</v>
      </c>
      <c r="H111" s="778">
        <v>8.1</v>
      </c>
      <c r="I111" s="778">
        <v>8.6189999999999998</v>
      </c>
      <c r="J111" s="33">
        <v>64</v>
      </c>
      <c r="K111" s="33" t="s">
        <v>116</v>
      </c>
      <c r="L111" s="33"/>
      <c r="M111" s="34" t="s">
        <v>77</v>
      </c>
      <c r="N111" s="34"/>
      <c r="O111" s="33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5"/>
      <c r="V111" s="35"/>
      <c r="W111" s="36" t="s">
        <v>69</v>
      </c>
      <c r="X111" s="779">
        <v>200</v>
      </c>
      <c r="Y111" s="780">
        <f t="shared" ref="Y111:Y116" si="26">IFERROR(IF(X111="",0,CEILING((X111/$H111),1)*$H111),"")</f>
        <v>202.5</v>
      </c>
      <c r="Z111" s="37">
        <f>IFERROR(IF(Y111=0,"",ROUNDUP(Y111/H111,0)*0.01898),"")</f>
        <v>0.47450000000000003</v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212.81481481481481</v>
      </c>
      <c r="BN111" s="64">
        <f t="shared" ref="BN111:BN116" si="28">IFERROR(Y111*I111/H111,"0")</f>
        <v>215.47499999999999</v>
      </c>
      <c r="BO111" s="64">
        <f t="shared" ref="BO111:BO116" si="29">IFERROR(1/J111*(X111/H111),"0")</f>
        <v>0.38580246913580246</v>
      </c>
      <c r="BP111" s="64">
        <f t="shared" ref="BP111:BP116" si="30">IFERROR(1/J111*(Y111/H111),"0")</f>
        <v>0.390625</v>
      </c>
    </row>
    <row r="112" spans="1:68" ht="27" customHeight="1" x14ac:dyDescent="0.25">
      <c r="A112" s="54" t="s">
        <v>224</v>
      </c>
      <c r="B112" s="54" t="s">
        <v>227</v>
      </c>
      <c r="C112" s="32">
        <v>4301051546</v>
      </c>
      <c r="D112" s="783">
        <v>4607091386967</v>
      </c>
      <c r="E112" s="784"/>
      <c r="F112" s="778">
        <v>1.4</v>
      </c>
      <c r="G112" s="33">
        <v>6</v>
      </c>
      <c r="H112" s="778">
        <v>8.4</v>
      </c>
      <c r="I112" s="778">
        <v>8.9190000000000005</v>
      </c>
      <c r="J112" s="33">
        <v>64</v>
      </c>
      <c r="K112" s="33" t="s">
        <v>116</v>
      </c>
      <c r="L112" s="33"/>
      <c r="M112" s="34" t="s">
        <v>77</v>
      </c>
      <c r="N112" s="34"/>
      <c r="O112" s="33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5"/>
      <c r="V112" s="35"/>
      <c r="W112" s="36" t="s">
        <v>69</v>
      </c>
      <c r="X112" s="779">
        <v>0</v>
      </c>
      <c r="Y112" s="780">
        <f t="shared" si="26"/>
        <v>0</v>
      </c>
      <c r="Z112" s="37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2">
        <v>4301051436</v>
      </c>
      <c r="D113" s="783">
        <v>4607091385731</v>
      </c>
      <c r="E113" s="784"/>
      <c r="F113" s="778">
        <v>0.45</v>
      </c>
      <c r="G113" s="33">
        <v>6</v>
      </c>
      <c r="H113" s="778">
        <v>2.7</v>
      </c>
      <c r="I113" s="778">
        <v>2.952</v>
      </c>
      <c r="J113" s="33">
        <v>182</v>
      </c>
      <c r="K113" s="33" t="s">
        <v>76</v>
      </c>
      <c r="L113" s="33" t="s">
        <v>145</v>
      </c>
      <c r="M113" s="34" t="s">
        <v>77</v>
      </c>
      <c r="N113" s="34"/>
      <c r="O113" s="33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5"/>
      <c r="V113" s="35"/>
      <c r="W113" s="36" t="s">
        <v>69</v>
      </c>
      <c r="X113" s="779">
        <v>0</v>
      </c>
      <c r="Y113" s="780">
        <f t="shared" si="26"/>
        <v>0</v>
      </c>
      <c r="Z113" s="37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2">
        <v>4301051438</v>
      </c>
      <c r="D114" s="783">
        <v>4680115880894</v>
      </c>
      <c r="E114" s="784"/>
      <c r="F114" s="778">
        <v>0.33</v>
      </c>
      <c r="G114" s="33">
        <v>6</v>
      </c>
      <c r="H114" s="778">
        <v>1.98</v>
      </c>
      <c r="I114" s="778">
        <v>2.238</v>
      </c>
      <c r="J114" s="33">
        <v>182</v>
      </c>
      <c r="K114" s="33" t="s">
        <v>76</v>
      </c>
      <c r="L114" s="33"/>
      <c r="M114" s="34" t="s">
        <v>77</v>
      </c>
      <c r="N114" s="34"/>
      <c r="O114" s="33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5"/>
      <c r="V114" s="35"/>
      <c r="W114" s="36" t="s">
        <v>69</v>
      </c>
      <c r="X114" s="779">
        <v>0</v>
      </c>
      <c r="Y114" s="780">
        <f t="shared" si="26"/>
        <v>0</v>
      </c>
      <c r="Z114" s="37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2">
        <v>4301051439</v>
      </c>
      <c r="D115" s="783">
        <v>4680115880214</v>
      </c>
      <c r="E115" s="784"/>
      <c r="F115" s="778">
        <v>0.45</v>
      </c>
      <c r="G115" s="33">
        <v>6</v>
      </c>
      <c r="H115" s="778">
        <v>2.7</v>
      </c>
      <c r="I115" s="778">
        <v>2.988</v>
      </c>
      <c r="J115" s="33">
        <v>132</v>
      </c>
      <c r="K115" s="33" t="s">
        <v>126</v>
      </c>
      <c r="L115" s="33"/>
      <c r="M115" s="34" t="s">
        <v>77</v>
      </c>
      <c r="N115" s="34"/>
      <c r="O115" s="33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5"/>
      <c r="V115" s="35"/>
      <c r="W115" s="36" t="s">
        <v>69</v>
      </c>
      <c r="X115" s="779">
        <v>0</v>
      </c>
      <c r="Y115" s="780">
        <f t="shared" si="26"/>
        <v>0</v>
      </c>
      <c r="Z115" s="37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2">
        <v>4301051687</v>
      </c>
      <c r="D116" s="783">
        <v>4680115880214</v>
      </c>
      <c r="E116" s="784"/>
      <c r="F116" s="778">
        <v>0.45</v>
      </c>
      <c r="G116" s="33">
        <v>4</v>
      </c>
      <c r="H116" s="778">
        <v>1.8</v>
      </c>
      <c r="I116" s="778">
        <v>2.032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883" t="s">
        <v>236</v>
      </c>
      <c r="Q116" s="789"/>
      <c r="R116" s="789"/>
      <c r="S116" s="789"/>
      <c r="T116" s="790"/>
      <c r="U116" s="35"/>
      <c r="V116" s="35"/>
      <c r="W116" s="36" t="s">
        <v>69</v>
      </c>
      <c r="X116" s="779">
        <v>0</v>
      </c>
      <c r="Y116" s="780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8" t="s">
        <v>72</v>
      </c>
      <c r="X117" s="781">
        <f>IFERROR(X111/H111,"0")+IFERROR(X112/H112,"0")+IFERROR(X113/H113,"0")+IFERROR(X114/H114,"0")+IFERROR(X115/H115,"0")+IFERROR(X116/H116,"0")</f>
        <v>24.691358024691358</v>
      </c>
      <c r="Y117" s="781">
        <f>IFERROR(Y111/H111,"0")+IFERROR(Y112/H112,"0")+IFERROR(Y113/H113,"0")+IFERROR(Y114/H114,"0")+IFERROR(Y115/H115,"0")+IFERROR(Y116/H116,"0")</f>
        <v>25</v>
      </c>
      <c r="Z117" s="781">
        <f>IFERROR(IF(Z111="",0,Z111),"0")+IFERROR(IF(Z112="",0,Z112),"0")+IFERROR(IF(Z113="",0,Z113),"0")+IFERROR(IF(Z114="",0,Z114),"0")+IFERROR(IF(Z115="",0,Z115),"0")+IFERROR(IF(Z116="",0,Z116),"0")</f>
        <v>0.47450000000000003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8" t="s">
        <v>69</v>
      </c>
      <c r="X118" s="781">
        <f>IFERROR(SUM(X111:X116),"0")</f>
        <v>200</v>
      </c>
      <c r="Y118" s="781">
        <f>IFERROR(SUM(Y111:Y116),"0")</f>
        <v>202.5</v>
      </c>
      <c r="Z118" s="38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2">
        <v>4301011514</v>
      </c>
      <c r="D121" s="783">
        <v>4680115882133</v>
      </c>
      <c r="E121" s="784"/>
      <c r="F121" s="778">
        <v>1.35</v>
      </c>
      <c r="G121" s="33">
        <v>8</v>
      </c>
      <c r="H121" s="778">
        <v>10.8</v>
      </c>
      <c r="I121" s="778">
        <v>11.234999999999999</v>
      </c>
      <c r="J121" s="33">
        <v>64</v>
      </c>
      <c r="K121" s="33" t="s">
        <v>116</v>
      </c>
      <c r="L121" s="33"/>
      <c r="M121" s="34" t="s">
        <v>119</v>
      </c>
      <c r="N121" s="34"/>
      <c r="O121" s="33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5"/>
      <c r="V121" s="35"/>
      <c r="W121" s="36" t="s">
        <v>69</v>
      </c>
      <c r="X121" s="779">
        <v>0</v>
      </c>
      <c r="Y121" s="780">
        <f>IFERROR(IF(X121="",0,CEILING((X121/$H121),1)*$H121),"")</f>
        <v>0</v>
      </c>
      <c r="Z121" s="37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2">
        <v>4301011703</v>
      </c>
      <c r="D122" s="783">
        <v>4680115882133</v>
      </c>
      <c r="E122" s="784"/>
      <c r="F122" s="778">
        <v>1.4</v>
      </c>
      <c r="G122" s="33">
        <v>8</v>
      </c>
      <c r="H122" s="778">
        <v>11.2</v>
      </c>
      <c r="I122" s="778">
        <v>11.635</v>
      </c>
      <c r="J122" s="33">
        <v>64</v>
      </c>
      <c r="K122" s="33" t="s">
        <v>116</v>
      </c>
      <c r="L122" s="33"/>
      <c r="M122" s="34" t="s">
        <v>119</v>
      </c>
      <c r="N122" s="34"/>
      <c r="O122" s="33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5"/>
      <c r="V122" s="35"/>
      <c r="W122" s="36" t="s">
        <v>69</v>
      </c>
      <c r="X122" s="779">
        <v>0</v>
      </c>
      <c r="Y122" s="780">
        <f>IFERROR(IF(X122="",0,CEILING((X122/$H122),1)*$H122),"")</f>
        <v>0</v>
      </c>
      <c r="Z122" s="37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2">
        <v>4301011417</v>
      </c>
      <c r="D123" s="783">
        <v>4680115880269</v>
      </c>
      <c r="E123" s="784"/>
      <c r="F123" s="778">
        <v>0.375</v>
      </c>
      <c r="G123" s="33">
        <v>10</v>
      </c>
      <c r="H123" s="778">
        <v>3.75</v>
      </c>
      <c r="I123" s="778">
        <v>3.96</v>
      </c>
      <c r="J123" s="33">
        <v>132</v>
      </c>
      <c r="K123" s="33" t="s">
        <v>126</v>
      </c>
      <c r="L123" s="33" t="s">
        <v>129</v>
      </c>
      <c r="M123" s="34" t="s">
        <v>77</v>
      </c>
      <c r="N123" s="34"/>
      <c r="O123" s="33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5"/>
      <c r="V123" s="35"/>
      <c r="W123" s="36" t="s">
        <v>69</v>
      </c>
      <c r="X123" s="779">
        <v>0</v>
      </c>
      <c r="Y123" s="780">
        <f>IFERROR(IF(X123="",0,CEILING((X123/$H123),1)*$H123),"")</f>
        <v>0</v>
      </c>
      <c r="Z123" s="37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2">
        <v>4301011415</v>
      </c>
      <c r="D124" s="783">
        <v>4680115880429</v>
      </c>
      <c r="E124" s="784"/>
      <c r="F124" s="778">
        <v>0.45</v>
      </c>
      <c r="G124" s="33">
        <v>10</v>
      </c>
      <c r="H124" s="778">
        <v>4.5</v>
      </c>
      <c r="I124" s="778">
        <v>4.71</v>
      </c>
      <c r="J124" s="33">
        <v>132</v>
      </c>
      <c r="K124" s="33" t="s">
        <v>126</v>
      </c>
      <c r="L124" s="33"/>
      <c r="M124" s="34" t="s">
        <v>77</v>
      </c>
      <c r="N124" s="34"/>
      <c r="O124" s="33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5"/>
      <c r="V124" s="35"/>
      <c r="W124" s="36" t="s">
        <v>69</v>
      </c>
      <c r="X124" s="779">
        <v>0</v>
      </c>
      <c r="Y124" s="780">
        <f>IFERROR(IF(X124="",0,CEILING((X124/$H124),1)*$H124),"")</f>
        <v>0</v>
      </c>
      <c r="Z124" s="37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2">
        <v>4301011462</v>
      </c>
      <c r="D125" s="783">
        <v>4680115881457</v>
      </c>
      <c r="E125" s="784"/>
      <c r="F125" s="778">
        <v>0.75</v>
      </c>
      <c r="G125" s="33">
        <v>6</v>
      </c>
      <c r="H125" s="778">
        <v>4.5</v>
      </c>
      <c r="I125" s="778">
        <v>4.71</v>
      </c>
      <c r="J125" s="33">
        <v>132</v>
      </c>
      <c r="K125" s="33" t="s">
        <v>126</v>
      </c>
      <c r="L125" s="33"/>
      <c r="M125" s="34" t="s">
        <v>77</v>
      </c>
      <c r="N125" s="34"/>
      <c r="O125" s="33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5"/>
      <c r="V125" s="35"/>
      <c r="W125" s="36" t="s">
        <v>69</v>
      </c>
      <c r="X125" s="779">
        <v>0</v>
      </c>
      <c r="Y125" s="780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8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8" t="s">
        <v>69</v>
      </c>
      <c r="X127" s="781">
        <f>IFERROR(SUM(X121:X125),"0")</f>
        <v>0</v>
      </c>
      <c r="Y127" s="781">
        <f>IFERROR(SUM(Y121:Y125),"0")</f>
        <v>0</v>
      </c>
      <c r="Z127" s="38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2">
        <v>4301020345</v>
      </c>
      <c r="D129" s="783">
        <v>4680115881488</v>
      </c>
      <c r="E129" s="784"/>
      <c r="F129" s="778">
        <v>1.35</v>
      </c>
      <c r="G129" s="33">
        <v>8</v>
      </c>
      <c r="H129" s="778">
        <v>10.8</v>
      </c>
      <c r="I129" s="778">
        <v>11.234999999999999</v>
      </c>
      <c r="J129" s="33">
        <v>64</v>
      </c>
      <c r="K129" s="33" t="s">
        <v>116</v>
      </c>
      <c r="L129" s="33"/>
      <c r="M129" s="34" t="s">
        <v>119</v>
      </c>
      <c r="N129" s="34"/>
      <c r="O129" s="33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5"/>
      <c r="V129" s="35"/>
      <c r="W129" s="36" t="s">
        <v>69</v>
      </c>
      <c r="X129" s="779">
        <v>0</v>
      </c>
      <c r="Y129" s="780">
        <f>IFERROR(IF(X129="",0,CEILING((X129/$H129),1)*$H129),"")</f>
        <v>0</v>
      </c>
      <c r="Z129" s="37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2">
        <v>4301020258</v>
      </c>
      <c r="D130" s="783">
        <v>4680115882775</v>
      </c>
      <c r="E130" s="784"/>
      <c r="F130" s="778">
        <v>0.3</v>
      </c>
      <c r="G130" s="33">
        <v>8</v>
      </c>
      <c r="H130" s="778">
        <v>2.4</v>
      </c>
      <c r="I130" s="778">
        <v>2.5</v>
      </c>
      <c r="J130" s="33">
        <v>234</v>
      </c>
      <c r="K130" s="33" t="s">
        <v>67</v>
      </c>
      <c r="L130" s="33"/>
      <c r="M130" s="34" t="s">
        <v>77</v>
      </c>
      <c r="N130" s="34"/>
      <c r="O130" s="33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5"/>
      <c r="V130" s="35"/>
      <c r="W130" s="36" t="s">
        <v>69</v>
      </c>
      <c r="X130" s="779">
        <v>0</v>
      </c>
      <c r="Y130" s="780">
        <f>IFERROR(IF(X130="",0,CEILING((X130/$H130),1)*$H130),"")</f>
        <v>0</v>
      </c>
      <c r="Z130" s="37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2">
        <v>4301020346</v>
      </c>
      <c r="D131" s="783">
        <v>4680115882775</v>
      </c>
      <c r="E131" s="784"/>
      <c r="F131" s="778">
        <v>0.3</v>
      </c>
      <c r="G131" s="33">
        <v>8</v>
      </c>
      <c r="H131" s="778">
        <v>2.4</v>
      </c>
      <c r="I131" s="778">
        <v>2.5</v>
      </c>
      <c r="J131" s="33">
        <v>234</v>
      </c>
      <c r="K131" s="33" t="s">
        <v>67</v>
      </c>
      <c r="L131" s="33"/>
      <c r="M131" s="34" t="s">
        <v>119</v>
      </c>
      <c r="N131" s="34"/>
      <c r="O131" s="33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5"/>
      <c r="V131" s="35"/>
      <c r="W131" s="36" t="s">
        <v>69</v>
      </c>
      <c r="X131" s="779">
        <v>0</v>
      </c>
      <c r="Y131" s="780">
        <f>IFERROR(IF(X131="",0,CEILING((X131/$H131),1)*$H131),"")</f>
        <v>0</v>
      </c>
      <c r="Z131" s="37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2">
        <v>4301020344</v>
      </c>
      <c r="D132" s="783">
        <v>4680115880658</v>
      </c>
      <c r="E132" s="784"/>
      <c r="F132" s="778">
        <v>0.4</v>
      </c>
      <c r="G132" s="33">
        <v>6</v>
      </c>
      <c r="H132" s="778">
        <v>2.4</v>
      </c>
      <c r="I132" s="778">
        <v>2.58</v>
      </c>
      <c r="J132" s="33">
        <v>182</v>
      </c>
      <c r="K132" s="33" t="s">
        <v>76</v>
      </c>
      <c r="L132" s="33"/>
      <c r="M132" s="34" t="s">
        <v>119</v>
      </c>
      <c r="N132" s="34"/>
      <c r="O132" s="33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5"/>
      <c r="V132" s="35"/>
      <c r="W132" s="36" t="s">
        <v>69</v>
      </c>
      <c r="X132" s="779">
        <v>0</v>
      </c>
      <c r="Y132" s="780">
        <f>IFERROR(IF(X132="",0,CEILING((X132/$H132),1)*$H132),"")</f>
        <v>0</v>
      </c>
      <c r="Z132" s="37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8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8" t="s">
        <v>69</v>
      </c>
      <c r="X134" s="781">
        <f>IFERROR(SUM(X129:X132),"0")</f>
        <v>0</v>
      </c>
      <c r="Y134" s="781">
        <f>IFERROR(SUM(Y129:Y132),"0")</f>
        <v>0</v>
      </c>
      <c r="Z134" s="38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2">
        <v>4301051625</v>
      </c>
      <c r="D136" s="783">
        <v>4607091385168</v>
      </c>
      <c r="E136" s="784"/>
      <c r="F136" s="778">
        <v>1.4</v>
      </c>
      <c r="G136" s="33">
        <v>6</v>
      </c>
      <c r="H136" s="778">
        <v>8.4</v>
      </c>
      <c r="I136" s="778">
        <v>8.9130000000000003</v>
      </c>
      <c r="J136" s="33">
        <v>64</v>
      </c>
      <c r="K136" s="33" t="s">
        <v>116</v>
      </c>
      <c r="L136" s="33"/>
      <c r="M136" s="34" t="s">
        <v>77</v>
      </c>
      <c r="N136" s="34"/>
      <c r="O136" s="33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5"/>
      <c r="V136" s="35"/>
      <c r="W136" s="36" t="s">
        <v>69</v>
      </c>
      <c r="X136" s="779">
        <v>250</v>
      </c>
      <c r="Y136" s="780">
        <f t="shared" ref="Y136:Y142" si="31">IFERROR(IF(X136="",0,CEILING((X136/$H136),1)*$H136),"")</f>
        <v>252</v>
      </c>
      <c r="Z136" s="37">
        <f>IFERROR(IF(Y136=0,"",ROUNDUP(Y136/H136,0)*0.01898),"")</f>
        <v>0.56940000000000002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265.26785714285711</v>
      </c>
      <c r="BN136" s="64">
        <f t="shared" ref="BN136:BN142" si="33">IFERROR(Y136*I136/H136,"0")</f>
        <v>267.39</v>
      </c>
      <c r="BO136" s="64">
        <f t="shared" ref="BO136:BO142" si="34">IFERROR(1/J136*(X136/H136),"0")</f>
        <v>0.46502976190476186</v>
      </c>
      <c r="BP136" s="64">
        <f t="shared" ref="BP136:BP142" si="35">IFERROR(1/J136*(Y136/H136),"0")</f>
        <v>0.46875</v>
      </c>
    </row>
    <row r="137" spans="1:68" ht="37.5" customHeight="1" x14ac:dyDescent="0.25">
      <c r="A137" s="54" t="s">
        <v>258</v>
      </c>
      <c r="B137" s="54" t="s">
        <v>261</v>
      </c>
      <c r="C137" s="32">
        <v>4301051360</v>
      </c>
      <c r="D137" s="783">
        <v>4607091385168</v>
      </c>
      <c r="E137" s="784"/>
      <c r="F137" s="778">
        <v>1.35</v>
      </c>
      <c r="G137" s="33">
        <v>6</v>
      </c>
      <c r="H137" s="778">
        <v>8.1</v>
      </c>
      <c r="I137" s="778">
        <v>8.6129999999999995</v>
      </c>
      <c r="J137" s="33">
        <v>64</v>
      </c>
      <c r="K137" s="33" t="s">
        <v>116</v>
      </c>
      <c r="L137" s="33"/>
      <c r="M137" s="34" t="s">
        <v>77</v>
      </c>
      <c r="N137" s="34"/>
      <c r="O137" s="33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5"/>
      <c r="V137" s="35"/>
      <c r="W137" s="36" t="s">
        <v>69</v>
      </c>
      <c r="X137" s="779">
        <v>0</v>
      </c>
      <c r="Y137" s="780">
        <f t="shared" si="31"/>
        <v>0</v>
      </c>
      <c r="Z137" s="37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2">
        <v>4301051742</v>
      </c>
      <c r="D138" s="783">
        <v>4680115884540</v>
      </c>
      <c r="E138" s="784"/>
      <c r="F138" s="778">
        <v>1.4</v>
      </c>
      <c r="G138" s="33">
        <v>6</v>
      </c>
      <c r="H138" s="778">
        <v>8.4</v>
      </c>
      <c r="I138" s="778">
        <v>8.8350000000000009</v>
      </c>
      <c r="J138" s="33">
        <v>64</v>
      </c>
      <c r="K138" s="33" t="s">
        <v>116</v>
      </c>
      <c r="L138" s="33"/>
      <c r="M138" s="34" t="s">
        <v>77</v>
      </c>
      <c r="N138" s="34"/>
      <c r="O138" s="33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5"/>
      <c r="V138" s="35"/>
      <c r="W138" s="36" t="s">
        <v>69</v>
      </c>
      <c r="X138" s="779">
        <v>0</v>
      </c>
      <c r="Y138" s="780">
        <f t="shared" si="31"/>
        <v>0</v>
      </c>
      <c r="Z138" s="37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2">
        <v>4301051362</v>
      </c>
      <c r="D139" s="783">
        <v>4607091383256</v>
      </c>
      <c r="E139" s="784"/>
      <c r="F139" s="778">
        <v>0.33</v>
      </c>
      <c r="G139" s="33">
        <v>6</v>
      </c>
      <c r="H139" s="778">
        <v>1.98</v>
      </c>
      <c r="I139" s="778">
        <v>2.226</v>
      </c>
      <c r="J139" s="33">
        <v>182</v>
      </c>
      <c r="K139" s="33" t="s">
        <v>76</v>
      </c>
      <c r="L139" s="33"/>
      <c r="M139" s="34" t="s">
        <v>77</v>
      </c>
      <c r="N139" s="34"/>
      <c r="O139" s="33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5"/>
      <c r="V139" s="35"/>
      <c r="W139" s="36" t="s">
        <v>69</v>
      </c>
      <c r="X139" s="779">
        <v>0</v>
      </c>
      <c r="Y139" s="780">
        <f t="shared" si="31"/>
        <v>0</v>
      </c>
      <c r="Z139" s="37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2">
        <v>4301051358</v>
      </c>
      <c r="D140" s="783">
        <v>4607091385748</v>
      </c>
      <c r="E140" s="784"/>
      <c r="F140" s="778">
        <v>0.45</v>
      </c>
      <c r="G140" s="33">
        <v>6</v>
      </c>
      <c r="H140" s="778">
        <v>2.7</v>
      </c>
      <c r="I140" s="778">
        <v>2.952</v>
      </c>
      <c r="J140" s="33">
        <v>182</v>
      </c>
      <c r="K140" s="33" t="s">
        <v>76</v>
      </c>
      <c r="L140" s="33" t="s">
        <v>145</v>
      </c>
      <c r="M140" s="34" t="s">
        <v>77</v>
      </c>
      <c r="N140" s="34"/>
      <c r="O140" s="33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5"/>
      <c r="V140" s="35"/>
      <c r="W140" s="36" t="s">
        <v>69</v>
      </c>
      <c r="X140" s="779">
        <v>0</v>
      </c>
      <c r="Y140" s="780">
        <f t="shared" si="31"/>
        <v>0</v>
      </c>
      <c r="Z140" s="37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2">
        <v>4301051740</v>
      </c>
      <c r="D141" s="783">
        <v>4680115884533</v>
      </c>
      <c r="E141" s="784"/>
      <c r="F141" s="778">
        <v>0.3</v>
      </c>
      <c r="G141" s="33">
        <v>6</v>
      </c>
      <c r="H141" s="778">
        <v>1.8</v>
      </c>
      <c r="I141" s="778">
        <v>1.98</v>
      </c>
      <c r="J141" s="33">
        <v>182</v>
      </c>
      <c r="K141" s="33" t="s">
        <v>76</v>
      </c>
      <c r="L141" s="33"/>
      <c r="M141" s="34" t="s">
        <v>77</v>
      </c>
      <c r="N141" s="34"/>
      <c r="O141" s="33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5"/>
      <c r="V141" s="35"/>
      <c r="W141" s="36" t="s">
        <v>69</v>
      </c>
      <c r="X141" s="779">
        <v>0</v>
      </c>
      <c r="Y141" s="780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2">
        <v>4301051480</v>
      </c>
      <c r="D142" s="783">
        <v>4680115882645</v>
      </c>
      <c r="E142" s="784"/>
      <c r="F142" s="778">
        <v>0.3</v>
      </c>
      <c r="G142" s="33">
        <v>6</v>
      </c>
      <c r="H142" s="778">
        <v>1.8</v>
      </c>
      <c r="I142" s="778">
        <v>2.64</v>
      </c>
      <c r="J142" s="33">
        <v>182</v>
      </c>
      <c r="K142" s="33" t="s">
        <v>76</v>
      </c>
      <c r="L142" s="33"/>
      <c r="M142" s="34" t="s">
        <v>68</v>
      </c>
      <c r="N142" s="34"/>
      <c r="O142" s="33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5"/>
      <c r="V142" s="35"/>
      <c r="W142" s="36" t="s">
        <v>69</v>
      </c>
      <c r="X142" s="779">
        <v>0</v>
      </c>
      <c r="Y142" s="780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8" t="s">
        <v>72</v>
      </c>
      <c r="X143" s="781">
        <f>IFERROR(X136/H136,"0")+IFERROR(X137/H137,"0")+IFERROR(X138/H138,"0")+IFERROR(X139/H139,"0")+IFERROR(X140/H140,"0")+IFERROR(X141/H141,"0")+IFERROR(X142/H142,"0")</f>
        <v>29.761904761904759</v>
      </c>
      <c r="Y143" s="781">
        <f>IFERROR(Y136/H136,"0")+IFERROR(Y137/H137,"0")+IFERROR(Y138/H138,"0")+IFERROR(Y139/H139,"0")+IFERROR(Y140/H140,"0")+IFERROR(Y141/H141,"0")+IFERROR(Y142/H142,"0")</f>
        <v>30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0.56940000000000002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8" t="s">
        <v>69</v>
      </c>
      <c r="X144" s="781">
        <f>IFERROR(SUM(X136:X142),"0")</f>
        <v>250</v>
      </c>
      <c r="Y144" s="781">
        <f>IFERROR(SUM(Y136:Y142),"0")</f>
        <v>252</v>
      </c>
      <c r="Z144" s="38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275</v>
      </c>
      <c r="B146" s="54" t="s">
        <v>276</v>
      </c>
      <c r="C146" s="32">
        <v>4301060356</v>
      </c>
      <c r="D146" s="783">
        <v>4680115882652</v>
      </c>
      <c r="E146" s="784"/>
      <c r="F146" s="778">
        <v>0.33</v>
      </c>
      <c r="G146" s="33">
        <v>6</v>
      </c>
      <c r="H146" s="778">
        <v>1.98</v>
      </c>
      <c r="I146" s="778">
        <v>2.82</v>
      </c>
      <c r="J146" s="33">
        <v>182</v>
      </c>
      <c r="K146" s="33" t="s">
        <v>76</v>
      </c>
      <c r="L146" s="33"/>
      <c r="M146" s="34" t="s">
        <v>68</v>
      </c>
      <c r="N146" s="34"/>
      <c r="O146" s="33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5"/>
      <c r="V146" s="35"/>
      <c r="W146" s="36" t="s">
        <v>69</v>
      </c>
      <c r="X146" s="779">
        <v>0</v>
      </c>
      <c r="Y146" s="780">
        <f>IFERROR(IF(X146="",0,CEILING((X146/$H146),1)*$H146),"")</f>
        <v>0</v>
      </c>
      <c r="Z146" s="37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2">
        <v>4301060309</v>
      </c>
      <c r="D147" s="783">
        <v>4680115880238</v>
      </c>
      <c r="E147" s="784"/>
      <c r="F147" s="778">
        <v>0.33</v>
      </c>
      <c r="G147" s="33">
        <v>6</v>
      </c>
      <c r="H147" s="778">
        <v>1.98</v>
      </c>
      <c r="I147" s="778">
        <v>2.238</v>
      </c>
      <c r="J147" s="33">
        <v>182</v>
      </c>
      <c r="K147" s="33" t="s">
        <v>76</v>
      </c>
      <c r="L147" s="33"/>
      <c r="M147" s="34" t="s">
        <v>68</v>
      </c>
      <c r="N147" s="34"/>
      <c r="O147" s="33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5"/>
      <c r="V147" s="35"/>
      <c r="W147" s="36" t="s">
        <v>69</v>
      </c>
      <c r="X147" s="779">
        <v>0</v>
      </c>
      <c r="Y147" s="780">
        <f>IFERROR(IF(X147="",0,CEILING((X147/$H147),1)*$H147),"")</f>
        <v>0</v>
      </c>
      <c r="Z147" s="37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8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8" t="s">
        <v>69</v>
      </c>
      <c r="X149" s="781">
        <f>IFERROR(SUM(X146:X147),"0")</f>
        <v>0</v>
      </c>
      <c r="Y149" s="781">
        <f>IFERROR(SUM(Y146:Y147),"0")</f>
        <v>0</v>
      </c>
      <c r="Z149" s="38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282</v>
      </c>
      <c r="B152" s="54" t="s">
        <v>283</v>
      </c>
      <c r="C152" s="32">
        <v>4301011988</v>
      </c>
      <c r="D152" s="783">
        <v>4680115885561</v>
      </c>
      <c r="E152" s="784"/>
      <c r="F152" s="778">
        <v>1.35</v>
      </c>
      <c r="G152" s="33">
        <v>4</v>
      </c>
      <c r="H152" s="778">
        <v>5.4</v>
      </c>
      <c r="I152" s="778">
        <v>7.24</v>
      </c>
      <c r="J152" s="33">
        <v>104</v>
      </c>
      <c r="K152" s="33" t="s">
        <v>116</v>
      </c>
      <c r="L152" s="33"/>
      <c r="M152" s="34" t="s">
        <v>284</v>
      </c>
      <c r="N152" s="34"/>
      <c r="O152" s="33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5"/>
      <c r="V152" s="35"/>
      <c r="W152" s="36" t="s">
        <v>69</v>
      </c>
      <c r="X152" s="779">
        <v>0</v>
      </c>
      <c r="Y152" s="780">
        <f>IFERROR(IF(X152="",0,CEILING((X152/$H152),1)*$H152),"")</f>
        <v>0</v>
      </c>
      <c r="Z152" s="37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2">
        <v>4301011562</v>
      </c>
      <c r="D153" s="783">
        <v>4680115882577</v>
      </c>
      <c r="E153" s="784"/>
      <c r="F153" s="778">
        <v>0.4</v>
      </c>
      <c r="G153" s="33">
        <v>8</v>
      </c>
      <c r="H153" s="778">
        <v>3.2</v>
      </c>
      <c r="I153" s="778">
        <v>3.38</v>
      </c>
      <c r="J153" s="33">
        <v>182</v>
      </c>
      <c r="K153" s="33" t="s">
        <v>76</v>
      </c>
      <c r="L153" s="33"/>
      <c r="M153" s="34" t="s">
        <v>105</v>
      </c>
      <c r="N153" s="34"/>
      <c r="O153" s="33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5"/>
      <c r="V153" s="35"/>
      <c r="W153" s="36" t="s">
        <v>69</v>
      </c>
      <c r="X153" s="779">
        <v>0</v>
      </c>
      <c r="Y153" s="780">
        <f>IFERROR(IF(X153="",0,CEILING((X153/$H153),1)*$H153),"")</f>
        <v>0</v>
      </c>
      <c r="Z153" s="37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2">
        <v>4301011564</v>
      </c>
      <c r="D154" s="783">
        <v>4680115882577</v>
      </c>
      <c r="E154" s="784"/>
      <c r="F154" s="778">
        <v>0.4</v>
      </c>
      <c r="G154" s="33">
        <v>8</v>
      </c>
      <c r="H154" s="778">
        <v>3.2</v>
      </c>
      <c r="I154" s="778">
        <v>3.38</v>
      </c>
      <c r="J154" s="33">
        <v>182</v>
      </c>
      <c r="K154" s="33" t="s">
        <v>76</v>
      </c>
      <c r="L154" s="33"/>
      <c r="M154" s="34" t="s">
        <v>105</v>
      </c>
      <c r="N154" s="34"/>
      <c r="O154" s="33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5"/>
      <c r="V154" s="35"/>
      <c r="W154" s="36" t="s">
        <v>69</v>
      </c>
      <c r="X154" s="779">
        <v>0</v>
      </c>
      <c r="Y154" s="780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8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8" t="s">
        <v>69</v>
      </c>
      <c r="X156" s="781">
        <f>IFERROR(SUM(X152:X154),"0")</f>
        <v>0</v>
      </c>
      <c r="Y156" s="781">
        <f>IFERROR(SUM(Y152:Y154),"0")</f>
        <v>0</v>
      </c>
      <c r="Z156" s="38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2">
        <v>4301031234</v>
      </c>
      <c r="D158" s="783">
        <v>4680115883444</v>
      </c>
      <c r="E158" s="784"/>
      <c r="F158" s="778">
        <v>0.35</v>
      </c>
      <c r="G158" s="33">
        <v>8</v>
      </c>
      <c r="H158" s="778">
        <v>2.8</v>
      </c>
      <c r="I158" s="778">
        <v>3.0680000000000001</v>
      </c>
      <c r="J158" s="33">
        <v>182</v>
      </c>
      <c r="K158" s="33" t="s">
        <v>76</v>
      </c>
      <c r="L158" s="33"/>
      <c r="M158" s="34" t="s">
        <v>105</v>
      </c>
      <c r="N158" s="34"/>
      <c r="O158" s="33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5"/>
      <c r="V158" s="35"/>
      <c r="W158" s="36" t="s">
        <v>69</v>
      </c>
      <c r="X158" s="779">
        <v>0</v>
      </c>
      <c r="Y158" s="780">
        <f>IFERROR(IF(X158="",0,CEILING((X158/$H158),1)*$H158),"")</f>
        <v>0</v>
      </c>
      <c r="Z158" s="37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2">
        <v>4301031235</v>
      </c>
      <c r="D159" s="783">
        <v>4680115883444</v>
      </c>
      <c r="E159" s="784"/>
      <c r="F159" s="778">
        <v>0.35</v>
      </c>
      <c r="G159" s="33">
        <v>8</v>
      </c>
      <c r="H159" s="778">
        <v>2.8</v>
      </c>
      <c r="I159" s="778">
        <v>3.0680000000000001</v>
      </c>
      <c r="J159" s="33">
        <v>182</v>
      </c>
      <c r="K159" s="33" t="s">
        <v>76</v>
      </c>
      <c r="L159" s="33"/>
      <c r="M159" s="34" t="s">
        <v>105</v>
      </c>
      <c r="N159" s="34"/>
      <c r="O159" s="33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5"/>
      <c r="V159" s="35"/>
      <c r="W159" s="36" t="s">
        <v>69</v>
      </c>
      <c r="X159" s="779">
        <v>0</v>
      </c>
      <c r="Y159" s="780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8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8" t="s">
        <v>69</v>
      </c>
      <c r="X161" s="781">
        <f>IFERROR(SUM(X158:X159),"0")</f>
        <v>0</v>
      </c>
      <c r="Y161" s="781">
        <f>IFERROR(SUM(Y158:Y159),"0")</f>
        <v>0</v>
      </c>
      <c r="Z161" s="38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294</v>
      </c>
      <c r="B163" s="54" t="s">
        <v>295</v>
      </c>
      <c r="C163" s="32">
        <v>4301051817</v>
      </c>
      <c r="D163" s="783">
        <v>4680115885585</v>
      </c>
      <c r="E163" s="784"/>
      <c r="F163" s="778">
        <v>1</v>
      </c>
      <c r="G163" s="33">
        <v>4</v>
      </c>
      <c r="H163" s="778">
        <v>4</v>
      </c>
      <c r="I163" s="778">
        <v>5.69</v>
      </c>
      <c r="J163" s="33">
        <v>120</v>
      </c>
      <c r="K163" s="33" t="s">
        <v>126</v>
      </c>
      <c r="L163" s="33"/>
      <c r="M163" s="34" t="s">
        <v>284</v>
      </c>
      <c r="N163" s="34"/>
      <c r="O163" s="33">
        <v>45</v>
      </c>
      <c r="P163" s="986" t="s">
        <v>296</v>
      </c>
      <c r="Q163" s="789"/>
      <c r="R163" s="789"/>
      <c r="S163" s="789"/>
      <c r="T163" s="790"/>
      <c r="U163" s="35"/>
      <c r="V163" s="35"/>
      <c r="W163" s="36" t="s">
        <v>69</v>
      </c>
      <c r="X163" s="779">
        <v>0</v>
      </c>
      <c r="Y163" s="780">
        <f>IFERROR(IF(X163="",0,CEILING((X163/$H163),1)*$H163),"")</f>
        <v>0</v>
      </c>
      <c r="Z163" s="37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2">
        <v>4301051477</v>
      </c>
      <c r="D164" s="783">
        <v>4680115882584</v>
      </c>
      <c r="E164" s="784"/>
      <c r="F164" s="778">
        <v>0.33</v>
      </c>
      <c r="G164" s="33">
        <v>8</v>
      </c>
      <c r="H164" s="778">
        <v>2.64</v>
      </c>
      <c r="I164" s="778">
        <v>2.9079999999999999</v>
      </c>
      <c r="J164" s="33">
        <v>182</v>
      </c>
      <c r="K164" s="33" t="s">
        <v>76</v>
      </c>
      <c r="L164" s="33"/>
      <c r="M164" s="34" t="s">
        <v>105</v>
      </c>
      <c r="N164" s="34"/>
      <c r="O164" s="33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5"/>
      <c r="V164" s="35"/>
      <c r="W164" s="36" t="s">
        <v>69</v>
      </c>
      <c r="X164" s="779">
        <v>0</v>
      </c>
      <c r="Y164" s="780">
        <f>IFERROR(IF(X164="",0,CEILING((X164/$H164),1)*$H164),"")</f>
        <v>0</v>
      </c>
      <c r="Z164" s="37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2">
        <v>4301051476</v>
      </c>
      <c r="D165" s="783">
        <v>4680115882584</v>
      </c>
      <c r="E165" s="784"/>
      <c r="F165" s="778">
        <v>0.33</v>
      </c>
      <c r="G165" s="33">
        <v>8</v>
      </c>
      <c r="H165" s="778">
        <v>2.64</v>
      </c>
      <c r="I165" s="778">
        <v>2.9079999999999999</v>
      </c>
      <c r="J165" s="33">
        <v>182</v>
      </c>
      <c r="K165" s="33" t="s">
        <v>76</v>
      </c>
      <c r="L165" s="33"/>
      <c r="M165" s="34" t="s">
        <v>105</v>
      </c>
      <c r="N165" s="34"/>
      <c r="O165" s="33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5"/>
      <c r="V165" s="35"/>
      <c r="W165" s="36" t="s">
        <v>69</v>
      </c>
      <c r="X165" s="779">
        <v>0</v>
      </c>
      <c r="Y165" s="780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8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8" t="s">
        <v>69</v>
      </c>
      <c r="X167" s="781">
        <f>IFERROR(SUM(X163:X165),"0")</f>
        <v>0</v>
      </c>
      <c r="Y167" s="781">
        <f>IFERROR(SUM(Y163:Y165),"0")</f>
        <v>0</v>
      </c>
      <c r="Z167" s="38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2">
        <v>4301011705</v>
      </c>
      <c r="D170" s="783">
        <v>4607091384604</v>
      </c>
      <c r="E170" s="784"/>
      <c r="F170" s="778">
        <v>0.4</v>
      </c>
      <c r="G170" s="33">
        <v>10</v>
      </c>
      <c r="H170" s="778">
        <v>4</v>
      </c>
      <c r="I170" s="778">
        <v>4.21</v>
      </c>
      <c r="J170" s="33">
        <v>132</v>
      </c>
      <c r="K170" s="33" t="s">
        <v>126</v>
      </c>
      <c r="L170" s="33"/>
      <c r="M170" s="34" t="s">
        <v>119</v>
      </c>
      <c r="N170" s="34"/>
      <c r="O170" s="33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5"/>
      <c r="V170" s="35"/>
      <c r="W170" s="36" t="s">
        <v>69</v>
      </c>
      <c r="X170" s="779">
        <v>0</v>
      </c>
      <c r="Y170" s="780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8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8" t="s">
        <v>69</v>
      </c>
      <c r="X172" s="781">
        <f>IFERROR(SUM(X170:X170),"0")</f>
        <v>0</v>
      </c>
      <c r="Y172" s="781">
        <f>IFERROR(SUM(Y170:Y170),"0")</f>
        <v>0</v>
      </c>
      <c r="Z172" s="38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2">
        <v>4301030895</v>
      </c>
      <c r="D174" s="783">
        <v>4607091387667</v>
      </c>
      <c r="E174" s="784"/>
      <c r="F174" s="778">
        <v>0.9</v>
      </c>
      <c r="G174" s="33">
        <v>10</v>
      </c>
      <c r="H174" s="778">
        <v>9</v>
      </c>
      <c r="I174" s="778">
        <v>9.5850000000000009</v>
      </c>
      <c r="J174" s="33">
        <v>64</v>
      </c>
      <c r="K174" s="33" t="s">
        <v>116</v>
      </c>
      <c r="L174" s="33"/>
      <c r="M174" s="34" t="s">
        <v>119</v>
      </c>
      <c r="N174" s="34"/>
      <c r="O174" s="33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5"/>
      <c r="V174" s="35"/>
      <c r="W174" s="36" t="s">
        <v>69</v>
      </c>
      <c r="X174" s="779">
        <v>50</v>
      </c>
      <c r="Y174" s="780">
        <f>IFERROR(IF(X174="",0,CEILING((X174/$H174),1)*$H174),"")</f>
        <v>54</v>
      </c>
      <c r="Z174" s="37">
        <f>IFERROR(IF(Y174=0,"",ROUNDUP(Y174/H174,0)*0.01898),"")</f>
        <v>0.11388000000000001</v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53.250000000000007</v>
      </c>
      <c r="BN174" s="64">
        <f>IFERROR(Y174*I174/H174,"0")</f>
        <v>57.510000000000005</v>
      </c>
      <c r="BO174" s="64">
        <f>IFERROR(1/J174*(X174/H174),"0")</f>
        <v>8.6805555555555552E-2</v>
      </c>
      <c r="BP174" s="64">
        <f>IFERROR(1/J174*(Y174/H174),"0")</f>
        <v>9.375E-2</v>
      </c>
    </row>
    <row r="175" spans="1:68" ht="27" customHeight="1" x14ac:dyDescent="0.25">
      <c r="A175" s="54" t="s">
        <v>306</v>
      </c>
      <c r="B175" s="54" t="s">
        <v>307</v>
      </c>
      <c r="C175" s="32">
        <v>4301030961</v>
      </c>
      <c r="D175" s="783">
        <v>4607091387636</v>
      </c>
      <c r="E175" s="784"/>
      <c r="F175" s="778">
        <v>0.7</v>
      </c>
      <c r="G175" s="33">
        <v>6</v>
      </c>
      <c r="H175" s="778">
        <v>4.2</v>
      </c>
      <c r="I175" s="778">
        <v>4.5</v>
      </c>
      <c r="J175" s="33">
        <v>132</v>
      </c>
      <c r="K175" s="33" t="s">
        <v>126</v>
      </c>
      <c r="L175" s="33"/>
      <c r="M175" s="34" t="s">
        <v>68</v>
      </c>
      <c r="N175" s="34"/>
      <c r="O175" s="33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5"/>
      <c r="V175" s="35"/>
      <c r="W175" s="36" t="s">
        <v>69</v>
      </c>
      <c r="X175" s="779">
        <v>0</v>
      </c>
      <c r="Y175" s="780">
        <f>IFERROR(IF(X175="",0,CEILING((X175/$H175),1)*$H175),"")</f>
        <v>0</v>
      </c>
      <c r="Z175" s="37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2">
        <v>4301030963</v>
      </c>
      <c r="D176" s="783">
        <v>4607091382426</v>
      </c>
      <c r="E176" s="784"/>
      <c r="F176" s="778">
        <v>0.9</v>
      </c>
      <c r="G176" s="33">
        <v>10</v>
      </c>
      <c r="H176" s="778">
        <v>9</v>
      </c>
      <c r="I176" s="778">
        <v>9.6300000000000008</v>
      </c>
      <c r="J176" s="33">
        <v>56</v>
      </c>
      <c r="K176" s="33" t="s">
        <v>116</v>
      </c>
      <c r="L176" s="33"/>
      <c r="M176" s="34" t="s">
        <v>68</v>
      </c>
      <c r="N176" s="34"/>
      <c r="O176" s="33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5"/>
      <c r="V176" s="35"/>
      <c r="W176" s="36" t="s">
        <v>69</v>
      </c>
      <c r="X176" s="779">
        <v>300</v>
      </c>
      <c r="Y176" s="780">
        <f>IFERROR(IF(X176="",0,CEILING((X176/$H176),1)*$H176),"")</f>
        <v>306</v>
      </c>
      <c r="Z176" s="37">
        <f>IFERROR(IF(Y176=0,"",ROUNDUP(Y176/H176,0)*0.02175),"")</f>
        <v>0.73949999999999994</v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321.00000000000006</v>
      </c>
      <c r="BN176" s="64">
        <f>IFERROR(Y176*I176/H176,"0")</f>
        <v>327.42</v>
      </c>
      <c r="BO176" s="64">
        <f>IFERROR(1/J176*(X176/H176),"0")</f>
        <v>0.59523809523809523</v>
      </c>
      <c r="BP176" s="64">
        <f>IFERROR(1/J176*(Y176/H176),"0")</f>
        <v>0.6071428571428571</v>
      </c>
    </row>
    <row r="177" spans="1:68" ht="27" customHeight="1" x14ac:dyDescent="0.25">
      <c r="A177" s="54" t="s">
        <v>312</v>
      </c>
      <c r="B177" s="54" t="s">
        <v>313</v>
      </c>
      <c r="C177" s="32">
        <v>4301030962</v>
      </c>
      <c r="D177" s="783">
        <v>4607091386547</v>
      </c>
      <c r="E177" s="784"/>
      <c r="F177" s="778">
        <v>0.35</v>
      </c>
      <c r="G177" s="33">
        <v>8</v>
      </c>
      <c r="H177" s="778">
        <v>2.8</v>
      </c>
      <c r="I177" s="778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5"/>
      <c r="V177" s="35"/>
      <c r="W177" s="36" t="s">
        <v>69</v>
      </c>
      <c r="X177" s="779">
        <v>42</v>
      </c>
      <c r="Y177" s="780">
        <f>IFERROR(IF(X177="",0,CEILING((X177/$H177),1)*$H177),"")</f>
        <v>42</v>
      </c>
      <c r="Z177" s="37">
        <f>IFERROR(IF(Y177=0,"",ROUNDUP(Y177/H177,0)*0.00502),"")</f>
        <v>7.5300000000000006E-2</v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44.1</v>
      </c>
      <c r="BN177" s="64">
        <f>IFERROR(Y177*I177/H177,"0")</f>
        <v>44.1</v>
      </c>
      <c r="BO177" s="64">
        <f>IFERROR(1/J177*(X177/H177),"0")</f>
        <v>6.4102564102564111E-2</v>
      </c>
      <c r="BP177" s="64">
        <f>IFERROR(1/J177*(Y177/H177),"0")</f>
        <v>6.4102564102564111E-2</v>
      </c>
    </row>
    <row r="178" spans="1:68" ht="27" customHeight="1" x14ac:dyDescent="0.25">
      <c r="A178" s="54" t="s">
        <v>314</v>
      </c>
      <c r="B178" s="54" t="s">
        <v>315</v>
      </c>
      <c r="C178" s="32">
        <v>4301030964</v>
      </c>
      <c r="D178" s="783">
        <v>4607091382464</v>
      </c>
      <c r="E178" s="784"/>
      <c r="F178" s="778">
        <v>0.35</v>
      </c>
      <c r="G178" s="33">
        <v>8</v>
      </c>
      <c r="H178" s="778">
        <v>2.8</v>
      </c>
      <c r="I178" s="778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5"/>
      <c r="V178" s="35"/>
      <c r="W178" s="36" t="s">
        <v>69</v>
      </c>
      <c r="X178" s="779">
        <v>0</v>
      </c>
      <c r="Y178" s="780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8" t="s">
        <v>72</v>
      </c>
      <c r="X179" s="781">
        <f>IFERROR(X174/H174,"0")+IFERROR(X175/H175,"0")+IFERROR(X176/H176,"0")+IFERROR(X177/H177,"0")+IFERROR(X178/H178,"0")</f>
        <v>53.888888888888893</v>
      </c>
      <c r="Y179" s="781">
        <f>IFERROR(Y174/H174,"0")+IFERROR(Y175/H175,"0")+IFERROR(Y176/H176,"0")+IFERROR(Y177/H177,"0")+IFERROR(Y178/H178,"0")</f>
        <v>55</v>
      </c>
      <c r="Z179" s="781">
        <f>IFERROR(IF(Z174="",0,Z174),"0")+IFERROR(IF(Z175="",0,Z175),"0")+IFERROR(IF(Z176="",0,Z176),"0")+IFERROR(IF(Z177="",0,Z177),"0")+IFERROR(IF(Z178="",0,Z178),"0")</f>
        <v>0.92867999999999995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8" t="s">
        <v>69</v>
      </c>
      <c r="X180" s="781">
        <f>IFERROR(SUM(X174:X178),"0")</f>
        <v>392</v>
      </c>
      <c r="Y180" s="781">
        <f>IFERROR(SUM(Y174:Y178),"0")</f>
        <v>402</v>
      </c>
      <c r="Z180" s="38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316</v>
      </c>
      <c r="B182" s="54" t="s">
        <v>317</v>
      </c>
      <c r="C182" s="32">
        <v>4301051653</v>
      </c>
      <c r="D182" s="783">
        <v>4607091386264</v>
      </c>
      <c r="E182" s="784"/>
      <c r="F182" s="778">
        <v>0.5</v>
      </c>
      <c r="G182" s="33">
        <v>6</v>
      </c>
      <c r="H182" s="778">
        <v>3</v>
      </c>
      <c r="I182" s="778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5"/>
      <c r="V182" s="35"/>
      <c r="W182" s="36" t="s">
        <v>69</v>
      </c>
      <c r="X182" s="779">
        <v>0</v>
      </c>
      <c r="Y182" s="780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2">
        <v>4301051313</v>
      </c>
      <c r="D183" s="783">
        <v>4607091385427</v>
      </c>
      <c r="E183" s="784"/>
      <c r="F183" s="778">
        <v>0.5</v>
      </c>
      <c r="G183" s="33">
        <v>6</v>
      </c>
      <c r="H183" s="778">
        <v>3</v>
      </c>
      <c r="I183" s="778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5"/>
      <c r="V183" s="35"/>
      <c r="W183" s="36" t="s">
        <v>69</v>
      </c>
      <c r="X183" s="779">
        <v>0</v>
      </c>
      <c r="Y183" s="780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8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8" t="s">
        <v>69</v>
      </c>
      <c r="X185" s="781">
        <f>IFERROR(SUM(X182:X183),"0")</f>
        <v>0</v>
      </c>
      <c r="Y185" s="781">
        <f>IFERROR(SUM(Y182:Y183),"0")</f>
        <v>0</v>
      </c>
      <c r="Z185" s="38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9"/>
      <c r="AB186" s="49"/>
      <c r="AC186" s="49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324</v>
      </c>
      <c r="B189" s="54" t="s">
        <v>325</v>
      </c>
      <c r="C189" s="32">
        <v>4301020323</v>
      </c>
      <c r="D189" s="783">
        <v>4680115886223</v>
      </c>
      <c r="E189" s="784"/>
      <c r="F189" s="778">
        <v>0.33</v>
      </c>
      <c r="G189" s="33">
        <v>6</v>
      </c>
      <c r="H189" s="778">
        <v>1.98</v>
      </c>
      <c r="I189" s="778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5"/>
      <c r="V189" s="35"/>
      <c r="W189" s="36" t="s">
        <v>69</v>
      </c>
      <c r="X189" s="779">
        <v>0</v>
      </c>
      <c r="Y189" s="780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8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8" t="s">
        <v>69</v>
      </c>
      <c r="X191" s="781">
        <f>IFERROR(SUM(X189:X189),"0")</f>
        <v>0</v>
      </c>
      <c r="Y191" s="781">
        <f>IFERROR(SUM(Y189:Y189),"0")</f>
        <v>0</v>
      </c>
      <c r="Z191" s="38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2">
        <v>4301031191</v>
      </c>
      <c r="D193" s="783">
        <v>4680115880993</v>
      </c>
      <c r="E193" s="784"/>
      <c r="F193" s="778">
        <v>0.7</v>
      </c>
      <c r="G193" s="33">
        <v>6</v>
      </c>
      <c r="H193" s="778">
        <v>4.2</v>
      </c>
      <c r="I193" s="778">
        <v>4.47</v>
      </c>
      <c r="J193" s="33">
        <v>132</v>
      </c>
      <c r="K193" s="33" t="s">
        <v>126</v>
      </c>
      <c r="L193" s="33"/>
      <c r="M193" s="34" t="s">
        <v>68</v>
      </c>
      <c r="N193" s="34"/>
      <c r="O193" s="33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5"/>
      <c r="V193" s="35"/>
      <c r="W193" s="36" t="s">
        <v>69</v>
      </c>
      <c r="X193" s="779">
        <v>0</v>
      </c>
      <c r="Y193" s="780">
        <f t="shared" ref="Y193:Y200" si="36">IFERROR(IF(X193="",0,CEILING((X193/$H193),1)*$H193),"")</f>
        <v>0</v>
      </c>
      <c r="Z193" s="37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2">
        <v>4301031204</v>
      </c>
      <c r="D194" s="783">
        <v>4680115881761</v>
      </c>
      <c r="E194" s="784"/>
      <c r="F194" s="778">
        <v>0.7</v>
      </c>
      <c r="G194" s="33">
        <v>6</v>
      </c>
      <c r="H194" s="778">
        <v>4.2</v>
      </c>
      <c r="I194" s="778">
        <v>4.47</v>
      </c>
      <c r="J194" s="33">
        <v>132</v>
      </c>
      <c r="K194" s="33" t="s">
        <v>126</v>
      </c>
      <c r="L194" s="33"/>
      <c r="M194" s="34" t="s">
        <v>68</v>
      </c>
      <c r="N194" s="34"/>
      <c r="O194" s="33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5"/>
      <c r="V194" s="35"/>
      <c r="W194" s="36" t="s">
        <v>69</v>
      </c>
      <c r="X194" s="779">
        <v>0</v>
      </c>
      <c r="Y194" s="780">
        <f t="shared" si="36"/>
        <v>0</v>
      </c>
      <c r="Z194" s="37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2">
        <v>4301031201</v>
      </c>
      <c r="D195" s="783">
        <v>4680115881563</v>
      </c>
      <c r="E195" s="784"/>
      <c r="F195" s="778">
        <v>0.7</v>
      </c>
      <c r="G195" s="33">
        <v>6</v>
      </c>
      <c r="H195" s="778">
        <v>4.2</v>
      </c>
      <c r="I195" s="778">
        <v>4.41</v>
      </c>
      <c r="J195" s="33">
        <v>132</v>
      </c>
      <c r="K195" s="33" t="s">
        <v>126</v>
      </c>
      <c r="L195" s="33"/>
      <c r="M195" s="34" t="s">
        <v>68</v>
      </c>
      <c r="N195" s="34"/>
      <c r="O195" s="33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5"/>
      <c r="V195" s="35"/>
      <c r="W195" s="36" t="s">
        <v>69</v>
      </c>
      <c r="X195" s="779">
        <v>0</v>
      </c>
      <c r="Y195" s="780">
        <f t="shared" si="36"/>
        <v>0</v>
      </c>
      <c r="Z195" s="37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2">
        <v>4301031199</v>
      </c>
      <c r="D196" s="783">
        <v>4680115880986</v>
      </c>
      <c r="E196" s="784"/>
      <c r="F196" s="778">
        <v>0.35</v>
      </c>
      <c r="G196" s="33">
        <v>6</v>
      </c>
      <c r="H196" s="778">
        <v>2.1</v>
      </c>
      <c r="I196" s="778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5"/>
      <c r="V196" s="35"/>
      <c r="W196" s="36" t="s">
        <v>69</v>
      </c>
      <c r="X196" s="779">
        <v>0</v>
      </c>
      <c r="Y196" s="780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2">
        <v>4301031205</v>
      </c>
      <c r="D197" s="783">
        <v>4680115881785</v>
      </c>
      <c r="E197" s="784"/>
      <c r="F197" s="778">
        <v>0.35</v>
      </c>
      <c r="G197" s="33">
        <v>6</v>
      </c>
      <c r="H197" s="778">
        <v>2.1</v>
      </c>
      <c r="I197" s="778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5"/>
      <c r="V197" s="35"/>
      <c r="W197" s="36" t="s">
        <v>69</v>
      </c>
      <c r="X197" s="779">
        <v>0</v>
      </c>
      <c r="Y197" s="780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2">
        <v>4301031202</v>
      </c>
      <c r="D198" s="783">
        <v>4680115881679</v>
      </c>
      <c r="E198" s="784"/>
      <c r="F198" s="778">
        <v>0.35</v>
      </c>
      <c r="G198" s="33">
        <v>6</v>
      </c>
      <c r="H198" s="778">
        <v>2.1</v>
      </c>
      <c r="I198" s="778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5"/>
      <c r="V198" s="35"/>
      <c r="W198" s="36" t="s">
        <v>69</v>
      </c>
      <c r="X198" s="779">
        <v>0</v>
      </c>
      <c r="Y198" s="780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342</v>
      </c>
      <c r="B199" s="54" t="s">
        <v>343</v>
      </c>
      <c r="C199" s="32">
        <v>4301031158</v>
      </c>
      <c r="D199" s="783">
        <v>4680115880191</v>
      </c>
      <c r="E199" s="784"/>
      <c r="F199" s="778">
        <v>0.4</v>
      </c>
      <c r="G199" s="33">
        <v>6</v>
      </c>
      <c r="H199" s="778">
        <v>2.4</v>
      </c>
      <c r="I199" s="778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5"/>
      <c r="V199" s="35"/>
      <c r="W199" s="36" t="s">
        <v>69</v>
      </c>
      <c r="X199" s="779">
        <v>0</v>
      </c>
      <c r="Y199" s="780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2">
        <v>4301031245</v>
      </c>
      <c r="D200" s="783">
        <v>4680115883963</v>
      </c>
      <c r="E200" s="784"/>
      <c r="F200" s="778">
        <v>0.28000000000000003</v>
      </c>
      <c r="G200" s="33">
        <v>6</v>
      </c>
      <c r="H200" s="778">
        <v>1.68</v>
      </c>
      <c r="I200" s="778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5"/>
      <c r="V200" s="35"/>
      <c r="W200" s="36" t="s">
        <v>69</v>
      </c>
      <c r="X200" s="779">
        <v>0</v>
      </c>
      <c r="Y200" s="780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8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8" t="s">
        <v>69</v>
      </c>
      <c r="X202" s="781">
        <f>IFERROR(SUM(X193:X200),"0")</f>
        <v>0</v>
      </c>
      <c r="Y202" s="781">
        <f>IFERROR(SUM(Y193:Y200),"0")</f>
        <v>0</v>
      </c>
      <c r="Z202" s="38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348</v>
      </c>
      <c r="B205" s="54" t="s">
        <v>349</v>
      </c>
      <c r="C205" s="32">
        <v>4301011450</v>
      </c>
      <c r="D205" s="783">
        <v>4680115881402</v>
      </c>
      <c r="E205" s="784"/>
      <c r="F205" s="778">
        <v>1.35</v>
      </c>
      <c r="G205" s="33">
        <v>8</v>
      </c>
      <c r="H205" s="778">
        <v>10.8</v>
      </c>
      <c r="I205" s="778">
        <v>11.234999999999999</v>
      </c>
      <c r="J205" s="33">
        <v>64</v>
      </c>
      <c r="K205" s="33" t="s">
        <v>116</v>
      </c>
      <c r="L205" s="33"/>
      <c r="M205" s="34" t="s">
        <v>119</v>
      </c>
      <c r="N205" s="34"/>
      <c r="O205" s="33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5"/>
      <c r="V205" s="35"/>
      <c r="W205" s="36" t="s">
        <v>69</v>
      </c>
      <c r="X205" s="779">
        <v>0</v>
      </c>
      <c r="Y205" s="780">
        <f>IFERROR(IF(X205="",0,CEILING((X205/$H205),1)*$H205),"")</f>
        <v>0</v>
      </c>
      <c r="Z205" s="37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2">
        <v>4301011767</v>
      </c>
      <c r="D206" s="783">
        <v>4680115881396</v>
      </c>
      <c r="E206" s="784"/>
      <c r="F206" s="778">
        <v>0.45</v>
      </c>
      <c r="G206" s="33">
        <v>6</v>
      </c>
      <c r="H206" s="778">
        <v>2.7</v>
      </c>
      <c r="I206" s="778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5"/>
      <c r="V206" s="35"/>
      <c r="W206" s="36" t="s">
        <v>69</v>
      </c>
      <c r="X206" s="779">
        <v>0</v>
      </c>
      <c r="Y206" s="780">
        <f>IFERROR(IF(X206="",0,CEILING((X206/$H206),1)*$H206),"")</f>
        <v>0</v>
      </c>
      <c r="Z206" s="37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8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8" t="s">
        <v>69</v>
      </c>
      <c r="X208" s="781">
        <f>IFERROR(SUM(X205:X206),"0")</f>
        <v>0</v>
      </c>
      <c r="Y208" s="781">
        <f>IFERROR(SUM(Y205:Y206),"0")</f>
        <v>0</v>
      </c>
      <c r="Z208" s="38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354</v>
      </c>
      <c r="B210" s="54" t="s">
        <v>355</v>
      </c>
      <c r="C210" s="32">
        <v>4301020262</v>
      </c>
      <c r="D210" s="783">
        <v>4680115882935</v>
      </c>
      <c r="E210" s="784"/>
      <c r="F210" s="778">
        <v>1.35</v>
      </c>
      <c r="G210" s="33">
        <v>8</v>
      </c>
      <c r="H210" s="778">
        <v>10.8</v>
      </c>
      <c r="I210" s="778">
        <v>11.234999999999999</v>
      </c>
      <c r="J210" s="33">
        <v>64</v>
      </c>
      <c r="K210" s="33" t="s">
        <v>116</v>
      </c>
      <c r="L210" s="33"/>
      <c r="M210" s="34" t="s">
        <v>77</v>
      </c>
      <c r="N210" s="34"/>
      <c r="O210" s="33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5"/>
      <c r="V210" s="35"/>
      <c r="W210" s="36" t="s">
        <v>69</v>
      </c>
      <c r="X210" s="779">
        <v>0</v>
      </c>
      <c r="Y210" s="780">
        <f>IFERROR(IF(X210="",0,CEILING((X210/$H210),1)*$H210),"")</f>
        <v>0</v>
      </c>
      <c r="Z210" s="37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2">
        <v>4301020220</v>
      </c>
      <c r="D211" s="783">
        <v>4680115880764</v>
      </c>
      <c r="E211" s="784"/>
      <c r="F211" s="778">
        <v>0.35</v>
      </c>
      <c r="G211" s="33">
        <v>6</v>
      </c>
      <c r="H211" s="778">
        <v>2.1</v>
      </c>
      <c r="I211" s="778">
        <v>2.2799999999999998</v>
      </c>
      <c r="J211" s="33">
        <v>182</v>
      </c>
      <c r="K211" s="33" t="s">
        <v>76</v>
      </c>
      <c r="L211" s="33"/>
      <c r="M211" s="34" t="s">
        <v>119</v>
      </c>
      <c r="N211" s="34"/>
      <c r="O211" s="33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5"/>
      <c r="V211" s="35"/>
      <c r="W211" s="36" t="s">
        <v>69</v>
      </c>
      <c r="X211" s="779">
        <v>0</v>
      </c>
      <c r="Y211" s="780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8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8" t="s">
        <v>69</v>
      </c>
      <c r="X213" s="781">
        <f>IFERROR(SUM(X210:X211),"0")</f>
        <v>0</v>
      </c>
      <c r="Y213" s="781">
        <f>IFERROR(SUM(Y210:Y211),"0")</f>
        <v>0</v>
      </c>
      <c r="Z213" s="38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2">
        <v>4301031224</v>
      </c>
      <c r="D215" s="783">
        <v>4680115882683</v>
      </c>
      <c r="E215" s="784"/>
      <c r="F215" s="778">
        <v>0.9</v>
      </c>
      <c r="G215" s="33">
        <v>6</v>
      </c>
      <c r="H215" s="778">
        <v>5.4</v>
      </c>
      <c r="I215" s="778">
        <v>5.61</v>
      </c>
      <c r="J215" s="33">
        <v>132</v>
      </c>
      <c r="K215" s="33" t="s">
        <v>126</v>
      </c>
      <c r="L215" s="33"/>
      <c r="M215" s="34" t="s">
        <v>68</v>
      </c>
      <c r="N215" s="34"/>
      <c r="O215" s="33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5"/>
      <c r="V215" s="35"/>
      <c r="W215" s="36" t="s">
        <v>69</v>
      </c>
      <c r="X215" s="779">
        <v>0</v>
      </c>
      <c r="Y215" s="780">
        <f t="shared" ref="Y215:Y222" si="41">IFERROR(IF(X215="",0,CEILING((X215/$H215),1)*$H215),"")</f>
        <v>0</v>
      </c>
      <c r="Z215" s="37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2">
        <v>4301031230</v>
      </c>
      <c r="D216" s="783">
        <v>4680115882690</v>
      </c>
      <c r="E216" s="784"/>
      <c r="F216" s="778">
        <v>0.9</v>
      </c>
      <c r="G216" s="33">
        <v>6</v>
      </c>
      <c r="H216" s="778">
        <v>5.4</v>
      </c>
      <c r="I216" s="778">
        <v>5.61</v>
      </c>
      <c r="J216" s="33">
        <v>132</v>
      </c>
      <c r="K216" s="33" t="s">
        <v>126</v>
      </c>
      <c r="L216" s="33"/>
      <c r="M216" s="34" t="s">
        <v>68</v>
      </c>
      <c r="N216" s="34"/>
      <c r="O216" s="33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5"/>
      <c r="V216" s="35"/>
      <c r="W216" s="36" t="s">
        <v>69</v>
      </c>
      <c r="X216" s="779">
        <v>150</v>
      </c>
      <c r="Y216" s="780">
        <f t="shared" si="41"/>
        <v>151.20000000000002</v>
      </c>
      <c r="Z216" s="37">
        <f>IFERROR(IF(Y216=0,"",ROUNDUP(Y216/H216,0)*0.00902),"")</f>
        <v>0.25256000000000001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155.83333333333331</v>
      </c>
      <c r="BN216" s="64">
        <f t="shared" si="43"/>
        <v>157.08000000000001</v>
      </c>
      <c r="BO216" s="64">
        <f t="shared" si="44"/>
        <v>0.21043771043771042</v>
      </c>
      <c r="BP216" s="64">
        <f t="shared" si="45"/>
        <v>0.21212121212121213</v>
      </c>
    </row>
    <row r="217" spans="1:68" ht="27" customHeight="1" x14ac:dyDescent="0.25">
      <c r="A217" s="54" t="s">
        <v>365</v>
      </c>
      <c r="B217" s="54" t="s">
        <v>366</v>
      </c>
      <c r="C217" s="32">
        <v>4301031220</v>
      </c>
      <c r="D217" s="783">
        <v>4680115882669</v>
      </c>
      <c r="E217" s="784"/>
      <c r="F217" s="778">
        <v>0.9</v>
      </c>
      <c r="G217" s="33">
        <v>6</v>
      </c>
      <c r="H217" s="778">
        <v>5.4</v>
      </c>
      <c r="I217" s="778">
        <v>5.61</v>
      </c>
      <c r="J217" s="33">
        <v>132</v>
      </c>
      <c r="K217" s="33" t="s">
        <v>126</v>
      </c>
      <c r="L217" s="33"/>
      <c r="M217" s="34" t="s">
        <v>68</v>
      </c>
      <c r="N217" s="34"/>
      <c r="O217" s="33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5"/>
      <c r="V217" s="35"/>
      <c r="W217" s="36" t="s">
        <v>69</v>
      </c>
      <c r="X217" s="779">
        <v>200</v>
      </c>
      <c r="Y217" s="780">
        <f t="shared" si="41"/>
        <v>205.20000000000002</v>
      </c>
      <c r="Z217" s="37">
        <f>IFERROR(IF(Y217=0,"",ROUNDUP(Y217/H217,0)*0.00902),"")</f>
        <v>0.34276000000000001</v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207.77777777777777</v>
      </c>
      <c r="BN217" s="64">
        <f t="shared" si="43"/>
        <v>213.18000000000004</v>
      </c>
      <c r="BO217" s="64">
        <f t="shared" si="44"/>
        <v>0.28058361391694725</v>
      </c>
      <c r="BP217" s="64">
        <f t="shared" si="45"/>
        <v>0.2878787878787879</v>
      </c>
    </row>
    <row r="218" spans="1:68" ht="27" customHeight="1" x14ac:dyDescent="0.25">
      <c r="A218" s="54" t="s">
        <v>368</v>
      </c>
      <c r="B218" s="54" t="s">
        <v>369</v>
      </c>
      <c r="C218" s="32">
        <v>4301031221</v>
      </c>
      <c r="D218" s="783">
        <v>4680115882676</v>
      </c>
      <c r="E218" s="784"/>
      <c r="F218" s="778">
        <v>0.9</v>
      </c>
      <c r="G218" s="33">
        <v>6</v>
      </c>
      <c r="H218" s="778">
        <v>5.4</v>
      </c>
      <c r="I218" s="778">
        <v>5.61</v>
      </c>
      <c r="J218" s="33">
        <v>132</v>
      </c>
      <c r="K218" s="33" t="s">
        <v>126</v>
      </c>
      <c r="L218" s="33"/>
      <c r="M218" s="34" t="s">
        <v>68</v>
      </c>
      <c r="N218" s="34"/>
      <c r="O218" s="33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5"/>
      <c r="V218" s="35"/>
      <c r="W218" s="36" t="s">
        <v>69</v>
      </c>
      <c r="X218" s="779">
        <v>0</v>
      </c>
      <c r="Y218" s="780">
        <f t="shared" si="41"/>
        <v>0</v>
      </c>
      <c r="Z218" s="37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2">
        <v>4301031223</v>
      </c>
      <c r="D219" s="783">
        <v>4680115884014</v>
      </c>
      <c r="E219" s="784"/>
      <c r="F219" s="778">
        <v>0.3</v>
      </c>
      <c r="G219" s="33">
        <v>6</v>
      </c>
      <c r="H219" s="778">
        <v>1.8</v>
      </c>
      <c r="I219" s="778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5"/>
      <c r="V219" s="35"/>
      <c r="W219" s="36" t="s">
        <v>69</v>
      </c>
      <c r="X219" s="779">
        <v>0</v>
      </c>
      <c r="Y219" s="780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2">
        <v>4301031222</v>
      </c>
      <c r="D220" s="783">
        <v>4680115884007</v>
      </c>
      <c r="E220" s="784"/>
      <c r="F220" s="778">
        <v>0.3</v>
      </c>
      <c r="G220" s="33">
        <v>6</v>
      </c>
      <c r="H220" s="778">
        <v>1.8</v>
      </c>
      <c r="I220" s="778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5"/>
      <c r="V220" s="35"/>
      <c r="W220" s="36" t="s">
        <v>69</v>
      </c>
      <c r="X220" s="779">
        <v>0</v>
      </c>
      <c r="Y220" s="780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2">
        <v>4301031229</v>
      </c>
      <c r="D221" s="783">
        <v>4680115884038</v>
      </c>
      <c r="E221" s="784"/>
      <c r="F221" s="778">
        <v>0.3</v>
      </c>
      <c r="G221" s="33">
        <v>6</v>
      </c>
      <c r="H221" s="778">
        <v>1.8</v>
      </c>
      <c r="I221" s="778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5"/>
      <c r="V221" s="35"/>
      <c r="W221" s="36" t="s">
        <v>69</v>
      </c>
      <c r="X221" s="779">
        <v>0</v>
      </c>
      <c r="Y221" s="780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2">
        <v>4301031225</v>
      </c>
      <c r="D222" s="783">
        <v>4680115884021</v>
      </c>
      <c r="E222" s="784"/>
      <c r="F222" s="778">
        <v>0.3</v>
      </c>
      <c r="G222" s="33">
        <v>6</v>
      </c>
      <c r="H222" s="778">
        <v>1.8</v>
      </c>
      <c r="I222" s="778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5"/>
      <c r="V222" s="35"/>
      <c r="W222" s="36" t="s">
        <v>69</v>
      </c>
      <c r="X222" s="779">
        <v>0</v>
      </c>
      <c r="Y222" s="780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8" t="s">
        <v>72</v>
      </c>
      <c r="X223" s="781">
        <f>IFERROR(X215/H215,"0")+IFERROR(X216/H216,"0")+IFERROR(X217/H217,"0")+IFERROR(X218/H218,"0")+IFERROR(X219/H219,"0")+IFERROR(X220/H220,"0")+IFERROR(X221/H221,"0")+IFERROR(X222/H222,"0")</f>
        <v>64.81481481481481</v>
      </c>
      <c r="Y223" s="781">
        <f>IFERROR(Y215/H215,"0")+IFERROR(Y216/H216,"0")+IFERROR(Y217/H217,"0")+IFERROR(Y218/H218,"0")+IFERROR(Y219/H219,"0")+IFERROR(Y220/H220,"0")+IFERROR(Y221/H221,"0")+IFERROR(Y222/H222,"0")</f>
        <v>66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0.59532000000000007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8" t="s">
        <v>69</v>
      </c>
      <c r="X224" s="781">
        <f>IFERROR(SUM(X215:X222),"0")</f>
        <v>350</v>
      </c>
      <c r="Y224" s="781">
        <f>IFERROR(SUM(Y215:Y222),"0")</f>
        <v>356.40000000000003</v>
      </c>
      <c r="Z224" s="38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2">
        <v>4301051408</v>
      </c>
      <c r="D226" s="783">
        <v>4680115881594</v>
      </c>
      <c r="E226" s="784"/>
      <c r="F226" s="778">
        <v>1.35</v>
      </c>
      <c r="G226" s="33">
        <v>6</v>
      </c>
      <c r="H226" s="778">
        <v>8.1</v>
      </c>
      <c r="I226" s="778">
        <v>8.6189999999999998</v>
      </c>
      <c r="J226" s="33">
        <v>64</v>
      </c>
      <c r="K226" s="33" t="s">
        <v>116</v>
      </c>
      <c r="L226" s="33"/>
      <c r="M226" s="34" t="s">
        <v>77</v>
      </c>
      <c r="N226" s="34"/>
      <c r="O226" s="33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5"/>
      <c r="V226" s="35"/>
      <c r="W226" s="36" t="s">
        <v>69</v>
      </c>
      <c r="X226" s="779">
        <v>0</v>
      </c>
      <c r="Y226" s="780">
        <f t="shared" ref="Y226:Y236" si="46">IFERROR(IF(X226="",0,CEILING((X226/$H226),1)*$H226),"")</f>
        <v>0</v>
      </c>
      <c r="Z226" s="37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2">
        <v>4301051754</v>
      </c>
      <c r="D227" s="783">
        <v>4680115880962</v>
      </c>
      <c r="E227" s="784"/>
      <c r="F227" s="778">
        <v>1.3</v>
      </c>
      <c r="G227" s="33">
        <v>6</v>
      </c>
      <c r="H227" s="778">
        <v>7.8</v>
      </c>
      <c r="I227" s="778">
        <v>8.3640000000000008</v>
      </c>
      <c r="J227" s="33">
        <v>56</v>
      </c>
      <c r="K227" s="33" t="s">
        <v>116</v>
      </c>
      <c r="L227" s="33"/>
      <c r="M227" s="34" t="s">
        <v>68</v>
      </c>
      <c r="N227" s="34"/>
      <c r="O227" s="33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5"/>
      <c r="V227" s="35"/>
      <c r="W227" s="36" t="s">
        <v>69</v>
      </c>
      <c r="X227" s="779">
        <v>0</v>
      </c>
      <c r="Y227" s="780">
        <f t="shared" si="46"/>
        <v>0</v>
      </c>
      <c r="Z227" s="37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385</v>
      </c>
      <c r="B228" s="54" t="s">
        <v>386</v>
      </c>
      <c r="C228" s="32">
        <v>4301051411</v>
      </c>
      <c r="D228" s="783">
        <v>4680115881617</v>
      </c>
      <c r="E228" s="784"/>
      <c r="F228" s="778">
        <v>1.35</v>
      </c>
      <c r="G228" s="33">
        <v>6</v>
      </c>
      <c r="H228" s="778">
        <v>8.1</v>
      </c>
      <c r="I228" s="778">
        <v>8.6010000000000009</v>
      </c>
      <c r="J228" s="33">
        <v>64</v>
      </c>
      <c r="K228" s="33" t="s">
        <v>116</v>
      </c>
      <c r="L228" s="33"/>
      <c r="M228" s="34" t="s">
        <v>77</v>
      </c>
      <c r="N228" s="34"/>
      <c r="O228" s="33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5"/>
      <c r="V228" s="35"/>
      <c r="W228" s="36" t="s">
        <v>69</v>
      </c>
      <c r="X228" s="779">
        <v>0</v>
      </c>
      <c r="Y228" s="780">
        <f t="shared" si="46"/>
        <v>0</v>
      </c>
      <c r="Z228" s="37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2">
        <v>4301051632</v>
      </c>
      <c r="D229" s="783">
        <v>4680115880573</v>
      </c>
      <c r="E229" s="784"/>
      <c r="F229" s="778">
        <v>1.45</v>
      </c>
      <c r="G229" s="33">
        <v>6</v>
      </c>
      <c r="H229" s="778">
        <v>8.6999999999999993</v>
      </c>
      <c r="I229" s="778">
        <v>9.2639999999999993</v>
      </c>
      <c r="J229" s="33">
        <v>56</v>
      </c>
      <c r="K229" s="33" t="s">
        <v>116</v>
      </c>
      <c r="L229" s="33"/>
      <c r="M229" s="34" t="s">
        <v>68</v>
      </c>
      <c r="N229" s="34"/>
      <c r="O229" s="33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5"/>
      <c r="V229" s="35"/>
      <c r="W229" s="36" t="s">
        <v>69</v>
      </c>
      <c r="X229" s="779">
        <v>0</v>
      </c>
      <c r="Y229" s="780">
        <f t="shared" si="46"/>
        <v>0</v>
      </c>
      <c r="Z229" s="37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2">
        <v>4301051407</v>
      </c>
      <c r="D230" s="783">
        <v>4680115882195</v>
      </c>
      <c r="E230" s="784"/>
      <c r="F230" s="778">
        <v>0.4</v>
      </c>
      <c r="G230" s="33">
        <v>6</v>
      </c>
      <c r="H230" s="778">
        <v>2.4</v>
      </c>
      <c r="I230" s="778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5"/>
      <c r="V230" s="35"/>
      <c r="W230" s="36" t="s">
        <v>69</v>
      </c>
      <c r="X230" s="779">
        <v>0</v>
      </c>
      <c r="Y230" s="780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393</v>
      </c>
      <c r="B231" s="54" t="s">
        <v>394</v>
      </c>
      <c r="C231" s="32">
        <v>4301051752</v>
      </c>
      <c r="D231" s="783">
        <v>4680115882607</v>
      </c>
      <c r="E231" s="784"/>
      <c r="F231" s="778">
        <v>0.3</v>
      </c>
      <c r="G231" s="33">
        <v>6</v>
      </c>
      <c r="H231" s="778">
        <v>1.8</v>
      </c>
      <c r="I231" s="778">
        <v>2.052</v>
      </c>
      <c r="J231" s="33">
        <v>182</v>
      </c>
      <c r="K231" s="33" t="s">
        <v>76</v>
      </c>
      <c r="L231" s="33"/>
      <c r="M231" s="34" t="s">
        <v>161</v>
      </c>
      <c r="N231" s="34"/>
      <c r="O231" s="33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5"/>
      <c r="V231" s="35"/>
      <c r="W231" s="36" t="s">
        <v>69</v>
      </c>
      <c r="X231" s="779">
        <v>0</v>
      </c>
      <c r="Y231" s="780">
        <f t="shared" si="46"/>
        <v>0</v>
      </c>
      <c r="Z231" s="37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2">
        <v>4301051630</v>
      </c>
      <c r="D232" s="783">
        <v>4680115880092</v>
      </c>
      <c r="E232" s="784"/>
      <c r="F232" s="778">
        <v>0.4</v>
      </c>
      <c r="G232" s="33">
        <v>6</v>
      </c>
      <c r="H232" s="778">
        <v>2.4</v>
      </c>
      <c r="I232" s="778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5"/>
      <c r="V232" s="35"/>
      <c r="W232" s="36" t="s">
        <v>69</v>
      </c>
      <c r="X232" s="779">
        <v>0</v>
      </c>
      <c r="Y232" s="780">
        <f t="shared" si="46"/>
        <v>0</v>
      </c>
      <c r="Z232" s="37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399</v>
      </c>
      <c r="B233" s="54" t="s">
        <v>400</v>
      </c>
      <c r="C233" s="32">
        <v>4301051631</v>
      </c>
      <c r="D233" s="783">
        <v>4680115880221</v>
      </c>
      <c r="E233" s="784"/>
      <c r="F233" s="778">
        <v>0.4</v>
      </c>
      <c r="G233" s="33">
        <v>6</v>
      </c>
      <c r="H233" s="778">
        <v>2.4</v>
      </c>
      <c r="I233" s="778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5"/>
      <c r="V233" s="35"/>
      <c r="W233" s="36" t="s">
        <v>69</v>
      </c>
      <c r="X233" s="779">
        <v>0</v>
      </c>
      <c r="Y233" s="780">
        <f t="shared" si="46"/>
        <v>0</v>
      </c>
      <c r="Z233" s="37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401</v>
      </c>
      <c r="B234" s="54" t="s">
        <v>402</v>
      </c>
      <c r="C234" s="32">
        <v>4301051749</v>
      </c>
      <c r="D234" s="783">
        <v>4680115882942</v>
      </c>
      <c r="E234" s="784"/>
      <c r="F234" s="778">
        <v>0.3</v>
      </c>
      <c r="G234" s="33">
        <v>6</v>
      </c>
      <c r="H234" s="778">
        <v>1.8</v>
      </c>
      <c r="I234" s="778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5"/>
      <c r="V234" s="35"/>
      <c r="W234" s="36" t="s">
        <v>69</v>
      </c>
      <c r="X234" s="779">
        <v>0</v>
      </c>
      <c r="Y234" s="780">
        <f t="shared" si="46"/>
        <v>0</v>
      </c>
      <c r="Z234" s="37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2">
        <v>4301051753</v>
      </c>
      <c r="D235" s="783">
        <v>4680115880504</v>
      </c>
      <c r="E235" s="784"/>
      <c r="F235" s="778">
        <v>0.4</v>
      </c>
      <c r="G235" s="33">
        <v>6</v>
      </c>
      <c r="H235" s="778">
        <v>2.4</v>
      </c>
      <c r="I235" s="778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5"/>
      <c r="V235" s="35"/>
      <c r="W235" s="36" t="s">
        <v>69</v>
      </c>
      <c r="X235" s="779">
        <v>0</v>
      </c>
      <c r="Y235" s="780">
        <f t="shared" si="46"/>
        <v>0</v>
      </c>
      <c r="Z235" s="37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2">
        <v>4301051410</v>
      </c>
      <c r="D236" s="783">
        <v>4680115882164</v>
      </c>
      <c r="E236" s="784"/>
      <c r="F236" s="778">
        <v>0.4</v>
      </c>
      <c r="G236" s="33">
        <v>6</v>
      </c>
      <c r="H236" s="778">
        <v>2.4</v>
      </c>
      <c r="I236" s="778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5"/>
      <c r="V236" s="35"/>
      <c r="W236" s="36" t="s">
        <v>69</v>
      </c>
      <c r="X236" s="779">
        <v>0</v>
      </c>
      <c r="Y236" s="780">
        <f t="shared" si="46"/>
        <v>0</v>
      </c>
      <c r="Z236" s="37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8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8" t="s">
        <v>69</v>
      </c>
      <c r="X238" s="781">
        <f>IFERROR(SUM(X226:X236),"0")</f>
        <v>0</v>
      </c>
      <c r="Y238" s="781">
        <f>IFERROR(SUM(Y226:Y236),"0")</f>
        <v>0</v>
      </c>
      <c r="Z238" s="38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408</v>
      </c>
      <c r="B240" s="54" t="s">
        <v>409</v>
      </c>
      <c r="C240" s="32">
        <v>4301060404</v>
      </c>
      <c r="D240" s="783">
        <v>4680115882874</v>
      </c>
      <c r="E240" s="784"/>
      <c r="F240" s="778">
        <v>0.8</v>
      </c>
      <c r="G240" s="33">
        <v>4</v>
      </c>
      <c r="H240" s="778">
        <v>3.2</v>
      </c>
      <c r="I240" s="778">
        <v>3.4660000000000002</v>
      </c>
      <c r="J240" s="33">
        <v>132</v>
      </c>
      <c r="K240" s="33" t="s">
        <v>126</v>
      </c>
      <c r="L240" s="33"/>
      <c r="M240" s="34" t="s">
        <v>68</v>
      </c>
      <c r="N240" s="34"/>
      <c r="O240" s="33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5"/>
      <c r="V240" s="35"/>
      <c r="W240" s="36" t="s">
        <v>69</v>
      </c>
      <c r="X240" s="779">
        <v>0</v>
      </c>
      <c r="Y240" s="780">
        <f t="shared" ref="Y240:Y245" si="52">IFERROR(IF(X240="",0,CEILING((X240/$H240),1)*$H240),"")</f>
        <v>0</v>
      </c>
      <c r="Z240" s="37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2">
        <v>4301060360</v>
      </c>
      <c r="D241" s="783">
        <v>4680115882874</v>
      </c>
      <c r="E241" s="784"/>
      <c r="F241" s="778">
        <v>0.8</v>
      </c>
      <c r="G241" s="33">
        <v>4</v>
      </c>
      <c r="H241" s="778">
        <v>3.2</v>
      </c>
      <c r="I241" s="778">
        <v>3.4660000000000002</v>
      </c>
      <c r="J241" s="33">
        <v>120</v>
      </c>
      <c r="K241" s="33" t="s">
        <v>126</v>
      </c>
      <c r="L241" s="33"/>
      <c r="M241" s="34" t="s">
        <v>68</v>
      </c>
      <c r="N241" s="34"/>
      <c r="O241" s="33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5"/>
      <c r="V241" s="35"/>
      <c r="W241" s="36" t="s">
        <v>69</v>
      </c>
      <c r="X241" s="779">
        <v>0</v>
      </c>
      <c r="Y241" s="780">
        <f t="shared" si="52"/>
        <v>0</v>
      </c>
      <c r="Z241" s="37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2">
        <v>4301060460</v>
      </c>
      <c r="D242" s="783">
        <v>4680115882874</v>
      </c>
      <c r="E242" s="784"/>
      <c r="F242" s="778">
        <v>0.8</v>
      </c>
      <c r="G242" s="33">
        <v>4</v>
      </c>
      <c r="H242" s="778">
        <v>3.2</v>
      </c>
      <c r="I242" s="778">
        <v>3.4660000000000002</v>
      </c>
      <c r="J242" s="33">
        <v>132</v>
      </c>
      <c r="K242" s="33" t="s">
        <v>126</v>
      </c>
      <c r="L242" s="33"/>
      <c r="M242" s="34" t="s">
        <v>161</v>
      </c>
      <c r="N242" s="34"/>
      <c r="O242" s="33">
        <v>30</v>
      </c>
      <c r="P242" s="868" t="s">
        <v>414</v>
      </c>
      <c r="Q242" s="789"/>
      <c r="R242" s="789"/>
      <c r="S242" s="789"/>
      <c r="T242" s="790"/>
      <c r="U242" s="35"/>
      <c r="V242" s="35"/>
      <c r="W242" s="36" t="s">
        <v>69</v>
      </c>
      <c r="X242" s="779">
        <v>0</v>
      </c>
      <c r="Y242" s="780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2">
        <v>4301060359</v>
      </c>
      <c r="D243" s="783">
        <v>4680115884434</v>
      </c>
      <c r="E243" s="784"/>
      <c r="F243" s="778">
        <v>0.8</v>
      </c>
      <c r="G243" s="33">
        <v>4</v>
      </c>
      <c r="H243" s="778">
        <v>3.2</v>
      </c>
      <c r="I243" s="778">
        <v>3.4660000000000002</v>
      </c>
      <c r="J243" s="33">
        <v>132</v>
      </c>
      <c r="K243" s="33" t="s">
        <v>126</v>
      </c>
      <c r="L243" s="33"/>
      <c r="M243" s="34" t="s">
        <v>68</v>
      </c>
      <c r="N243" s="34"/>
      <c r="O243" s="33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5"/>
      <c r="V243" s="35"/>
      <c r="W243" s="36" t="s">
        <v>69</v>
      </c>
      <c r="X243" s="779">
        <v>0</v>
      </c>
      <c r="Y243" s="780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2">
        <v>4301060375</v>
      </c>
      <c r="D244" s="783">
        <v>4680115880818</v>
      </c>
      <c r="E244" s="784"/>
      <c r="F244" s="778">
        <v>0.4</v>
      </c>
      <c r="G244" s="33">
        <v>6</v>
      </c>
      <c r="H244" s="778">
        <v>2.4</v>
      </c>
      <c r="I244" s="778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5"/>
      <c r="V244" s="35"/>
      <c r="W244" s="36" t="s">
        <v>69</v>
      </c>
      <c r="X244" s="779">
        <v>0</v>
      </c>
      <c r="Y244" s="780">
        <f t="shared" si="52"/>
        <v>0</v>
      </c>
      <c r="Z244" s="37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422</v>
      </c>
      <c r="B245" s="54" t="s">
        <v>423</v>
      </c>
      <c r="C245" s="32">
        <v>4301060389</v>
      </c>
      <c r="D245" s="783">
        <v>4680115880801</v>
      </c>
      <c r="E245" s="784"/>
      <c r="F245" s="778">
        <v>0.4</v>
      </c>
      <c r="G245" s="33">
        <v>6</v>
      </c>
      <c r="H245" s="778">
        <v>2.4</v>
      </c>
      <c r="I245" s="778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5"/>
      <c r="V245" s="35"/>
      <c r="W245" s="36" t="s">
        <v>69</v>
      </c>
      <c r="X245" s="779">
        <v>0</v>
      </c>
      <c r="Y245" s="780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8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8" t="s">
        <v>69</v>
      </c>
      <c r="X247" s="781">
        <f>IFERROR(SUM(X240:X245),"0")</f>
        <v>0</v>
      </c>
      <c r="Y247" s="781">
        <f>IFERROR(SUM(Y240:Y245),"0")</f>
        <v>0</v>
      </c>
      <c r="Z247" s="38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426</v>
      </c>
      <c r="B250" s="54" t="s">
        <v>427</v>
      </c>
      <c r="C250" s="32">
        <v>4301011945</v>
      </c>
      <c r="D250" s="783">
        <v>4680115884274</v>
      </c>
      <c r="E250" s="784"/>
      <c r="F250" s="778">
        <v>1.45</v>
      </c>
      <c r="G250" s="33">
        <v>8</v>
      </c>
      <c r="H250" s="778">
        <v>11.6</v>
      </c>
      <c r="I250" s="778">
        <v>12.08</v>
      </c>
      <c r="J250" s="33">
        <v>48</v>
      </c>
      <c r="K250" s="33" t="s">
        <v>116</v>
      </c>
      <c r="L250" s="33"/>
      <c r="M250" s="34" t="s">
        <v>149</v>
      </c>
      <c r="N250" s="34"/>
      <c r="O250" s="33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5"/>
      <c r="V250" s="35"/>
      <c r="W250" s="36" t="s">
        <v>69</v>
      </c>
      <c r="X250" s="779">
        <v>0</v>
      </c>
      <c r="Y250" s="780">
        <f t="shared" ref="Y250:Y257" si="57">IFERROR(IF(X250="",0,CEILING((X250/$H250),1)*$H250),"")</f>
        <v>0</v>
      </c>
      <c r="Z250" s="37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2">
        <v>4301011717</v>
      </c>
      <c r="D251" s="783">
        <v>4680115884274</v>
      </c>
      <c r="E251" s="784"/>
      <c r="F251" s="778">
        <v>1.45</v>
      </c>
      <c r="G251" s="33">
        <v>8</v>
      </c>
      <c r="H251" s="778">
        <v>11.6</v>
      </c>
      <c r="I251" s="778">
        <v>12.035</v>
      </c>
      <c r="J251" s="33">
        <v>64</v>
      </c>
      <c r="K251" s="33" t="s">
        <v>116</v>
      </c>
      <c r="L251" s="33"/>
      <c r="M251" s="34" t="s">
        <v>119</v>
      </c>
      <c r="N251" s="34"/>
      <c r="O251" s="33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5"/>
      <c r="V251" s="35"/>
      <c r="W251" s="36" t="s">
        <v>69</v>
      </c>
      <c r="X251" s="779">
        <v>0</v>
      </c>
      <c r="Y251" s="780">
        <f t="shared" si="57"/>
        <v>0</v>
      </c>
      <c r="Z251" s="37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2">
        <v>4301011719</v>
      </c>
      <c r="D252" s="783">
        <v>4680115884298</v>
      </c>
      <c r="E252" s="784"/>
      <c r="F252" s="778">
        <v>1.45</v>
      </c>
      <c r="G252" s="33">
        <v>8</v>
      </c>
      <c r="H252" s="778">
        <v>11.6</v>
      </c>
      <c r="I252" s="778">
        <v>12.035</v>
      </c>
      <c r="J252" s="33">
        <v>64</v>
      </c>
      <c r="K252" s="33" t="s">
        <v>116</v>
      </c>
      <c r="L252" s="33"/>
      <c r="M252" s="34" t="s">
        <v>119</v>
      </c>
      <c r="N252" s="34"/>
      <c r="O252" s="33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5"/>
      <c r="V252" s="35"/>
      <c r="W252" s="36" t="s">
        <v>69</v>
      </c>
      <c r="X252" s="779">
        <v>0</v>
      </c>
      <c r="Y252" s="780">
        <f t="shared" si="57"/>
        <v>0</v>
      </c>
      <c r="Z252" s="37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2">
        <v>4301011944</v>
      </c>
      <c r="D253" s="783">
        <v>4680115884250</v>
      </c>
      <c r="E253" s="784"/>
      <c r="F253" s="778">
        <v>1.45</v>
      </c>
      <c r="G253" s="33">
        <v>8</v>
      </c>
      <c r="H253" s="778">
        <v>11.6</v>
      </c>
      <c r="I253" s="778">
        <v>12.08</v>
      </c>
      <c r="J253" s="33">
        <v>48</v>
      </c>
      <c r="K253" s="33" t="s">
        <v>116</v>
      </c>
      <c r="L253" s="33"/>
      <c r="M253" s="34" t="s">
        <v>149</v>
      </c>
      <c r="N253" s="34"/>
      <c r="O253" s="33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5"/>
      <c r="V253" s="35"/>
      <c r="W253" s="36" t="s">
        <v>69</v>
      </c>
      <c r="X253" s="779">
        <v>0</v>
      </c>
      <c r="Y253" s="780">
        <f t="shared" si="57"/>
        <v>0</v>
      </c>
      <c r="Z253" s="37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2">
        <v>4301011733</v>
      </c>
      <c r="D254" s="783">
        <v>4680115884250</v>
      </c>
      <c r="E254" s="784"/>
      <c r="F254" s="778">
        <v>1.45</v>
      </c>
      <c r="G254" s="33">
        <v>8</v>
      </c>
      <c r="H254" s="778">
        <v>11.6</v>
      </c>
      <c r="I254" s="778">
        <v>12.035</v>
      </c>
      <c r="J254" s="33">
        <v>64</v>
      </c>
      <c r="K254" s="33" t="s">
        <v>116</v>
      </c>
      <c r="L254" s="33"/>
      <c r="M254" s="34" t="s">
        <v>77</v>
      </c>
      <c r="N254" s="34"/>
      <c r="O254" s="33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5"/>
      <c r="V254" s="35"/>
      <c r="W254" s="36" t="s">
        <v>69</v>
      </c>
      <c r="X254" s="779">
        <v>0</v>
      </c>
      <c r="Y254" s="780">
        <f t="shared" si="57"/>
        <v>0</v>
      </c>
      <c r="Z254" s="37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2">
        <v>4301011718</v>
      </c>
      <c r="D255" s="783">
        <v>4680115884281</v>
      </c>
      <c r="E255" s="784"/>
      <c r="F255" s="778">
        <v>0.4</v>
      </c>
      <c r="G255" s="33">
        <v>10</v>
      </c>
      <c r="H255" s="778">
        <v>4</v>
      </c>
      <c r="I255" s="778">
        <v>4.21</v>
      </c>
      <c r="J255" s="33">
        <v>132</v>
      </c>
      <c r="K255" s="33" t="s">
        <v>126</v>
      </c>
      <c r="L255" s="33"/>
      <c r="M255" s="34" t="s">
        <v>119</v>
      </c>
      <c r="N255" s="34"/>
      <c r="O255" s="33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5"/>
      <c r="V255" s="35"/>
      <c r="W255" s="36" t="s">
        <v>69</v>
      </c>
      <c r="X255" s="779">
        <v>0</v>
      </c>
      <c r="Y255" s="780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2">
        <v>4301011720</v>
      </c>
      <c r="D256" s="783">
        <v>4680115884199</v>
      </c>
      <c r="E256" s="784"/>
      <c r="F256" s="778">
        <v>0.37</v>
      </c>
      <c r="G256" s="33">
        <v>10</v>
      </c>
      <c r="H256" s="778">
        <v>3.7</v>
      </c>
      <c r="I256" s="778">
        <v>3.91</v>
      </c>
      <c r="J256" s="33">
        <v>132</v>
      </c>
      <c r="K256" s="33" t="s">
        <v>126</v>
      </c>
      <c r="L256" s="33"/>
      <c r="M256" s="34" t="s">
        <v>119</v>
      </c>
      <c r="N256" s="34"/>
      <c r="O256" s="33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5"/>
      <c r="V256" s="35"/>
      <c r="W256" s="36" t="s">
        <v>69</v>
      </c>
      <c r="X256" s="779">
        <v>0</v>
      </c>
      <c r="Y256" s="780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2">
        <v>4301011716</v>
      </c>
      <c r="D257" s="783">
        <v>4680115884267</v>
      </c>
      <c r="E257" s="784"/>
      <c r="F257" s="778">
        <v>0.4</v>
      </c>
      <c r="G257" s="33">
        <v>10</v>
      </c>
      <c r="H257" s="778">
        <v>4</v>
      </c>
      <c r="I257" s="778">
        <v>4.21</v>
      </c>
      <c r="J257" s="33">
        <v>132</v>
      </c>
      <c r="K257" s="33" t="s">
        <v>126</v>
      </c>
      <c r="L257" s="33"/>
      <c r="M257" s="34" t="s">
        <v>119</v>
      </c>
      <c r="N257" s="34"/>
      <c r="O257" s="33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5"/>
      <c r="V257" s="35"/>
      <c r="W257" s="36" t="s">
        <v>69</v>
      </c>
      <c r="X257" s="779">
        <v>0</v>
      </c>
      <c r="Y257" s="780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8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8" t="s">
        <v>69</v>
      </c>
      <c r="X259" s="781">
        <f>IFERROR(SUM(X250:X257),"0")</f>
        <v>0</v>
      </c>
      <c r="Y259" s="781">
        <f>IFERROR(SUM(Y250:Y257),"0")</f>
        <v>0</v>
      </c>
      <c r="Z259" s="38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445</v>
      </c>
      <c r="B262" s="54" t="s">
        <v>446</v>
      </c>
      <c r="C262" s="32">
        <v>4301011942</v>
      </c>
      <c r="D262" s="783">
        <v>4680115884137</v>
      </c>
      <c r="E262" s="784"/>
      <c r="F262" s="778">
        <v>1.45</v>
      </c>
      <c r="G262" s="33">
        <v>8</v>
      </c>
      <c r="H262" s="778">
        <v>11.6</v>
      </c>
      <c r="I262" s="778">
        <v>12.08</v>
      </c>
      <c r="J262" s="33">
        <v>48</v>
      </c>
      <c r="K262" s="33" t="s">
        <v>116</v>
      </c>
      <c r="L262" s="33"/>
      <c r="M262" s="34" t="s">
        <v>149</v>
      </c>
      <c r="N262" s="34"/>
      <c r="O262" s="33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5"/>
      <c r="V262" s="35"/>
      <c r="W262" s="36" t="s">
        <v>69</v>
      </c>
      <c r="X262" s="779">
        <v>0</v>
      </c>
      <c r="Y262" s="780">
        <f t="shared" ref="Y262:Y270" si="62">IFERROR(IF(X262="",0,CEILING((X262/$H262),1)*$H262),"")</f>
        <v>0</v>
      </c>
      <c r="Z262" s="37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2">
        <v>4301011826</v>
      </c>
      <c r="D263" s="783">
        <v>4680115884137</v>
      </c>
      <c r="E263" s="784"/>
      <c r="F263" s="778">
        <v>1.45</v>
      </c>
      <c r="G263" s="33">
        <v>8</v>
      </c>
      <c r="H263" s="778">
        <v>11.6</v>
      </c>
      <c r="I263" s="778">
        <v>12.035</v>
      </c>
      <c r="J263" s="33">
        <v>64</v>
      </c>
      <c r="K263" s="33" t="s">
        <v>116</v>
      </c>
      <c r="L263" s="33"/>
      <c r="M263" s="34" t="s">
        <v>119</v>
      </c>
      <c r="N263" s="34"/>
      <c r="O263" s="33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5"/>
      <c r="V263" s="35"/>
      <c r="W263" s="36" t="s">
        <v>69</v>
      </c>
      <c r="X263" s="779">
        <v>0</v>
      </c>
      <c r="Y263" s="780">
        <f t="shared" si="62"/>
        <v>0</v>
      </c>
      <c r="Z263" s="37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2">
        <v>4301011724</v>
      </c>
      <c r="D264" s="783">
        <v>4680115884236</v>
      </c>
      <c r="E264" s="784"/>
      <c r="F264" s="778">
        <v>1.45</v>
      </c>
      <c r="G264" s="33">
        <v>8</v>
      </c>
      <c r="H264" s="778">
        <v>11.6</v>
      </c>
      <c r="I264" s="778">
        <v>12.035</v>
      </c>
      <c r="J264" s="33">
        <v>64</v>
      </c>
      <c r="K264" s="33" t="s">
        <v>116</v>
      </c>
      <c r="L264" s="33"/>
      <c r="M264" s="34" t="s">
        <v>119</v>
      </c>
      <c r="N264" s="34"/>
      <c r="O264" s="33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5"/>
      <c r="V264" s="35"/>
      <c r="W264" s="36" t="s">
        <v>69</v>
      </c>
      <c r="X264" s="779">
        <v>0</v>
      </c>
      <c r="Y264" s="780">
        <f t="shared" si="62"/>
        <v>0</v>
      </c>
      <c r="Z264" s="37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2">
        <v>4301011941</v>
      </c>
      <c r="D265" s="783">
        <v>4680115884175</v>
      </c>
      <c r="E265" s="784"/>
      <c r="F265" s="778">
        <v>1.45</v>
      </c>
      <c r="G265" s="33">
        <v>8</v>
      </c>
      <c r="H265" s="778">
        <v>11.6</v>
      </c>
      <c r="I265" s="778">
        <v>12.08</v>
      </c>
      <c r="J265" s="33">
        <v>48</v>
      </c>
      <c r="K265" s="33" t="s">
        <v>116</v>
      </c>
      <c r="L265" s="33"/>
      <c r="M265" s="34" t="s">
        <v>149</v>
      </c>
      <c r="N265" s="34"/>
      <c r="O265" s="33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5"/>
      <c r="V265" s="35"/>
      <c r="W265" s="36" t="s">
        <v>69</v>
      </c>
      <c r="X265" s="779">
        <v>0</v>
      </c>
      <c r="Y265" s="780">
        <f t="shared" si="62"/>
        <v>0</v>
      </c>
      <c r="Z265" s="37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2">
        <v>4301011721</v>
      </c>
      <c r="D266" s="783">
        <v>4680115884175</v>
      </c>
      <c r="E266" s="784"/>
      <c r="F266" s="778">
        <v>1.45</v>
      </c>
      <c r="G266" s="33">
        <v>8</v>
      </c>
      <c r="H266" s="778">
        <v>11.6</v>
      </c>
      <c r="I266" s="778">
        <v>12.035</v>
      </c>
      <c r="J266" s="33">
        <v>64</v>
      </c>
      <c r="K266" s="33" t="s">
        <v>116</v>
      </c>
      <c r="L266" s="33"/>
      <c r="M266" s="34" t="s">
        <v>119</v>
      </c>
      <c r="N266" s="34"/>
      <c r="O266" s="33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5"/>
      <c r="V266" s="35"/>
      <c r="W266" s="36" t="s">
        <v>69</v>
      </c>
      <c r="X266" s="779">
        <v>0</v>
      </c>
      <c r="Y266" s="780">
        <f t="shared" si="62"/>
        <v>0</v>
      </c>
      <c r="Z266" s="37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2">
        <v>4301011824</v>
      </c>
      <c r="D267" s="783">
        <v>4680115884144</v>
      </c>
      <c r="E267" s="784"/>
      <c r="F267" s="778">
        <v>0.4</v>
      </c>
      <c r="G267" s="33">
        <v>10</v>
      </c>
      <c r="H267" s="778">
        <v>4</v>
      </c>
      <c r="I267" s="778">
        <v>4.21</v>
      </c>
      <c r="J267" s="33">
        <v>132</v>
      </c>
      <c r="K267" s="33" t="s">
        <v>126</v>
      </c>
      <c r="L267" s="33"/>
      <c r="M267" s="34" t="s">
        <v>119</v>
      </c>
      <c r="N267" s="34"/>
      <c r="O267" s="33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5"/>
      <c r="V267" s="35"/>
      <c r="W267" s="36" t="s">
        <v>69</v>
      </c>
      <c r="X267" s="779">
        <v>0</v>
      </c>
      <c r="Y267" s="780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2">
        <v>4301011963</v>
      </c>
      <c r="D268" s="783">
        <v>4680115885288</v>
      </c>
      <c r="E268" s="784"/>
      <c r="F268" s="778">
        <v>0.37</v>
      </c>
      <c r="G268" s="33">
        <v>10</v>
      </c>
      <c r="H268" s="778">
        <v>3.7</v>
      </c>
      <c r="I268" s="778">
        <v>3.91</v>
      </c>
      <c r="J268" s="33">
        <v>132</v>
      </c>
      <c r="K268" s="33" t="s">
        <v>126</v>
      </c>
      <c r="L268" s="33"/>
      <c r="M268" s="34" t="s">
        <v>119</v>
      </c>
      <c r="N268" s="34"/>
      <c r="O268" s="33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5"/>
      <c r="V268" s="35"/>
      <c r="W268" s="36" t="s">
        <v>69</v>
      </c>
      <c r="X268" s="779">
        <v>0</v>
      </c>
      <c r="Y268" s="780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2">
        <v>4301011726</v>
      </c>
      <c r="D269" s="783">
        <v>4680115884182</v>
      </c>
      <c r="E269" s="784"/>
      <c r="F269" s="778">
        <v>0.37</v>
      </c>
      <c r="G269" s="33">
        <v>10</v>
      </c>
      <c r="H269" s="778">
        <v>3.7</v>
      </c>
      <c r="I269" s="778">
        <v>3.91</v>
      </c>
      <c r="J269" s="33">
        <v>132</v>
      </c>
      <c r="K269" s="33" t="s">
        <v>126</v>
      </c>
      <c r="L269" s="33"/>
      <c r="M269" s="34" t="s">
        <v>119</v>
      </c>
      <c r="N269" s="34"/>
      <c r="O269" s="33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5"/>
      <c r="V269" s="35"/>
      <c r="W269" s="36" t="s">
        <v>69</v>
      </c>
      <c r="X269" s="779">
        <v>0</v>
      </c>
      <c r="Y269" s="780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2">
        <v>4301011722</v>
      </c>
      <c r="D270" s="783">
        <v>4680115884205</v>
      </c>
      <c r="E270" s="784"/>
      <c r="F270" s="778">
        <v>0.4</v>
      </c>
      <c r="G270" s="33">
        <v>10</v>
      </c>
      <c r="H270" s="778">
        <v>4</v>
      </c>
      <c r="I270" s="778">
        <v>4.21</v>
      </c>
      <c r="J270" s="33">
        <v>132</v>
      </c>
      <c r="K270" s="33" t="s">
        <v>126</v>
      </c>
      <c r="L270" s="33"/>
      <c r="M270" s="34" t="s">
        <v>119</v>
      </c>
      <c r="N270" s="34"/>
      <c r="O270" s="33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5"/>
      <c r="V270" s="35"/>
      <c r="W270" s="36" t="s">
        <v>69</v>
      </c>
      <c r="X270" s="779">
        <v>0</v>
      </c>
      <c r="Y270" s="780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8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8" t="s">
        <v>69</v>
      </c>
      <c r="X272" s="781">
        <f>IFERROR(SUM(X262:X270),"0")</f>
        <v>0</v>
      </c>
      <c r="Y272" s="781">
        <f>IFERROR(SUM(Y262:Y270),"0")</f>
        <v>0</v>
      </c>
      <c r="Z272" s="38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2">
        <v>4301020340</v>
      </c>
      <c r="D274" s="783">
        <v>4680115885721</v>
      </c>
      <c r="E274" s="784"/>
      <c r="F274" s="778">
        <v>0.33</v>
      </c>
      <c r="G274" s="33">
        <v>6</v>
      </c>
      <c r="H274" s="778">
        <v>1.98</v>
      </c>
      <c r="I274" s="778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5"/>
      <c r="V274" s="35"/>
      <c r="W274" s="36" t="s">
        <v>69</v>
      </c>
      <c r="X274" s="779">
        <v>0</v>
      </c>
      <c r="Y274" s="780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8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8" t="s">
        <v>69</v>
      </c>
      <c r="X276" s="781">
        <f>IFERROR(SUM(X274:X274),"0")</f>
        <v>0</v>
      </c>
      <c r="Y276" s="781">
        <f>IFERROR(SUM(Y274:Y274),"0")</f>
        <v>0</v>
      </c>
      <c r="Z276" s="38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469</v>
      </c>
      <c r="B279" s="54" t="s">
        <v>470</v>
      </c>
      <c r="C279" s="32">
        <v>4301011855</v>
      </c>
      <c r="D279" s="783">
        <v>4680115885837</v>
      </c>
      <c r="E279" s="784"/>
      <c r="F279" s="778">
        <v>1.35</v>
      </c>
      <c r="G279" s="33">
        <v>8</v>
      </c>
      <c r="H279" s="778">
        <v>10.8</v>
      </c>
      <c r="I279" s="778">
        <v>11.234999999999999</v>
      </c>
      <c r="J279" s="33">
        <v>64</v>
      </c>
      <c r="K279" s="33" t="s">
        <v>116</v>
      </c>
      <c r="L279" s="33"/>
      <c r="M279" s="34" t="s">
        <v>119</v>
      </c>
      <c r="N279" s="34"/>
      <c r="O279" s="33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5"/>
      <c r="V279" s="35"/>
      <c r="W279" s="36" t="s">
        <v>69</v>
      </c>
      <c r="X279" s="779">
        <v>0</v>
      </c>
      <c r="Y279" s="780">
        <f t="shared" ref="Y279:Y287" si="67">IFERROR(IF(X279="",0,CEILING((X279/$H279),1)*$H279),"")</f>
        <v>0</v>
      </c>
      <c r="Z279" s="37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2">
        <v>4301011910</v>
      </c>
      <c r="D280" s="783">
        <v>4680115885806</v>
      </c>
      <c r="E280" s="784"/>
      <c r="F280" s="778">
        <v>1.35</v>
      </c>
      <c r="G280" s="33">
        <v>8</v>
      </c>
      <c r="H280" s="778">
        <v>10.8</v>
      </c>
      <c r="I280" s="778">
        <v>11.28</v>
      </c>
      <c r="J280" s="33">
        <v>48</v>
      </c>
      <c r="K280" s="33" t="s">
        <v>116</v>
      </c>
      <c r="L280" s="33"/>
      <c r="M280" s="34" t="s">
        <v>149</v>
      </c>
      <c r="N280" s="34"/>
      <c r="O280" s="33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5"/>
      <c r="V280" s="35"/>
      <c r="W280" s="36" t="s">
        <v>69</v>
      </c>
      <c r="X280" s="779">
        <v>0</v>
      </c>
      <c r="Y280" s="780">
        <f t="shared" si="67"/>
        <v>0</v>
      </c>
      <c r="Z280" s="37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2">
        <v>4301011850</v>
      </c>
      <c r="D281" s="783">
        <v>4680115885806</v>
      </c>
      <c r="E281" s="784"/>
      <c r="F281" s="778">
        <v>1.35</v>
      </c>
      <c r="G281" s="33">
        <v>8</v>
      </c>
      <c r="H281" s="778">
        <v>10.8</v>
      </c>
      <c r="I281" s="778">
        <v>11.234999999999999</v>
      </c>
      <c r="J281" s="33">
        <v>64</v>
      </c>
      <c r="K281" s="33" t="s">
        <v>116</v>
      </c>
      <c r="L281" s="33"/>
      <c r="M281" s="34" t="s">
        <v>119</v>
      </c>
      <c r="N281" s="34"/>
      <c r="O281" s="33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5"/>
      <c r="V281" s="35"/>
      <c r="W281" s="36" t="s">
        <v>69</v>
      </c>
      <c r="X281" s="779">
        <v>0</v>
      </c>
      <c r="Y281" s="780">
        <f t="shared" si="67"/>
        <v>0</v>
      </c>
      <c r="Z281" s="37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2">
        <v>4301011853</v>
      </c>
      <c r="D282" s="783">
        <v>4680115885851</v>
      </c>
      <c r="E282" s="784"/>
      <c r="F282" s="778">
        <v>1.35</v>
      </c>
      <c r="G282" s="33">
        <v>8</v>
      </c>
      <c r="H282" s="778">
        <v>10.8</v>
      </c>
      <c r="I282" s="778">
        <v>11.234999999999999</v>
      </c>
      <c r="J282" s="33">
        <v>64</v>
      </c>
      <c r="K282" s="33" t="s">
        <v>116</v>
      </c>
      <c r="L282" s="33"/>
      <c r="M282" s="34" t="s">
        <v>119</v>
      </c>
      <c r="N282" s="34"/>
      <c r="O282" s="33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5"/>
      <c r="V282" s="35"/>
      <c r="W282" s="36" t="s">
        <v>69</v>
      </c>
      <c r="X282" s="779">
        <v>0</v>
      </c>
      <c r="Y282" s="780">
        <f t="shared" si="67"/>
        <v>0</v>
      </c>
      <c r="Z282" s="37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2">
        <v>4301011313</v>
      </c>
      <c r="D283" s="783">
        <v>4607091385984</v>
      </c>
      <c r="E283" s="784"/>
      <c r="F283" s="778">
        <v>1.35</v>
      </c>
      <c r="G283" s="33">
        <v>8</v>
      </c>
      <c r="H283" s="778">
        <v>10.8</v>
      </c>
      <c r="I283" s="778">
        <v>11.234999999999999</v>
      </c>
      <c r="J283" s="33">
        <v>64</v>
      </c>
      <c r="K283" s="33" t="s">
        <v>116</v>
      </c>
      <c r="L283" s="33"/>
      <c r="M283" s="34" t="s">
        <v>119</v>
      </c>
      <c r="N283" s="34"/>
      <c r="O283" s="33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5"/>
      <c r="V283" s="35"/>
      <c r="W283" s="36" t="s">
        <v>69</v>
      </c>
      <c r="X283" s="779">
        <v>0</v>
      </c>
      <c r="Y283" s="780">
        <f t="shared" si="67"/>
        <v>0</v>
      </c>
      <c r="Z283" s="37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2">
        <v>4301011852</v>
      </c>
      <c r="D284" s="783">
        <v>4680115885844</v>
      </c>
      <c r="E284" s="784"/>
      <c r="F284" s="778">
        <v>0.4</v>
      </c>
      <c r="G284" s="33">
        <v>10</v>
      </c>
      <c r="H284" s="778">
        <v>4</v>
      </c>
      <c r="I284" s="778">
        <v>4.21</v>
      </c>
      <c r="J284" s="33">
        <v>132</v>
      </c>
      <c r="K284" s="33" t="s">
        <v>126</v>
      </c>
      <c r="L284" s="33"/>
      <c r="M284" s="34" t="s">
        <v>119</v>
      </c>
      <c r="N284" s="34"/>
      <c r="O284" s="33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5"/>
      <c r="V284" s="35"/>
      <c r="W284" s="36" t="s">
        <v>69</v>
      </c>
      <c r="X284" s="779">
        <v>80</v>
      </c>
      <c r="Y284" s="780">
        <f t="shared" si="67"/>
        <v>80</v>
      </c>
      <c r="Z284" s="37">
        <f>IFERROR(IF(Y284=0,"",ROUNDUP(Y284/H284,0)*0.00902),"")</f>
        <v>0.1804</v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84.2</v>
      </c>
      <c r="BN284" s="64">
        <f t="shared" si="69"/>
        <v>84.2</v>
      </c>
      <c r="BO284" s="64">
        <f t="shared" si="70"/>
        <v>0.15151515151515152</v>
      </c>
      <c r="BP284" s="64">
        <f t="shared" si="71"/>
        <v>0.15151515151515152</v>
      </c>
    </row>
    <row r="285" spans="1:68" ht="27" customHeight="1" x14ac:dyDescent="0.25">
      <c r="A285" s="54" t="s">
        <v>486</v>
      </c>
      <c r="B285" s="54" t="s">
        <v>487</v>
      </c>
      <c r="C285" s="32">
        <v>4301011319</v>
      </c>
      <c r="D285" s="783">
        <v>4607091387469</v>
      </c>
      <c r="E285" s="784"/>
      <c r="F285" s="778">
        <v>0.5</v>
      </c>
      <c r="G285" s="33">
        <v>10</v>
      </c>
      <c r="H285" s="778">
        <v>5</v>
      </c>
      <c r="I285" s="778">
        <v>5.21</v>
      </c>
      <c r="J285" s="33">
        <v>132</v>
      </c>
      <c r="K285" s="33" t="s">
        <v>126</v>
      </c>
      <c r="L285" s="33"/>
      <c r="M285" s="34" t="s">
        <v>119</v>
      </c>
      <c r="N285" s="34"/>
      <c r="O285" s="33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5"/>
      <c r="V285" s="35"/>
      <c r="W285" s="36" t="s">
        <v>69</v>
      </c>
      <c r="X285" s="779">
        <v>0</v>
      </c>
      <c r="Y285" s="780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2">
        <v>4301011851</v>
      </c>
      <c r="D286" s="783">
        <v>4680115885820</v>
      </c>
      <c r="E286" s="784"/>
      <c r="F286" s="778">
        <v>0.4</v>
      </c>
      <c r="G286" s="33">
        <v>10</v>
      </c>
      <c r="H286" s="778">
        <v>4</v>
      </c>
      <c r="I286" s="778">
        <v>4.21</v>
      </c>
      <c r="J286" s="33">
        <v>132</v>
      </c>
      <c r="K286" s="33" t="s">
        <v>126</v>
      </c>
      <c r="L286" s="33"/>
      <c r="M286" s="34" t="s">
        <v>119</v>
      </c>
      <c r="N286" s="34"/>
      <c r="O286" s="33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5"/>
      <c r="V286" s="35"/>
      <c r="W286" s="36" t="s">
        <v>69</v>
      </c>
      <c r="X286" s="779">
        <v>0</v>
      </c>
      <c r="Y286" s="780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2">
        <v>4301011316</v>
      </c>
      <c r="D287" s="783">
        <v>4607091387438</v>
      </c>
      <c r="E287" s="784"/>
      <c r="F287" s="778">
        <v>0.5</v>
      </c>
      <c r="G287" s="33">
        <v>10</v>
      </c>
      <c r="H287" s="778">
        <v>5</v>
      </c>
      <c r="I287" s="778">
        <v>5.21</v>
      </c>
      <c r="J287" s="33">
        <v>132</v>
      </c>
      <c r="K287" s="33" t="s">
        <v>126</v>
      </c>
      <c r="L287" s="33"/>
      <c r="M287" s="34" t="s">
        <v>119</v>
      </c>
      <c r="N287" s="34"/>
      <c r="O287" s="33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5"/>
      <c r="V287" s="35"/>
      <c r="W287" s="36" t="s">
        <v>69</v>
      </c>
      <c r="X287" s="779">
        <v>150</v>
      </c>
      <c r="Y287" s="780">
        <f t="shared" si="67"/>
        <v>150</v>
      </c>
      <c r="Z287" s="37">
        <f>IFERROR(IF(Y287=0,"",ROUNDUP(Y287/H287,0)*0.00902),"")</f>
        <v>0.27060000000000001</v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156.30000000000001</v>
      </c>
      <c r="BN287" s="64">
        <f t="shared" si="69"/>
        <v>156.30000000000001</v>
      </c>
      <c r="BO287" s="64">
        <f t="shared" si="70"/>
        <v>0.22727272727272729</v>
      </c>
      <c r="BP287" s="64">
        <f t="shared" si="71"/>
        <v>0.22727272727272729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8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50</v>
      </c>
      <c r="Y288" s="781">
        <f>IFERROR(Y279/H279,"0")+IFERROR(Y280/H280,"0")+IFERROR(Y281/H281,"0")+IFERROR(Y282/H282,"0")+IFERROR(Y283/H283,"0")+IFERROR(Y284/H284,"0")+IFERROR(Y285/H285,"0")+IFERROR(Y286/H286,"0")+IFERROR(Y287/H287,"0")</f>
        <v>50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0.45100000000000001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8" t="s">
        <v>69</v>
      </c>
      <c r="X289" s="781">
        <f>IFERROR(SUM(X279:X287),"0")</f>
        <v>230</v>
      </c>
      <c r="Y289" s="781">
        <f>IFERROR(SUM(Y279:Y287),"0")</f>
        <v>230</v>
      </c>
      <c r="Z289" s="38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496</v>
      </c>
      <c r="B292" s="54" t="s">
        <v>497</v>
      </c>
      <c r="C292" s="32">
        <v>4301011876</v>
      </c>
      <c r="D292" s="783">
        <v>4680115885707</v>
      </c>
      <c r="E292" s="784"/>
      <c r="F292" s="778">
        <v>0.9</v>
      </c>
      <c r="G292" s="33">
        <v>10</v>
      </c>
      <c r="H292" s="778">
        <v>9</v>
      </c>
      <c r="I292" s="778">
        <v>9.4350000000000005</v>
      </c>
      <c r="J292" s="33">
        <v>64</v>
      </c>
      <c r="K292" s="33" t="s">
        <v>116</v>
      </c>
      <c r="L292" s="33"/>
      <c r="M292" s="34" t="s">
        <v>119</v>
      </c>
      <c r="N292" s="34"/>
      <c r="O292" s="33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5"/>
      <c r="V292" s="35"/>
      <c r="W292" s="36" t="s">
        <v>69</v>
      </c>
      <c r="X292" s="779">
        <v>0</v>
      </c>
      <c r="Y292" s="780">
        <f>IFERROR(IF(X292="",0,CEILING((X292/$H292),1)*$H292),"")</f>
        <v>0</v>
      </c>
      <c r="Z292" s="37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8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8" t="s">
        <v>69</v>
      </c>
      <c r="X294" s="781">
        <f>IFERROR(SUM(X292:X292),"0")</f>
        <v>0</v>
      </c>
      <c r="Y294" s="781">
        <f>IFERROR(SUM(Y292:Y292),"0")</f>
        <v>0</v>
      </c>
      <c r="Z294" s="38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499</v>
      </c>
      <c r="B297" s="54" t="s">
        <v>500</v>
      </c>
      <c r="C297" s="32">
        <v>4301011223</v>
      </c>
      <c r="D297" s="783">
        <v>4607091383423</v>
      </c>
      <c r="E297" s="784"/>
      <c r="F297" s="778">
        <v>1.35</v>
      </c>
      <c r="G297" s="33">
        <v>8</v>
      </c>
      <c r="H297" s="778">
        <v>10.8</v>
      </c>
      <c r="I297" s="778">
        <v>11.331</v>
      </c>
      <c r="J297" s="33">
        <v>64</v>
      </c>
      <c r="K297" s="33" t="s">
        <v>116</v>
      </c>
      <c r="L297" s="33"/>
      <c r="M297" s="34" t="s">
        <v>77</v>
      </c>
      <c r="N297" s="34"/>
      <c r="O297" s="33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5"/>
      <c r="V297" s="35"/>
      <c r="W297" s="36" t="s">
        <v>69</v>
      </c>
      <c r="X297" s="779">
        <v>0</v>
      </c>
      <c r="Y297" s="780">
        <f>IFERROR(IF(X297="",0,CEILING((X297/$H297),1)*$H297),"")</f>
        <v>0</v>
      </c>
      <c r="Z297" s="37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2">
        <v>4301011879</v>
      </c>
      <c r="D298" s="783">
        <v>4680115885691</v>
      </c>
      <c r="E298" s="784"/>
      <c r="F298" s="778">
        <v>1.35</v>
      </c>
      <c r="G298" s="33">
        <v>8</v>
      </c>
      <c r="H298" s="778">
        <v>10.8</v>
      </c>
      <c r="I298" s="778">
        <v>11.28</v>
      </c>
      <c r="J298" s="33">
        <v>56</v>
      </c>
      <c r="K298" s="33" t="s">
        <v>116</v>
      </c>
      <c r="L298" s="33"/>
      <c r="M298" s="34" t="s">
        <v>68</v>
      </c>
      <c r="N298" s="34"/>
      <c r="O298" s="33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5"/>
      <c r="V298" s="35"/>
      <c r="W298" s="36" t="s">
        <v>69</v>
      </c>
      <c r="X298" s="779">
        <v>0</v>
      </c>
      <c r="Y298" s="780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2">
        <v>4301011878</v>
      </c>
      <c r="D299" s="783">
        <v>4680115885660</v>
      </c>
      <c r="E299" s="784"/>
      <c r="F299" s="778">
        <v>1.35</v>
      </c>
      <c r="G299" s="33">
        <v>8</v>
      </c>
      <c r="H299" s="778">
        <v>10.8</v>
      </c>
      <c r="I299" s="778">
        <v>11.28</v>
      </c>
      <c r="J299" s="33">
        <v>56</v>
      </c>
      <c r="K299" s="33" t="s">
        <v>116</v>
      </c>
      <c r="L299" s="33"/>
      <c r="M299" s="34" t="s">
        <v>68</v>
      </c>
      <c r="N299" s="34"/>
      <c r="O299" s="33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5"/>
      <c r="V299" s="35"/>
      <c r="W299" s="36" t="s">
        <v>69</v>
      </c>
      <c r="X299" s="779">
        <v>0</v>
      </c>
      <c r="Y299" s="780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8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8" t="s">
        <v>69</v>
      </c>
      <c r="X301" s="781">
        <f>IFERROR(SUM(X297:X299),"0")</f>
        <v>0</v>
      </c>
      <c r="Y301" s="781">
        <f>IFERROR(SUM(Y297:Y299),"0")</f>
        <v>0</v>
      </c>
      <c r="Z301" s="38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508</v>
      </c>
      <c r="B304" s="54" t="s">
        <v>509</v>
      </c>
      <c r="C304" s="32">
        <v>4301051409</v>
      </c>
      <c r="D304" s="783">
        <v>4680115881556</v>
      </c>
      <c r="E304" s="784"/>
      <c r="F304" s="778">
        <v>1</v>
      </c>
      <c r="G304" s="33">
        <v>4</v>
      </c>
      <c r="H304" s="778">
        <v>4</v>
      </c>
      <c r="I304" s="778">
        <v>4.4080000000000004</v>
      </c>
      <c r="J304" s="33">
        <v>104</v>
      </c>
      <c r="K304" s="33" t="s">
        <v>116</v>
      </c>
      <c r="L304" s="33"/>
      <c r="M304" s="34" t="s">
        <v>77</v>
      </c>
      <c r="N304" s="34"/>
      <c r="O304" s="33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5"/>
      <c r="V304" s="35"/>
      <c r="W304" s="36" t="s">
        <v>69</v>
      </c>
      <c r="X304" s="779">
        <v>0</v>
      </c>
      <c r="Y304" s="780">
        <f t="shared" ref="Y304:Y309" si="72">IFERROR(IF(X304="",0,CEILING((X304/$H304),1)*$H304),"")</f>
        <v>0</v>
      </c>
      <c r="Z304" s="37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2">
        <v>4301051506</v>
      </c>
      <c r="D305" s="783">
        <v>4680115881037</v>
      </c>
      <c r="E305" s="784"/>
      <c r="F305" s="778">
        <v>0.84</v>
      </c>
      <c r="G305" s="33">
        <v>4</v>
      </c>
      <c r="H305" s="778">
        <v>3.36</v>
      </c>
      <c r="I305" s="778">
        <v>3.6179999999999999</v>
      </c>
      <c r="J305" s="33">
        <v>132</v>
      </c>
      <c r="K305" s="33" t="s">
        <v>126</v>
      </c>
      <c r="L305" s="33"/>
      <c r="M305" s="34" t="s">
        <v>68</v>
      </c>
      <c r="N305" s="34"/>
      <c r="O305" s="33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5"/>
      <c r="V305" s="35"/>
      <c r="W305" s="36" t="s">
        <v>69</v>
      </c>
      <c r="X305" s="779">
        <v>0</v>
      </c>
      <c r="Y305" s="780">
        <f t="shared" si="72"/>
        <v>0</v>
      </c>
      <c r="Z305" s="37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2">
        <v>4301051893</v>
      </c>
      <c r="D306" s="783">
        <v>4680115886186</v>
      </c>
      <c r="E306" s="784"/>
      <c r="F306" s="778">
        <v>0.3</v>
      </c>
      <c r="G306" s="33">
        <v>6</v>
      </c>
      <c r="H306" s="778">
        <v>1.8</v>
      </c>
      <c r="I306" s="778">
        <v>1.98</v>
      </c>
      <c r="J306" s="33">
        <v>182</v>
      </c>
      <c r="K306" s="33" t="s">
        <v>76</v>
      </c>
      <c r="L306" s="33"/>
      <c r="M306" s="34" t="s">
        <v>77</v>
      </c>
      <c r="N306" s="34"/>
      <c r="O306" s="33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5"/>
      <c r="V306" s="35"/>
      <c r="W306" s="36" t="s">
        <v>69</v>
      </c>
      <c r="X306" s="779">
        <v>0</v>
      </c>
      <c r="Y306" s="780">
        <f t="shared" si="72"/>
        <v>0</v>
      </c>
      <c r="Z306" s="37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2">
        <v>4301051487</v>
      </c>
      <c r="D307" s="783">
        <v>4680115881228</v>
      </c>
      <c r="E307" s="784"/>
      <c r="F307" s="778">
        <v>0.4</v>
      </c>
      <c r="G307" s="33">
        <v>6</v>
      </c>
      <c r="H307" s="778">
        <v>2.4</v>
      </c>
      <c r="I307" s="778">
        <v>2.6520000000000001</v>
      </c>
      <c r="J307" s="33">
        <v>182</v>
      </c>
      <c r="K307" s="33" t="s">
        <v>76</v>
      </c>
      <c r="L307" s="33"/>
      <c r="M307" s="34" t="s">
        <v>68</v>
      </c>
      <c r="N307" s="34"/>
      <c r="O307" s="33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5"/>
      <c r="V307" s="35"/>
      <c r="W307" s="36" t="s">
        <v>69</v>
      </c>
      <c r="X307" s="779">
        <v>0</v>
      </c>
      <c r="Y307" s="780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2">
        <v>4301051384</v>
      </c>
      <c r="D308" s="783">
        <v>4680115881211</v>
      </c>
      <c r="E308" s="784"/>
      <c r="F308" s="778">
        <v>0.4</v>
      </c>
      <c r="G308" s="33">
        <v>6</v>
      </c>
      <c r="H308" s="778">
        <v>2.4</v>
      </c>
      <c r="I308" s="778">
        <v>2.58</v>
      </c>
      <c r="J308" s="33">
        <v>182</v>
      </c>
      <c r="K308" s="33" t="s">
        <v>76</v>
      </c>
      <c r="L308" s="33" t="s">
        <v>129</v>
      </c>
      <c r="M308" s="34" t="s">
        <v>68</v>
      </c>
      <c r="N308" s="34"/>
      <c r="O308" s="33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5"/>
      <c r="V308" s="35"/>
      <c r="W308" s="36" t="s">
        <v>69</v>
      </c>
      <c r="X308" s="779">
        <v>0</v>
      </c>
      <c r="Y308" s="780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130</v>
      </c>
      <c r="AK308" s="68">
        <v>33.6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520</v>
      </c>
      <c r="B309" s="54" t="s">
        <v>521</v>
      </c>
      <c r="C309" s="32">
        <v>4301051378</v>
      </c>
      <c r="D309" s="783">
        <v>4680115881020</v>
      </c>
      <c r="E309" s="784"/>
      <c r="F309" s="778">
        <v>0.84</v>
      </c>
      <c r="G309" s="33">
        <v>4</v>
      </c>
      <c r="H309" s="778">
        <v>3.36</v>
      </c>
      <c r="I309" s="778">
        <v>3.57</v>
      </c>
      <c r="J309" s="33">
        <v>120</v>
      </c>
      <c r="K309" s="33" t="s">
        <v>126</v>
      </c>
      <c r="L309" s="33"/>
      <c r="M309" s="34" t="s">
        <v>68</v>
      </c>
      <c r="N309" s="34"/>
      <c r="O309" s="33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5"/>
      <c r="V309" s="35"/>
      <c r="W309" s="36" t="s">
        <v>69</v>
      </c>
      <c r="X309" s="779">
        <v>0</v>
      </c>
      <c r="Y309" s="780">
        <f t="shared" si="72"/>
        <v>0</v>
      </c>
      <c r="Z309" s="37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8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8" t="s">
        <v>69</v>
      </c>
      <c r="X311" s="781">
        <f>IFERROR(SUM(X304:X309),"0")</f>
        <v>0</v>
      </c>
      <c r="Y311" s="781">
        <f>IFERROR(SUM(Y304:Y309),"0")</f>
        <v>0</v>
      </c>
      <c r="Z311" s="38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524</v>
      </c>
      <c r="B314" s="54" t="s">
        <v>525</v>
      </c>
      <c r="C314" s="32">
        <v>4301011306</v>
      </c>
      <c r="D314" s="783">
        <v>4607091389296</v>
      </c>
      <c r="E314" s="784"/>
      <c r="F314" s="778">
        <v>0.4</v>
      </c>
      <c r="G314" s="33">
        <v>10</v>
      </c>
      <c r="H314" s="778">
        <v>4</v>
      </c>
      <c r="I314" s="778">
        <v>4.21</v>
      </c>
      <c r="J314" s="33">
        <v>132</v>
      </c>
      <c r="K314" s="33" t="s">
        <v>126</v>
      </c>
      <c r="L314" s="33"/>
      <c r="M314" s="34" t="s">
        <v>77</v>
      </c>
      <c r="N314" s="34"/>
      <c r="O314" s="33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5"/>
      <c r="V314" s="35"/>
      <c r="W314" s="36" t="s">
        <v>69</v>
      </c>
      <c r="X314" s="779">
        <v>0</v>
      </c>
      <c r="Y314" s="780">
        <f>IFERROR(IF(X314="",0,CEILING((X314/$H314),1)*$H314),"")</f>
        <v>0</v>
      </c>
      <c r="Z314" s="37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8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8" t="s">
        <v>69</v>
      </c>
      <c r="X316" s="781">
        <f>IFERROR(SUM(X314:X314),"0")</f>
        <v>0</v>
      </c>
      <c r="Y316" s="781">
        <f>IFERROR(SUM(Y314:Y314),"0")</f>
        <v>0</v>
      </c>
      <c r="Z316" s="38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527</v>
      </c>
      <c r="B318" s="54" t="s">
        <v>528</v>
      </c>
      <c r="C318" s="32">
        <v>4301031307</v>
      </c>
      <c r="D318" s="783">
        <v>4680115880344</v>
      </c>
      <c r="E318" s="784"/>
      <c r="F318" s="778">
        <v>0.28000000000000003</v>
      </c>
      <c r="G318" s="33">
        <v>6</v>
      </c>
      <c r="H318" s="778">
        <v>1.68</v>
      </c>
      <c r="I318" s="778">
        <v>1.78</v>
      </c>
      <c r="J318" s="33">
        <v>234</v>
      </c>
      <c r="K318" s="33" t="s">
        <v>67</v>
      </c>
      <c r="L318" s="33"/>
      <c r="M318" s="34" t="s">
        <v>68</v>
      </c>
      <c r="N318" s="34"/>
      <c r="O318" s="33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5"/>
      <c r="V318" s="35"/>
      <c r="W318" s="36" t="s">
        <v>69</v>
      </c>
      <c r="X318" s="779">
        <v>0</v>
      </c>
      <c r="Y318" s="780">
        <f>IFERROR(IF(X318="",0,CEILING((X318/$H318),1)*$H318),"")</f>
        <v>0</v>
      </c>
      <c r="Z318" s="37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8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8" t="s">
        <v>69</v>
      </c>
      <c r="X320" s="781">
        <f>IFERROR(SUM(X318:X318),"0")</f>
        <v>0</v>
      </c>
      <c r="Y320" s="781">
        <f>IFERROR(SUM(Y318:Y318),"0")</f>
        <v>0</v>
      </c>
      <c r="Z320" s="38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530</v>
      </c>
      <c r="B322" s="54" t="s">
        <v>531</v>
      </c>
      <c r="C322" s="32">
        <v>4301051731</v>
      </c>
      <c r="D322" s="783">
        <v>4680115884618</v>
      </c>
      <c r="E322" s="784"/>
      <c r="F322" s="778">
        <v>0.6</v>
      </c>
      <c r="G322" s="33">
        <v>6</v>
      </c>
      <c r="H322" s="778">
        <v>3.6</v>
      </c>
      <c r="I322" s="778">
        <v>3.81</v>
      </c>
      <c r="J322" s="33">
        <v>132</v>
      </c>
      <c r="K322" s="33" t="s">
        <v>126</v>
      </c>
      <c r="L322" s="33"/>
      <c r="M322" s="34" t="s">
        <v>68</v>
      </c>
      <c r="N322" s="34"/>
      <c r="O322" s="33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5"/>
      <c r="V322" s="35"/>
      <c r="W322" s="36" t="s">
        <v>69</v>
      </c>
      <c r="X322" s="779">
        <v>0</v>
      </c>
      <c r="Y322" s="780">
        <f>IFERROR(IF(X322="",0,CEILING((X322/$H322),1)*$H322),"")</f>
        <v>0</v>
      </c>
      <c r="Z322" s="37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8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8" t="s">
        <v>69</v>
      </c>
      <c r="X324" s="781">
        <f>IFERROR(SUM(X322:X322),"0")</f>
        <v>0</v>
      </c>
      <c r="Y324" s="781">
        <f>IFERROR(SUM(Y322:Y322),"0")</f>
        <v>0</v>
      </c>
      <c r="Z324" s="38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534</v>
      </c>
      <c r="B327" s="54" t="s">
        <v>535</v>
      </c>
      <c r="C327" s="32">
        <v>4301011353</v>
      </c>
      <c r="D327" s="783">
        <v>4607091389807</v>
      </c>
      <c r="E327" s="784"/>
      <c r="F327" s="778">
        <v>0.4</v>
      </c>
      <c r="G327" s="33">
        <v>10</v>
      </c>
      <c r="H327" s="778">
        <v>4</v>
      </c>
      <c r="I327" s="778">
        <v>4.21</v>
      </c>
      <c r="J327" s="33">
        <v>132</v>
      </c>
      <c r="K327" s="33" t="s">
        <v>126</v>
      </c>
      <c r="L327" s="33"/>
      <c r="M327" s="34" t="s">
        <v>119</v>
      </c>
      <c r="N327" s="34"/>
      <c r="O327" s="33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5"/>
      <c r="V327" s="35"/>
      <c r="W327" s="36" t="s">
        <v>69</v>
      </c>
      <c r="X327" s="779">
        <v>0</v>
      </c>
      <c r="Y327" s="780">
        <f>IFERROR(IF(X327="",0,CEILING((X327/$H327),1)*$H327),"")</f>
        <v>0</v>
      </c>
      <c r="Z327" s="37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8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8" t="s">
        <v>69</v>
      </c>
      <c r="X329" s="781">
        <f>IFERROR(SUM(X327:X327),"0")</f>
        <v>0</v>
      </c>
      <c r="Y329" s="781">
        <f>IFERROR(SUM(Y327:Y327),"0")</f>
        <v>0</v>
      </c>
      <c r="Z329" s="38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537</v>
      </c>
      <c r="B331" s="54" t="s">
        <v>538</v>
      </c>
      <c r="C331" s="32">
        <v>4301031164</v>
      </c>
      <c r="D331" s="783">
        <v>4680115880481</v>
      </c>
      <c r="E331" s="784"/>
      <c r="F331" s="778">
        <v>0.28000000000000003</v>
      </c>
      <c r="G331" s="33">
        <v>6</v>
      </c>
      <c r="H331" s="778">
        <v>1.68</v>
      </c>
      <c r="I331" s="778">
        <v>1.78</v>
      </c>
      <c r="J331" s="33">
        <v>234</v>
      </c>
      <c r="K331" s="33" t="s">
        <v>67</v>
      </c>
      <c r="L331" s="33"/>
      <c r="M331" s="34" t="s">
        <v>68</v>
      </c>
      <c r="N331" s="34"/>
      <c r="O331" s="33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5"/>
      <c r="V331" s="35"/>
      <c r="W331" s="36" t="s">
        <v>69</v>
      </c>
      <c r="X331" s="779">
        <v>0</v>
      </c>
      <c r="Y331" s="780">
        <f>IFERROR(IF(X331="",0,CEILING((X331/$H331),1)*$H331),"")</f>
        <v>0</v>
      </c>
      <c r="Z331" s="37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8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8" t="s">
        <v>69</v>
      </c>
      <c r="X333" s="781">
        <f>IFERROR(SUM(X331:X331),"0")</f>
        <v>0</v>
      </c>
      <c r="Y333" s="781">
        <f>IFERROR(SUM(Y331:Y331),"0")</f>
        <v>0</v>
      </c>
      <c r="Z333" s="38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540</v>
      </c>
      <c r="B335" s="54" t="s">
        <v>541</v>
      </c>
      <c r="C335" s="32">
        <v>4301051344</v>
      </c>
      <c r="D335" s="783">
        <v>4680115880412</v>
      </c>
      <c r="E335" s="784"/>
      <c r="F335" s="778">
        <v>0.33</v>
      </c>
      <c r="G335" s="33">
        <v>6</v>
      </c>
      <c r="H335" s="778">
        <v>1.98</v>
      </c>
      <c r="I335" s="778">
        <v>2.226</v>
      </c>
      <c r="J335" s="33">
        <v>182</v>
      </c>
      <c r="K335" s="33" t="s">
        <v>76</v>
      </c>
      <c r="L335" s="33"/>
      <c r="M335" s="34" t="s">
        <v>77</v>
      </c>
      <c r="N335" s="34"/>
      <c r="O335" s="33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5"/>
      <c r="V335" s="35"/>
      <c r="W335" s="36" t="s">
        <v>69</v>
      </c>
      <c r="X335" s="779">
        <v>0</v>
      </c>
      <c r="Y335" s="780">
        <f>IFERROR(IF(X335="",0,CEILING((X335/$H335),1)*$H335),"")</f>
        <v>0</v>
      </c>
      <c r="Z335" s="37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2">
        <v>4301051277</v>
      </c>
      <c r="D336" s="783">
        <v>4680115880511</v>
      </c>
      <c r="E336" s="784"/>
      <c r="F336" s="778">
        <v>0.33</v>
      </c>
      <c r="G336" s="33">
        <v>6</v>
      </c>
      <c r="H336" s="778">
        <v>1.98</v>
      </c>
      <c r="I336" s="778">
        <v>2.16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5"/>
      <c r="V336" s="35"/>
      <c r="W336" s="36" t="s">
        <v>69</v>
      </c>
      <c r="X336" s="779">
        <v>0</v>
      </c>
      <c r="Y336" s="780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8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8" t="s">
        <v>69</v>
      </c>
      <c r="X338" s="781">
        <f>IFERROR(SUM(X335:X336),"0")</f>
        <v>0</v>
      </c>
      <c r="Y338" s="781">
        <f>IFERROR(SUM(Y335:Y336),"0")</f>
        <v>0</v>
      </c>
      <c r="Z338" s="38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547</v>
      </c>
      <c r="B341" s="54" t="s">
        <v>548</v>
      </c>
      <c r="C341" s="32">
        <v>4301011593</v>
      </c>
      <c r="D341" s="783">
        <v>4680115882973</v>
      </c>
      <c r="E341" s="784"/>
      <c r="F341" s="778">
        <v>0.7</v>
      </c>
      <c r="G341" s="33">
        <v>6</v>
      </c>
      <c r="H341" s="778">
        <v>4.2</v>
      </c>
      <c r="I341" s="778">
        <v>4.5599999999999996</v>
      </c>
      <c r="J341" s="33">
        <v>104</v>
      </c>
      <c r="K341" s="33" t="s">
        <v>116</v>
      </c>
      <c r="L341" s="33"/>
      <c r="M341" s="34" t="s">
        <v>119</v>
      </c>
      <c r="N341" s="34"/>
      <c r="O341" s="33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5"/>
      <c r="V341" s="35"/>
      <c r="W341" s="36" t="s">
        <v>69</v>
      </c>
      <c r="X341" s="779">
        <v>0</v>
      </c>
      <c r="Y341" s="780">
        <f>IFERROR(IF(X341="",0,CEILING((X341/$H341),1)*$H341),"")</f>
        <v>0</v>
      </c>
      <c r="Z341" s="37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2">
        <v>4301011594</v>
      </c>
      <c r="D342" s="783">
        <v>4680115883413</v>
      </c>
      <c r="E342" s="784"/>
      <c r="F342" s="778">
        <v>0.37</v>
      </c>
      <c r="G342" s="33">
        <v>10</v>
      </c>
      <c r="H342" s="778">
        <v>3.7</v>
      </c>
      <c r="I342" s="778">
        <v>3.91</v>
      </c>
      <c r="J342" s="33">
        <v>132</v>
      </c>
      <c r="K342" s="33" t="s">
        <v>126</v>
      </c>
      <c r="L342" s="33"/>
      <c r="M342" s="34" t="s">
        <v>119</v>
      </c>
      <c r="N342" s="34"/>
      <c r="O342" s="33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5"/>
      <c r="V342" s="35"/>
      <c r="W342" s="36" t="s">
        <v>69</v>
      </c>
      <c r="X342" s="779">
        <v>0</v>
      </c>
      <c r="Y342" s="780">
        <f>IFERROR(IF(X342="",0,CEILING((X342/$H342),1)*$H342),"")</f>
        <v>0</v>
      </c>
      <c r="Z342" s="37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8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8" t="s">
        <v>69</v>
      </c>
      <c r="X344" s="781">
        <f>IFERROR(SUM(X341:X342),"0")</f>
        <v>0</v>
      </c>
      <c r="Y344" s="781">
        <f>IFERROR(SUM(Y341:Y342),"0")</f>
        <v>0</v>
      </c>
      <c r="Z344" s="38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2">
        <v>4301031305</v>
      </c>
      <c r="D346" s="783">
        <v>4607091389845</v>
      </c>
      <c r="E346" s="784"/>
      <c r="F346" s="778">
        <v>0.35</v>
      </c>
      <c r="G346" s="33">
        <v>6</v>
      </c>
      <c r="H346" s="778">
        <v>2.1</v>
      </c>
      <c r="I346" s="778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5"/>
      <c r="V346" s="35"/>
      <c r="W346" s="36" t="s">
        <v>69</v>
      </c>
      <c r="X346" s="779">
        <v>0</v>
      </c>
      <c r="Y346" s="780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2">
        <v>4301031306</v>
      </c>
      <c r="D347" s="783">
        <v>4680115882881</v>
      </c>
      <c r="E347" s="784"/>
      <c r="F347" s="778">
        <v>0.28000000000000003</v>
      </c>
      <c r="G347" s="33">
        <v>6</v>
      </c>
      <c r="H347" s="778">
        <v>1.68</v>
      </c>
      <c r="I347" s="778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5"/>
      <c r="V347" s="35"/>
      <c r="W347" s="36" t="s">
        <v>69</v>
      </c>
      <c r="X347" s="779">
        <v>0</v>
      </c>
      <c r="Y347" s="780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8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8" t="s">
        <v>69</v>
      </c>
      <c r="X349" s="781">
        <f>IFERROR(SUM(X346:X347),"0")</f>
        <v>0</v>
      </c>
      <c r="Y349" s="781">
        <f>IFERROR(SUM(Y346:Y347),"0")</f>
        <v>0</v>
      </c>
      <c r="Z349" s="38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556</v>
      </c>
      <c r="B351" s="54" t="s">
        <v>557</v>
      </c>
      <c r="C351" s="32">
        <v>4301051517</v>
      </c>
      <c r="D351" s="783">
        <v>4680115883390</v>
      </c>
      <c r="E351" s="784"/>
      <c r="F351" s="778">
        <v>0.3</v>
      </c>
      <c r="G351" s="33">
        <v>6</v>
      </c>
      <c r="H351" s="778">
        <v>1.8</v>
      </c>
      <c r="I351" s="778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5"/>
      <c r="V351" s="35"/>
      <c r="W351" s="36" t="s">
        <v>69</v>
      </c>
      <c r="X351" s="779">
        <v>0</v>
      </c>
      <c r="Y351" s="780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8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8" t="s">
        <v>69</v>
      </c>
      <c r="X353" s="781">
        <f>IFERROR(SUM(X351:X351),"0")</f>
        <v>0</v>
      </c>
      <c r="Y353" s="781">
        <f>IFERROR(SUM(Y351:Y351),"0")</f>
        <v>0</v>
      </c>
      <c r="Z353" s="38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560</v>
      </c>
      <c r="B356" s="54" t="s">
        <v>561</v>
      </c>
      <c r="C356" s="32">
        <v>4301011728</v>
      </c>
      <c r="D356" s="783">
        <v>4680115885141</v>
      </c>
      <c r="E356" s="784"/>
      <c r="F356" s="778">
        <v>0.25</v>
      </c>
      <c r="G356" s="33">
        <v>8</v>
      </c>
      <c r="H356" s="778">
        <v>2</v>
      </c>
      <c r="I356" s="778">
        <v>2.1</v>
      </c>
      <c r="J356" s="33">
        <v>234</v>
      </c>
      <c r="K356" s="33" t="s">
        <v>67</v>
      </c>
      <c r="L356" s="33"/>
      <c r="M356" s="34" t="s">
        <v>77</v>
      </c>
      <c r="N356" s="34"/>
      <c r="O356" s="33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5"/>
      <c r="V356" s="35"/>
      <c r="W356" s="36" t="s">
        <v>69</v>
      </c>
      <c r="X356" s="779">
        <v>0</v>
      </c>
      <c r="Y356" s="780">
        <f>IFERROR(IF(X356="",0,CEILING((X356/$H356),1)*$H356),"")</f>
        <v>0</v>
      </c>
      <c r="Z356" s="37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8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8" t="s">
        <v>69</v>
      </c>
      <c r="X358" s="781">
        <f>IFERROR(SUM(X356:X356),"0")</f>
        <v>0</v>
      </c>
      <c r="Y358" s="781">
        <f>IFERROR(SUM(Y356:Y356),"0")</f>
        <v>0</v>
      </c>
      <c r="Z358" s="38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564</v>
      </c>
      <c r="B361" s="54" t="s">
        <v>565</v>
      </c>
      <c r="C361" s="32">
        <v>4301012024</v>
      </c>
      <c r="D361" s="783">
        <v>4680115885615</v>
      </c>
      <c r="E361" s="784"/>
      <c r="F361" s="778">
        <v>1.35</v>
      </c>
      <c r="G361" s="33">
        <v>8</v>
      </c>
      <c r="H361" s="778">
        <v>10.8</v>
      </c>
      <c r="I361" s="778">
        <v>11.234999999999999</v>
      </c>
      <c r="J361" s="33">
        <v>64</v>
      </c>
      <c r="K361" s="33" t="s">
        <v>116</v>
      </c>
      <c r="L361" s="33"/>
      <c r="M361" s="34" t="s">
        <v>77</v>
      </c>
      <c r="N361" s="34"/>
      <c r="O361" s="33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5"/>
      <c r="V361" s="35"/>
      <c r="W361" s="36" t="s">
        <v>69</v>
      </c>
      <c r="X361" s="779">
        <v>0</v>
      </c>
      <c r="Y361" s="780">
        <f t="shared" ref="Y361:Y368" si="77">IFERROR(IF(X361="",0,CEILING((X361/$H361),1)*$H361),"")</f>
        <v>0</v>
      </c>
      <c r="Z361" s="37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2">
        <v>4301011911</v>
      </c>
      <c r="D362" s="783">
        <v>4680115885554</v>
      </c>
      <c r="E362" s="784"/>
      <c r="F362" s="778">
        <v>1.35</v>
      </c>
      <c r="G362" s="33">
        <v>8</v>
      </c>
      <c r="H362" s="778">
        <v>10.8</v>
      </c>
      <c r="I362" s="778">
        <v>11.28</v>
      </c>
      <c r="J362" s="33">
        <v>48</v>
      </c>
      <c r="K362" s="33" t="s">
        <v>116</v>
      </c>
      <c r="L362" s="33"/>
      <c r="M362" s="34" t="s">
        <v>149</v>
      </c>
      <c r="N362" s="34"/>
      <c r="O362" s="33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5"/>
      <c r="V362" s="35"/>
      <c r="W362" s="36" t="s">
        <v>69</v>
      </c>
      <c r="X362" s="779">
        <v>0</v>
      </c>
      <c r="Y362" s="780">
        <f t="shared" si="77"/>
        <v>0</v>
      </c>
      <c r="Z362" s="37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2">
        <v>4301012016</v>
      </c>
      <c r="D363" s="783">
        <v>4680115885554</v>
      </c>
      <c r="E363" s="784"/>
      <c r="F363" s="778">
        <v>1.35</v>
      </c>
      <c r="G363" s="33">
        <v>8</v>
      </c>
      <c r="H363" s="778">
        <v>10.8</v>
      </c>
      <c r="I363" s="778">
        <v>11.234999999999999</v>
      </c>
      <c r="J363" s="33">
        <v>64</v>
      </c>
      <c r="K363" s="33" t="s">
        <v>116</v>
      </c>
      <c r="L363" s="33" t="s">
        <v>145</v>
      </c>
      <c r="M363" s="34" t="s">
        <v>77</v>
      </c>
      <c r="N363" s="34"/>
      <c r="O363" s="33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5"/>
      <c r="V363" s="35"/>
      <c r="W363" s="36" t="s">
        <v>69</v>
      </c>
      <c r="X363" s="779">
        <v>0</v>
      </c>
      <c r="Y363" s="780">
        <f t="shared" si="77"/>
        <v>0</v>
      </c>
      <c r="Z363" s="37" t="str">
        <f>IFERROR(IF(Y363=0,"",ROUNDUP(Y363/H363,0)*0.01898),"")</f>
        <v/>
      </c>
      <c r="AA363" s="56"/>
      <c r="AB363" s="57"/>
      <c r="AC363" s="427" t="s">
        <v>571</v>
      </c>
      <c r="AG363" s="64"/>
      <c r="AJ363" s="68" t="s">
        <v>147</v>
      </c>
      <c r="AK363" s="68">
        <v>691.2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2">
        <v>4301011858</v>
      </c>
      <c r="D364" s="783">
        <v>4680115885646</v>
      </c>
      <c r="E364" s="784"/>
      <c r="F364" s="778">
        <v>1.35</v>
      </c>
      <c r="G364" s="33">
        <v>8</v>
      </c>
      <c r="H364" s="778">
        <v>10.8</v>
      </c>
      <c r="I364" s="778">
        <v>11.234999999999999</v>
      </c>
      <c r="J364" s="33">
        <v>64</v>
      </c>
      <c r="K364" s="33" t="s">
        <v>116</v>
      </c>
      <c r="L364" s="33"/>
      <c r="M364" s="34" t="s">
        <v>119</v>
      </c>
      <c r="N364" s="34"/>
      <c r="O364" s="33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5"/>
      <c r="V364" s="35"/>
      <c r="W364" s="36" t="s">
        <v>69</v>
      </c>
      <c r="X364" s="779">
        <v>300</v>
      </c>
      <c r="Y364" s="780">
        <f t="shared" si="77"/>
        <v>302.40000000000003</v>
      </c>
      <c r="Z364" s="37">
        <f>IFERROR(IF(Y364=0,"",ROUNDUP(Y364/H364,0)*0.01898),"")</f>
        <v>0.53144000000000002</v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312.08333333333331</v>
      </c>
      <c r="BN364" s="64">
        <f t="shared" si="79"/>
        <v>314.58000000000004</v>
      </c>
      <c r="BO364" s="64">
        <f t="shared" si="80"/>
        <v>0.43402777777777773</v>
      </c>
      <c r="BP364" s="64">
        <f t="shared" si="81"/>
        <v>0.4375</v>
      </c>
    </row>
    <row r="365" spans="1:68" ht="27" customHeight="1" x14ac:dyDescent="0.25">
      <c r="A365" s="54" t="s">
        <v>575</v>
      </c>
      <c r="B365" s="54" t="s">
        <v>576</v>
      </c>
      <c r="C365" s="32">
        <v>4301011857</v>
      </c>
      <c r="D365" s="783">
        <v>4680115885622</v>
      </c>
      <c r="E365" s="784"/>
      <c r="F365" s="778">
        <v>0.4</v>
      </c>
      <c r="G365" s="33">
        <v>10</v>
      </c>
      <c r="H365" s="778">
        <v>4</v>
      </c>
      <c r="I365" s="778">
        <v>4.21</v>
      </c>
      <c r="J365" s="33">
        <v>132</v>
      </c>
      <c r="K365" s="33" t="s">
        <v>126</v>
      </c>
      <c r="L365" s="33"/>
      <c r="M365" s="34" t="s">
        <v>119</v>
      </c>
      <c r="N365" s="34"/>
      <c r="O365" s="33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5"/>
      <c r="V365" s="35"/>
      <c r="W365" s="36" t="s">
        <v>69</v>
      </c>
      <c r="X365" s="779">
        <v>0</v>
      </c>
      <c r="Y365" s="780">
        <f t="shared" si="77"/>
        <v>0</v>
      </c>
      <c r="Z365" s="37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2">
        <v>4301011573</v>
      </c>
      <c r="D366" s="783">
        <v>4680115881938</v>
      </c>
      <c r="E366" s="784"/>
      <c r="F366" s="778">
        <v>0.4</v>
      </c>
      <c r="G366" s="33">
        <v>10</v>
      </c>
      <c r="H366" s="778">
        <v>4</v>
      </c>
      <c r="I366" s="778">
        <v>4.21</v>
      </c>
      <c r="J366" s="33">
        <v>132</v>
      </c>
      <c r="K366" s="33" t="s">
        <v>126</v>
      </c>
      <c r="L366" s="33"/>
      <c r="M366" s="34" t="s">
        <v>119</v>
      </c>
      <c r="N366" s="34"/>
      <c r="O366" s="33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5"/>
      <c r="V366" s="35"/>
      <c r="W366" s="36" t="s">
        <v>69</v>
      </c>
      <c r="X366" s="779">
        <v>0</v>
      </c>
      <c r="Y366" s="780">
        <f t="shared" si="77"/>
        <v>0</v>
      </c>
      <c r="Z366" s="37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2">
        <v>4301011859</v>
      </c>
      <c r="D367" s="783">
        <v>4680115885608</v>
      </c>
      <c r="E367" s="784"/>
      <c r="F367" s="778">
        <v>0.4</v>
      </c>
      <c r="G367" s="33">
        <v>10</v>
      </c>
      <c r="H367" s="778">
        <v>4</v>
      </c>
      <c r="I367" s="778">
        <v>4.21</v>
      </c>
      <c r="J367" s="33">
        <v>132</v>
      </c>
      <c r="K367" s="33" t="s">
        <v>126</v>
      </c>
      <c r="L367" s="33"/>
      <c r="M367" s="34" t="s">
        <v>119</v>
      </c>
      <c r="N367" s="34"/>
      <c r="O367" s="33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5"/>
      <c r="V367" s="35"/>
      <c r="W367" s="36" t="s">
        <v>69</v>
      </c>
      <c r="X367" s="779">
        <v>0</v>
      </c>
      <c r="Y367" s="780">
        <f t="shared" si="77"/>
        <v>0</v>
      </c>
      <c r="Z367" s="37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2">
        <v>4301011323</v>
      </c>
      <c r="D368" s="783">
        <v>4607091386011</v>
      </c>
      <c r="E368" s="784"/>
      <c r="F368" s="778">
        <v>0.5</v>
      </c>
      <c r="G368" s="33">
        <v>10</v>
      </c>
      <c r="H368" s="778">
        <v>5</v>
      </c>
      <c r="I368" s="778">
        <v>5.21</v>
      </c>
      <c r="J368" s="33">
        <v>132</v>
      </c>
      <c r="K368" s="33" t="s">
        <v>126</v>
      </c>
      <c r="L368" s="33"/>
      <c r="M368" s="34" t="s">
        <v>77</v>
      </c>
      <c r="N368" s="34"/>
      <c r="O368" s="33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5"/>
      <c r="V368" s="35"/>
      <c r="W368" s="36" t="s">
        <v>69</v>
      </c>
      <c r="X368" s="779">
        <v>300</v>
      </c>
      <c r="Y368" s="780">
        <f t="shared" si="77"/>
        <v>300</v>
      </c>
      <c r="Z368" s="37">
        <f>IFERROR(IF(Y368=0,"",ROUNDUP(Y368/H368,0)*0.00902),"")</f>
        <v>0.54120000000000001</v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312.60000000000002</v>
      </c>
      <c r="BN368" s="64">
        <f t="shared" si="79"/>
        <v>312.60000000000002</v>
      </c>
      <c r="BO368" s="64">
        <f t="shared" si="80"/>
        <v>0.45454545454545459</v>
      </c>
      <c r="BP368" s="64">
        <f t="shared" si="81"/>
        <v>0.45454545454545459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8" t="s">
        <v>72</v>
      </c>
      <c r="X369" s="781">
        <f>IFERROR(X361/H361,"0")+IFERROR(X362/H362,"0")+IFERROR(X363/H363,"0")+IFERROR(X364/H364,"0")+IFERROR(X365/H365,"0")+IFERROR(X366/H366,"0")+IFERROR(X367/H367,"0")+IFERROR(X368/H368,"0")</f>
        <v>87.777777777777771</v>
      </c>
      <c r="Y369" s="781">
        <f>IFERROR(Y361/H361,"0")+IFERROR(Y362/H362,"0")+IFERROR(Y363/H363,"0")+IFERROR(Y364/H364,"0")+IFERROR(Y365/H365,"0")+IFERROR(Y366/H366,"0")+IFERROR(Y367/H367,"0")+IFERROR(Y368/H368,"0")</f>
        <v>88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1.07264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8" t="s">
        <v>69</v>
      </c>
      <c r="X370" s="781">
        <f>IFERROR(SUM(X361:X368),"0")</f>
        <v>600</v>
      </c>
      <c r="Y370" s="781">
        <f>IFERROR(SUM(Y361:Y368),"0")</f>
        <v>602.40000000000009</v>
      </c>
      <c r="Z370" s="38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2">
        <v>4301030878</v>
      </c>
      <c r="D372" s="783">
        <v>4607091387193</v>
      </c>
      <c r="E372" s="784"/>
      <c r="F372" s="778">
        <v>0.7</v>
      </c>
      <c r="G372" s="33">
        <v>6</v>
      </c>
      <c r="H372" s="778">
        <v>4.2</v>
      </c>
      <c r="I372" s="778">
        <v>4.47</v>
      </c>
      <c r="J372" s="33">
        <v>132</v>
      </c>
      <c r="K372" s="33" t="s">
        <v>126</v>
      </c>
      <c r="L372" s="33"/>
      <c r="M372" s="34" t="s">
        <v>68</v>
      </c>
      <c r="N372" s="34"/>
      <c r="O372" s="33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5"/>
      <c r="V372" s="35"/>
      <c r="W372" s="36" t="s">
        <v>69</v>
      </c>
      <c r="X372" s="779">
        <v>0</v>
      </c>
      <c r="Y372" s="780">
        <f>IFERROR(IF(X372="",0,CEILING((X372/$H372),1)*$H372),"")</f>
        <v>0</v>
      </c>
      <c r="Z372" s="37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2">
        <v>4301031153</v>
      </c>
      <c r="D373" s="783">
        <v>4607091387230</v>
      </c>
      <c r="E373" s="784"/>
      <c r="F373" s="778">
        <v>0.7</v>
      </c>
      <c r="G373" s="33">
        <v>6</v>
      </c>
      <c r="H373" s="778">
        <v>4.2</v>
      </c>
      <c r="I373" s="778">
        <v>4.47</v>
      </c>
      <c r="J373" s="33">
        <v>132</v>
      </c>
      <c r="K373" s="33" t="s">
        <v>126</v>
      </c>
      <c r="L373" s="33"/>
      <c r="M373" s="34" t="s">
        <v>68</v>
      </c>
      <c r="N373" s="34"/>
      <c r="O373" s="33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5"/>
      <c r="V373" s="35"/>
      <c r="W373" s="36" t="s">
        <v>69</v>
      </c>
      <c r="X373" s="779">
        <v>400</v>
      </c>
      <c r="Y373" s="780">
        <f>IFERROR(IF(X373="",0,CEILING((X373/$H373),1)*$H373),"")</f>
        <v>403.20000000000005</v>
      </c>
      <c r="Z373" s="37">
        <f>IFERROR(IF(Y373=0,"",ROUNDUP(Y373/H373,0)*0.00902),"")</f>
        <v>0.86592000000000002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425.71428571428572</v>
      </c>
      <c r="BN373" s="64">
        <f>IFERROR(Y373*I373/H373,"0")</f>
        <v>429.12</v>
      </c>
      <c r="BO373" s="64">
        <f>IFERROR(1/J373*(X373/H373),"0")</f>
        <v>0.72150072150072153</v>
      </c>
      <c r="BP373" s="64">
        <f>IFERROR(1/J373*(Y373/H373),"0")</f>
        <v>0.72727272727272729</v>
      </c>
    </row>
    <row r="374" spans="1:68" ht="27" customHeight="1" x14ac:dyDescent="0.25">
      <c r="A374" s="54" t="s">
        <v>592</v>
      </c>
      <c r="B374" s="54" t="s">
        <v>593</v>
      </c>
      <c r="C374" s="32">
        <v>4301031154</v>
      </c>
      <c r="D374" s="783">
        <v>4607091387292</v>
      </c>
      <c r="E374" s="784"/>
      <c r="F374" s="778">
        <v>0.73</v>
      </c>
      <c r="G374" s="33">
        <v>6</v>
      </c>
      <c r="H374" s="778">
        <v>4.38</v>
      </c>
      <c r="I374" s="778">
        <v>4.6500000000000004</v>
      </c>
      <c r="J374" s="33">
        <v>132</v>
      </c>
      <c r="K374" s="33" t="s">
        <v>126</v>
      </c>
      <c r="L374" s="33"/>
      <c r="M374" s="34" t="s">
        <v>68</v>
      </c>
      <c r="N374" s="34"/>
      <c r="O374" s="33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5"/>
      <c r="V374" s="35"/>
      <c r="W374" s="36" t="s">
        <v>69</v>
      </c>
      <c r="X374" s="779">
        <v>0</v>
      </c>
      <c r="Y374" s="780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2">
        <v>4301031152</v>
      </c>
      <c r="D375" s="783">
        <v>4607091387285</v>
      </c>
      <c r="E375" s="784"/>
      <c r="F375" s="778">
        <v>0.35</v>
      </c>
      <c r="G375" s="33">
        <v>6</v>
      </c>
      <c r="H375" s="778">
        <v>2.1</v>
      </c>
      <c r="I375" s="778">
        <v>2.23</v>
      </c>
      <c r="J375" s="33">
        <v>234</v>
      </c>
      <c r="K375" s="33" t="s">
        <v>67</v>
      </c>
      <c r="L375" s="33"/>
      <c r="M375" s="34" t="s">
        <v>68</v>
      </c>
      <c r="N375" s="34"/>
      <c r="O375" s="33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5"/>
      <c r="V375" s="35"/>
      <c r="W375" s="36" t="s">
        <v>69</v>
      </c>
      <c r="X375" s="779">
        <v>52</v>
      </c>
      <c r="Y375" s="780">
        <f>IFERROR(IF(X375="",0,CEILING((X375/$H375),1)*$H375),"")</f>
        <v>52.5</v>
      </c>
      <c r="Z375" s="37">
        <f>IFERROR(IF(Y375=0,"",ROUNDUP(Y375/H375,0)*0.00502),"")</f>
        <v>0.1255</v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55.219047619047615</v>
      </c>
      <c r="BN375" s="64">
        <f>IFERROR(Y375*I375/H375,"0")</f>
        <v>55.75</v>
      </c>
      <c r="BO375" s="64">
        <f>IFERROR(1/J375*(X375/H375),"0")</f>
        <v>0.10582010582010581</v>
      </c>
      <c r="BP375" s="64">
        <f>IFERROR(1/J375*(Y375/H375),"0")</f>
        <v>0.10683760683760685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8" t="s">
        <v>72</v>
      </c>
      <c r="X376" s="781">
        <f>IFERROR(X372/H372,"0")+IFERROR(X373/H373,"0")+IFERROR(X374/H374,"0")+IFERROR(X375/H375,"0")</f>
        <v>120</v>
      </c>
      <c r="Y376" s="781">
        <f>IFERROR(Y372/H372,"0")+IFERROR(Y373/H373,"0")+IFERROR(Y374/H374,"0")+IFERROR(Y375/H375,"0")</f>
        <v>121</v>
      </c>
      <c r="Z376" s="781">
        <f>IFERROR(IF(Z372="",0,Z372),"0")+IFERROR(IF(Z373="",0,Z373),"0")+IFERROR(IF(Z374="",0,Z374),"0")+IFERROR(IF(Z375="",0,Z375),"0")</f>
        <v>0.99141999999999997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8" t="s">
        <v>69</v>
      </c>
      <c r="X377" s="781">
        <f>IFERROR(SUM(X372:X375),"0")</f>
        <v>452</v>
      </c>
      <c r="Y377" s="781">
        <f>IFERROR(SUM(Y372:Y375),"0")</f>
        <v>455.70000000000005</v>
      </c>
      <c r="Z377" s="38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2">
        <v>4301051100</v>
      </c>
      <c r="D379" s="783">
        <v>4607091387766</v>
      </c>
      <c r="E379" s="784"/>
      <c r="F379" s="778">
        <v>1.3</v>
      </c>
      <c r="G379" s="33">
        <v>6</v>
      </c>
      <c r="H379" s="778">
        <v>7.8</v>
      </c>
      <c r="I379" s="778">
        <v>8.3130000000000006</v>
      </c>
      <c r="J379" s="33">
        <v>64</v>
      </c>
      <c r="K379" s="33" t="s">
        <v>116</v>
      </c>
      <c r="L379" s="33"/>
      <c r="M379" s="34" t="s">
        <v>77</v>
      </c>
      <c r="N379" s="34"/>
      <c r="O379" s="33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5"/>
      <c r="V379" s="35"/>
      <c r="W379" s="36" t="s">
        <v>69</v>
      </c>
      <c r="X379" s="779">
        <v>0</v>
      </c>
      <c r="Y379" s="780">
        <f t="shared" ref="Y379:Y384" si="82">IFERROR(IF(X379="",0,CEILING((X379/$H379),1)*$H379),"")</f>
        <v>0</v>
      </c>
      <c r="Z379" s="37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600</v>
      </c>
      <c r="B380" s="54" t="s">
        <v>601</v>
      </c>
      <c r="C380" s="32">
        <v>4301051116</v>
      </c>
      <c r="D380" s="783">
        <v>4607091387957</v>
      </c>
      <c r="E380" s="784"/>
      <c r="F380" s="778">
        <v>1.3</v>
      </c>
      <c r="G380" s="33">
        <v>6</v>
      </c>
      <c r="H380" s="778">
        <v>7.8</v>
      </c>
      <c r="I380" s="778">
        <v>8.3640000000000008</v>
      </c>
      <c r="J380" s="33">
        <v>56</v>
      </c>
      <c r="K380" s="33" t="s">
        <v>116</v>
      </c>
      <c r="L380" s="33"/>
      <c r="M380" s="34" t="s">
        <v>68</v>
      </c>
      <c r="N380" s="34"/>
      <c r="O380" s="33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5"/>
      <c r="V380" s="35"/>
      <c r="W380" s="36" t="s">
        <v>69</v>
      </c>
      <c r="X380" s="779">
        <v>0</v>
      </c>
      <c r="Y380" s="780">
        <f t="shared" si="82"/>
        <v>0</v>
      </c>
      <c r="Z380" s="37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2">
        <v>4301051115</v>
      </c>
      <c r="D381" s="783">
        <v>4607091387964</v>
      </c>
      <c r="E381" s="784"/>
      <c r="F381" s="778">
        <v>1.35</v>
      </c>
      <c r="G381" s="33">
        <v>6</v>
      </c>
      <c r="H381" s="778">
        <v>8.1</v>
      </c>
      <c r="I381" s="778">
        <v>8.6460000000000008</v>
      </c>
      <c r="J381" s="33">
        <v>56</v>
      </c>
      <c r="K381" s="33" t="s">
        <v>116</v>
      </c>
      <c r="L381" s="33"/>
      <c r="M381" s="34" t="s">
        <v>68</v>
      </c>
      <c r="N381" s="34"/>
      <c r="O381" s="33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5"/>
      <c r="V381" s="35"/>
      <c r="W381" s="36" t="s">
        <v>69</v>
      </c>
      <c r="X381" s="779">
        <v>0</v>
      </c>
      <c r="Y381" s="780">
        <f t="shared" si="82"/>
        <v>0</v>
      </c>
      <c r="Z381" s="37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2">
        <v>4301051705</v>
      </c>
      <c r="D382" s="783">
        <v>4680115884588</v>
      </c>
      <c r="E382" s="784"/>
      <c r="F382" s="778">
        <v>0.5</v>
      </c>
      <c r="G382" s="33">
        <v>6</v>
      </c>
      <c r="H382" s="778">
        <v>3</v>
      </c>
      <c r="I382" s="778">
        <v>3.246</v>
      </c>
      <c r="J382" s="33">
        <v>182</v>
      </c>
      <c r="K382" s="33" t="s">
        <v>76</v>
      </c>
      <c r="L382" s="33"/>
      <c r="M382" s="34" t="s">
        <v>68</v>
      </c>
      <c r="N382" s="34"/>
      <c r="O382" s="33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5"/>
      <c r="V382" s="35"/>
      <c r="W382" s="36" t="s">
        <v>69</v>
      </c>
      <c r="X382" s="779">
        <v>150</v>
      </c>
      <c r="Y382" s="780">
        <f t="shared" si="82"/>
        <v>150</v>
      </c>
      <c r="Z382" s="37">
        <f>IFERROR(IF(Y382=0,"",ROUNDUP(Y382/H382,0)*0.00651),"")</f>
        <v>0.32550000000000001</v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162.29999999999998</v>
      </c>
      <c r="BN382" s="64">
        <f t="shared" si="84"/>
        <v>162.29999999999998</v>
      </c>
      <c r="BO382" s="64">
        <f t="shared" si="85"/>
        <v>0.27472527472527475</v>
      </c>
      <c r="BP382" s="64">
        <f t="shared" si="86"/>
        <v>0.27472527472527475</v>
      </c>
    </row>
    <row r="383" spans="1:68" ht="37.5" customHeight="1" x14ac:dyDescent="0.25">
      <c r="A383" s="54" t="s">
        <v>609</v>
      </c>
      <c r="B383" s="54" t="s">
        <v>610</v>
      </c>
      <c r="C383" s="32">
        <v>4301051130</v>
      </c>
      <c r="D383" s="783">
        <v>4607091387537</v>
      </c>
      <c r="E383" s="784"/>
      <c r="F383" s="778">
        <v>0.45</v>
      </c>
      <c r="G383" s="33">
        <v>6</v>
      </c>
      <c r="H383" s="778">
        <v>2.7</v>
      </c>
      <c r="I383" s="778">
        <v>2.97</v>
      </c>
      <c r="J383" s="33">
        <v>182</v>
      </c>
      <c r="K383" s="33" t="s">
        <v>76</v>
      </c>
      <c r="L383" s="33"/>
      <c r="M383" s="34" t="s">
        <v>68</v>
      </c>
      <c r="N383" s="34"/>
      <c r="O383" s="33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5"/>
      <c r="V383" s="35"/>
      <c r="W383" s="36" t="s">
        <v>69</v>
      </c>
      <c r="X383" s="779">
        <v>0</v>
      </c>
      <c r="Y383" s="780">
        <f t="shared" si="82"/>
        <v>0</v>
      </c>
      <c r="Z383" s="37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2">
        <v>4301051132</v>
      </c>
      <c r="D384" s="783">
        <v>4607091387513</v>
      </c>
      <c r="E384" s="784"/>
      <c r="F384" s="778">
        <v>0.45</v>
      </c>
      <c r="G384" s="33">
        <v>6</v>
      </c>
      <c r="H384" s="778">
        <v>2.7</v>
      </c>
      <c r="I384" s="778">
        <v>2.9580000000000002</v>
      </c>
      <c r="J384" s="33">
        <v>182</v>
      </c>
      <c r="K384" s="33" t="s">
        <v>76</v>
      </c>
      <c r="L384" s="33"/>
      <c r="M384" s="34" t="s">
        <v>68</v>
      </c>
      <c r="N384" s="34"/>
      <c r="O384" s="33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5"/>
      <c r="V384" s="35"/>
      <c r="W384" s="36" t="s">
        <v>69</v>
      </c>
      <c r="X384" s="779">
        <v>0</v>
      </c>
      <c r="Y384" s="780">
        <f t="shared" si="82"/>
        <v>0</v>
      </c>
      <c r="Z384" s="37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8" t="s">
        <v>72</v>
      </c>
      <c r="X385" s="781">
        <f>IFERROR(X379/H379,"0")+IFERROR(X380/H380,"0")+IFERROR(X381/H381,"0")+IFERROR(X382/H382,"0")+IFERROR(X383/H383,"0")+IFERROR(X384/H384,"0")</f>
        <v>50</v>
      </c>
      <c r="Y385" s="781">
        <f>IFERROR(Y379/H379,"0")+IFERROR(Y380/H380,"0")+IFERROR(Y381/H381,"0")+IFERROR(Y382/H382,"0")+IFERROR(Y383/H383,"0")+IFERROR(Y384/H384,"0")</f>
        <v>50</v>
      </c>
      <c r="Z385" s="781">
        <f>IFERROR(IF(Z379="",0,Z379),"0")+IFERROR(IF(Z380="",0,Z380),"0")+IFERROR(IF(Z381="",0,Z381),"0")+IFERROR(IF(Z382="",0,Z382),"0")+IFERROR(IF(Z383="",0,Z383),"0")+IFERROR(IF(Z384="",0,Z384),"0")</f>
        <v>0.32550000000000001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8" t="s">
        <v>69</v>
      </c>
      <c r="X386" s="781">
        <f>IFERROR(SUM(X379:X384),"0")</f>
        <v>150</v>
      </c>
      <c r="Y386" s="781">
        <f>IFERROR(SUM(Y379:Y384),"0")</f>
        <v>150</v>
      </c>
      <c r="Z386" s="38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2">
        <v>4301060379</v>
      </c>
      <c r="D388" s="783">
        <v>4607091380880</v>
      </c>
      <c r="E388" s="784"/>
      <c r="F388" s="778">
        <v>1.4</v>
      </c>
      <c r="G388" s="33">
        <v>6</v>
      </c>
      <c r="H388" s="778">
        <v>8.4</v>
      </c>
      <c r="I388" s="778">
        <v>8.9640000000000004</v>
      </c>
      <c r="J388" s="33">
        <v>56</v>
      </c>
      <c r="K388" s="33" t="s">
        <v>116</v>
      </c>
      <c r="L388" s="33"/>
      <c r="M388" s="34" t="s">
        <v>68</v>
      </c>
      <c r="N388" s="34"/>
      <c r="O388" s="33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5"/>
      <c r="V388" s="35"/>
      <c r="W388" s="36" t="s">
        <v>69</v>
      </c>
      <c r="X388" s="779">
        <v>0</v>
      </c>
      <c r="Y388" s="780">
        <f>IFERROR(IF(X388="",0,CEILING((X388/$H388),1)*$H388),"")</f>
        <v>0</v>
      </c>
      <c r="Z388" s="37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2">
        <v>4301060308</v>
      </c>
      <c r="D389" s="783">
        <v>4607091384482</v>
      </c>
      <c r="E389" s="784"/>
      <c r="F389" s="778">
        <v>1.3</v>
      </c>
      <c r="G389" s="33">
        <v>6</v>
      </c>
      <c r="H389" s="778">
        <v>7.8</v>
      </c>
      <c r="I389" s="778">
        <v>8.3640000000000008</v>
      </c>
      <c r="J389" s="33">
        <v>56</v>
      </c>
      <c r="K389" s="33" t="s">
        <v>116</v>
      </c>
      <c r="L389" s="33"/>
      <c r="M389" s="34" t="s">
        <v>68</v>
      </c>
      <c r="N389" s="34"/>
      <c r="O389" s="33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5"/>
      <c r="V389" s="35"/>
      <c r="W389" s="36" t="s">
        <v>69</v>
      </c>
      <c r="X389" s="779">
        <v>200</v>
      </c>
      <c r="Y389" s="780">
        <f>IFERROR(IF(X389="",0,CEILING((X389/$H389),1)*$H389),"")</f>
        <v>202.79999999999998</v>
      </c>
      <c r="Z389" s="37">
        <f>IFERROR(IF(Y389=0,"",ROUNDUP(Y389/H389,0)*0.02175),"")</f>
        <v>0.5655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214.46153846153848</v>
      </c>
      <c r="BN389" s="64">
        <f>IFERROR(Y389*I389/H389,"0")</f>
        <v>217.464</v>
      </c>
      <c r="BO389" s="64">
        <f>IFERROR(1/J389*(X389/H389),"0")</f>
        <v>0.45787545787545786</v>
      </c>
      <c r="BP389" s="64">
        <f>IFERROR(1/J389*(Y389/H389),"0")</f>
        <v>0.46428571428571425</v>
      </c>
    </row>
    <row r="390" spans="1:68" ht="16.5" customHeight="1" x14ac:dyDescent="0.25">
      <c r="A390" s="54" t="s">
        <v>621</v>
      </c>
      <c r="B390" s="54" t="s">
        <v>622</v>
      </c>
      <c r="C390" s="32">
        <v>4301060484</v>
      </c>
      <c r="D390" s="783">
        <v>4607091380897</v>
      </c>
      <c r="E390" s="784"/>
      <c r="F390" s="778">
        <v>1.4</v>
      </c>
      <c r="G390" s="33">
        <v>6</v>
      </c>
      <c r="H390" s="778">
        <v>8.4</v>
      </c>
      <c r="I390" s="778">
        <v>8.9190000000000005</v>
      </c>
      <c r="J390" s="33">
        <v>64</v>
      </c>
      <c r="K390" s="33" t="s">
        <v>116</v>
      </c>
      <c r="L390" s="33"/>
      <c r="M390" s="34" t="s">
        <v>161</v>
      </c>
      <c r="N390" s="34"/>
      <c r="O390" s="33">
        <v>30</v>
      </c>
      <c r="P390" s="1053" t="s">
        <v>623</v>
      </c>
      <c r="Q390" s="789"/>
      <c r="R390" s="789"/>
      <c r="S390" s="789"/>
      <c r="T390" s="790"/>
      <c r="U390" s="35"/>
      <c r="V390" s="35"/>
      <c r="W390" s="36" t="s">
        <v>69</v>
      </c>
      <c r="X390" s="779">
        <v>0</v>
      </c>
      <c r="Y390" s="780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2">
        <v>4301060325</v>
      </c>
      <c r="D391" s="783">
        <v>4607091380897</v>
      </c>
      <c r="E391" s="784"/>
      <c r="F391" s="778">
        <v>1.4</v>
      </c>
      <c r="G391" s="33">
        <v>6</v>
      </c>
      <c r="H391" s="778">
        <v>8.4</v>
      </c>
      <c r="I391" s="778">
        <v>8.9640000000000004</v>
      </c>
      <c r="J391" s="33">
        <v>56</v>
      </c>
      <c r="K391" s="33" t="s">
        <v>116</v>
      </c>
      <c r="L391" s="33"/>
      <c r="M391" s="34" t="s">
        <v>68</v>
      </c>
      <c r="N391" s="34"/>
      <c r="O391" s="33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5"/>
      <c r="V391" s="35"/>
      <c r="W391" s="36" t="s">
        <v>69</v>
      </c>
      <c r="X391" s="779">
        <v>160</v>
      </c>
      <c r="Y391" s="780">
        <f>IFERROR(IF(X391="",0,CEILING((X391/$H391),1)*$H391),"")</f>
        <v>168</v>
      </c>
      <c r="Z391" s="37">
        <f>IFERROR(IF(Y391=0,"",ROUNDUP(Y391/H391,0)*0.02175),"")</f>
        <v>0.43499999999999994</v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170.74285714285713</v>
      </c>
      <c r="BN391" s="64">
        <f>IFERROR(Y391*I391/H391,"0")</f>
        <v>179.28</v>
      </c>
      <c r="BO391" s="64">
        <f>IFERROR(1/J391*(X391/H391),"0")</f>
        <v>0.3401360544217687</v>
      </c>
      <c r="BP391" s="64">
        <f>IFERROR(1/J391*(Y391/H391),"0")</f>
        <v>0.3571428571428571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8" t="s">
        <v>72</v>
      </c>
      <c r="X392" s="781">
        <f>IFERROR(X388/H388,"0")+IFERROR(X389/H389,"0")+IFERROR(X390/H390,"0")+IFERROR(X391/H391,"0")</f>
        <v>44.688644688644686</v>
      </c>
      <c r="Y392" s="781">
        <f>IFERROR(Y388/H388,"0")+IFERROR(Y389/H389,"0")+IFERROR(Y390/H390,"0")+IFERROR(Y391/H391,"0")</f>
        <v>46</v>
      </c>
      <c r="Z392" s="781">
        <f>IFERROR(IF(Z388="",0,Z388),"0")+IFERROR(IF(Z389="",0,Z389),"0")+IFERROR(IF(Z390="",0,Z390),"0")+IFERROR(IF(Z391="",0,Z391),"0")</f>
        <v>1.0004999999999999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8" t="s">
        <v>69</v>
      </c>
      <c r="X393" s="781">
        <f>IFERROR(SUM(X388:X391),"0")</f>
        <v>360</v>
      </c>
      <c r="Y393" s="781">
        <f>IFERROR(SUM(Y388:Y391),"0")</f>
        <v>370.79999999999995</v>
      </c>
      <c r="Z393" s="38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2">
        <v>4301030232</v>
      </c>
      <c r="D395" s="783">
        <v>4607091388374</v>
      </c>
      <c r="E395" s="784"/>
      <c r="F395" s="778">
        <v>0.38</v>
      </c>
      <c r="G395" s="33">
        <v>8</v>
      </c>
      <c r="H395" s="778">
        <v>3.04</v>
      </c>
      <c r="I395" s="778">
        <v>3.29</v>
      </c>
      <c r="J395" s="33">
        <v>132</v>
      </c>
      <c r="K395" s="33" t="s">
        <v>126</v>
      </c>
      <c r="L395" s="33"/>
      <c r="M395" s="34" t="s">
        <v>105</v>
      </c>
      <c r="N395" s="34"/>
      <c r="O395" s="33">
        <v>180</v>
      </c>
      <c r="P395" s="1043" t="s">
        <v>629</v>
      </c>
      <c r="Q395" s="789"/>
      <c r="R395" s="789"/>
      <c r="S395" s="789"/>
      <c r="T395" s="790"/>
      <c r="U395" s="35"/>
      <c r="V395" s="35"/>
      <c r="W395" s="36" t="s">
        <v>69</v>
      </c>
      <c r="X395" s="779">
        <v>0</v>
      </c>
      <c r="Y395" s="780">
        <f>IFERROR(IF(X395="",0,CEILING((X395/$H395),1)*$H395),"")</f>
        <v>0</v>
      </c>
      <c r="Z395" s="37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2">
        <v>4301030235</v>
      </c>
      <c r="D396" s="783">
        <v>4607091388381</v>
      </c>
      <c r="E396" s="784"/>
      <c r="F396" s="778">
        <v>0.38</v>
      </c>
      <c r="G396" s="33">
        <v>8</v>
      </c>
      <c r="H396" s="778">
        <v>3.04</v>
      </c>
      <c r="I396" s="778">
        <v>3.33</v>
      </c>
      <c r="J396" s="33">
        <v>132</v>
      </c>
      <c r="K396" s="33" t="s">
        <v>126</v>
      </c>
      <c r="L396" s="33"/>
      <c r="M396" s="34" t="s">
        <v>105</v>
      </c>
      <c r="N396" s="34"/>
      <c r="O396" s="33">
        <v>180</v>
      </c>
      <c r="P396" s="1094" t="s">
        <v>633</v>
      </c>
      <c r="Q396" s="789"/>
      <c r="R396" s="789"/>
      <c r="S396" s="789"/>
      <c r="T396" s="790"/>
      <c r="U396" s="35"/>
      <c r="V396" s="35"/>
      <c r="W396" s="36" t="s">
        <v>69</v>
      </c>
      <c r="X396" s="779">
        <v>0</v>
      </c>
      <c r="Y396" s="780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2">
        <v>4301032015</v>
      </c>
      <c r="D397" s="783">
        <v>4607091383102</v>
      </c>
      <c r="E397" s="784"/>
      <c r="F397" s="778">
        <v>0.17</v>
      </c>
      <c r="G397" s="33">
        <v>15</v>
      </c>
      <c r="H397" s="778">
        <v>2.5499999999999998</v>
      </c>
      <c r="I397" s="778">
        <v>2.9550000000000001</v>
      </c>
      <c r="J397" s="33">
        <v>182</v>
      </c>
      <c r="K397" s="33" t="s">
        <v>76</v>
      </c>
      <c r="L397" s="33"/>
      <c r="M397" s="34" t="s">
        <v>105</v>
      </c>
      <c r="N397" s="34"/>
      <c r="O397" s="33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5"/>
      <c r="V397" s="35"/>
      <c r="W397" s="36" t="s">
        <v>69</v>
      </c>
      <c r="X397" s="779">
        <v>0</v>
      </c>
      <c r="Y397" s="780">
        <f>IFERROR(IF(X397="",0,CEILING((X397/$H397),1)*$H397),"")</f>
        <v>0</v>
      </c>
      <c r="Z397" s="37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2">
        <v>4301030233</v>
      </c>
      <c r="D398" s="783">
        <v>4607091388404</v>
      </c>
      <c r="E398" s="784"/>
      <c r="F398" s="778">
        <v>0.17</v>
      </c>
      <c r="G398" s="33">
        <v>15</v>
      </c>
      <c r="H398" s="778">
        <v>2.5499999999999998</v>
      </c>
      <c r="I398" s="778">
        <v>2.88</v>
      </c>
      <c r="J398" s="33">
        <v>182</v>
      </c>
      <c r="K398" s="33" t="s">
        <v>76</v>
      </c>
      <c r="L398" s="33"/>
      <c r="M398" s="34" t="s">
        <v>105</v>
      </c>
      <c r="N398" s="34"/>
      <c r="O398" s="33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5"/>
      <c r="V398" s="35"/>
      <c r="W398" s="36" t="s">
        <v>69</v>
      </c>
      <c r="X398" s="779">
        <v>0</v>
      </c>
      <c r="Y398" s="780">
        <f>IFERROR(IF(X398="",0,CEILING((X398/$H398),1)*$H398),"")</f>
        <v>0</v>
      </c>
      <c r="Z398" s="37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8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8" t="s">
        <v>69</v>
      </c>
      <c r="X400" s="781">
        <f>IFERROR(SUM(X395:X398),"0")</f>
        <v>0</v>
      </c>
      <c r="Y400" s="781">
        <f>IFERROR(SUM(Y395:Y398),"0")</f>
        <v>0</v>
      </c>
      <c r="Z400" s="38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2">
        <v>4301180007</v>
      </c>
      <c r="D402" s="783">
        <v>4680115881808</v>
      </c>
      <c r="E402" s="784"/>
      <c r="F402" s="778">
        <v>0.1</v>
      </c>
      <c r="G402" s="33">
        <v>20</v>
      </c>
      <c r="H402" s="778">
        <v>2</v>
      </c>
      <c r="I402" s="778">
        <v>2.2400000000000002</v>
      </c>
      <c r="J402" s="33">
        <v>238</v>
      </c>
      <c r="K402" s="33" t="s">
        <v>76</v>
      </c>
      <c r="L402" s="33"/>
      <c r="M402" s="34" t="s">
        <v>642</v>
      </c>
      <c r="N402" s="34"/>
      <c r="O402" s="33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5"/>
      <c r="V402" s="35"/>
      <c r="W402" s="36" t="s">
        <v>69</v>
      </c>
      <c r="X402" s="779">
        <v>0</v>
      </c>
      <c r="Y402" s="780">
        <f>IFERROR(IF(X402="",0,CEILING((X402/$H402),1)*$H402),"")</f>
        <v>0</v>
      </c>
      <c r="Z402" s="37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2">
        <v>4301180006</v>
      </c>
      <c r="D403" s="783">
        <v>4680115881822</v>
      </c>
      <c r="E403" s="784"/>
      <c r="F403" s="778">
        <v>0.1</v>
      </c>
      <c r="G403" s="33">
        <v>20</v>
      </c>
      <c r="H403" s="778">
        <v>2</v>
      </c>
      <c r="I403" s="778">
        <v>2.2400000000000002</v>
      </c>
      <c r="J403" s="33">
        <v>238</v>
      </c>
      <c r="K403" s="33" t="s">
        <v>76</v>
      </c>
      <c r="L403" s="33"/>
      <c r="M403" s="34" t="s">
        <v>642</v>
      </c>
      <c r="N403" s="34"/>
      <c r="O403" s="33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5"/>
      <c r="V403" s="35"/>
      <c r="W403" s="36" t="s">
        <v>69</v>
      </c>
      <c r="X403" s="779">
        <v>0</v>
      </c>
      <c r="Y403" s="780">
        <f>IFERROR(IF(X403="",0,CEILING((X403/$H403),1)*$H403),"")</f>
        <v>0</v>
      </c>
      <c r="Z403" s="37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2">
        <v>4301180001</v>
      </c>
      <c r="D404" s="783">
        <v>4680115880016</v>
      </c>
      <c r="E404" s="784"/>
      <c r="F404" s="778">
        <v>0.1</v>
      </c>
      <c r="G404" s="33">
        <v>20</v>
      </c>
      <c r="H404" s="778">
        <v>2</v>
      </c>
      <c r="I404" s="778">
        <v>2.2400000000000002</v>
      </c>
      <c r="J404" s="33">
        <v>238</v>
      </c>
      <c r="K404" s="33" t="s">
        <v>76</v>
      </c>
      <c r="L404" s="33"/>
      <c r="M404" s="34" t="s">
        <v>642</v>
      </c>
      <c r="N404" s="34"/>
      <c r="O404" s="33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5"/>
      <c r="V404" s="35"/>
      <c r="W404" s="36" t="s">
        <v>69</v>
      </c>
      <c r="X404" s="779">
        <v>0</v>
      </c>
      <c r="Y404" s="780">
        <f>IFERROR(IF(X404="",0,CEILING((X404/$H404),1)*$H404),"")</f>
        <v>0</v>
      </c>
      <c r="Z404" s="37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8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8" t="s">
        <v>69</v>
      </c>
      <c r="X406" s="781">
        <f>IFERROR(SUM(X402:X404),"0")</f>
        <v>0</v>
      </c>
      <c r="Y406" s="781">
        <f>IFERROR(SUM(Y402:Y404),"0")</f>
        <v>0</v>
      </c>
      <c r="Z406" s="38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2">
        <v>4301031066</v>
      </c>
      <c r="D409" s="783">
        <v>4607091383836</v>
      </c>
      <c r="E409" s="784"/>
      <c r="F409" s="778">
        <v>0.3</v>
      </c>
      <c r="G409" s="33">
        <v>6</v>
      </c>
      <c r="H409" s="778">
        <v>1.8</v>
      </c>
      <c r="I409" s="778">
        <v>2.028</v>
      </c>
      <c r="J409" s="33">
        <v>182</v>
      </c>
      <c r="K409" s="33" t="s">
        <v>76</v>
      </c>
      <c r="L409" s="33"/>
      <c r="M409" s="34" t="s">
        <v>68</v>
      </c>
      <c r="N409" s="34"/>
      <c r="O409" s="33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5"/>
      <c r="V409" s="35"/>
      <c r="W409" s="36" t="s">
        <v>69</v>
      </c>
      <c r="X409" s="779">
        <v>0</v>
      </c>
      <c r="Y409" s="780">
        <f>IFERROR(IF(X409="",0,CEILING((X409/$H409),1)*$H409),"")</f>
        <v>0</v>
      </c>
      <c r="Z409" s="37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8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8" t="s">
        <v>69</v>
      </c>
      <c r="X411" s="781">
        <f>IFERROR(SUM(X409:X409),"0")</f>
        <v>0</v>
      </c>
      <c r="Y411" s="781">
        <f>IFERROR(SUM(Y409:Y409),"0")</f>
        <v>0</v>
      </c>
      <c r="Z411" s="38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2">
        <v>4301051142</v>
      </c>
      <c r="D413" s="783">
        <v>4607091387919</v>
      </c>
      <c r="E413" s="784"/>
      <c r="F413" s="778">
        <v>1.35</v>
      </c>
      <c r="G413" s="33">
        <v>6</v>
      </c>
      <c r="H413" s="778">
        <v>8.1</v>
      </c>
      <c r="I413" s="778">
        <v>8.6639999999999997</v>
      </c>
      <c r="J413" s="33">
        <v>56</v>
      </c>
      <c r="K413" s="33" t="s">
        <v>116</v>
      </c>
      <c r="L413" s="33"/>
      <c r="M413" s="34" t="s">
        <v>68</v>
      </c>
      <c r="N413" s="34"/>
      <c r="O413" s="33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5"/>
      <c r="V413" s="35"/>
      <c r="W413" s="36" t="s">
        <v>69</v>
      </c>
      <c r="X413" s="779">
        <v>300</v>
      </c>
      <c r="Y413" s="780">
        <f>IFERROR(IF(X413="",0,CEILING((X413/$H413),1)*$H413),"")</f>
        <v>307.8</v>
      </c>
      <c r="Z413" s="37">
        <f>IFERROR(IF(Y413=0,"",ROUNDUP(Y413/H413,0)*0.02175),"")</f>
        <v>0.8264999999999999</v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320.88888888888886</v>
      </c>
      <c r="BN413" s="64">
        <f>IFERROR(Y413*I413/H413,"0")</f>
        <v>329.23200000000003</v>
      </c>
      <c r="BO413" s="64">
        <f>IFERROR(1/J413*(X413/H413),"0")</f>
        <v>0.66137566137566139</v>
      </c>
      <c r="BP413" s="64">
        <f>IFERROR(1/J413*(Y413/H413),"0")</f>
        <v>0.67857142857142849</v>
      </c>
    </row>
    <row r="414" spans="1:68" ht="37.5" customHeight="1" x14ac:dyDescent="0.25">
      <c r="A414" s="54" t="s">
        <v>655</v>
      </c>
      <c r="B414" s="54" t="s">
        <v>656</v>
      </c>
      <c r="C414" s="32">
        <v>4301051461</v>
      </c>
      <c r="D414" s="783">
        <v>4680115883604</v>
      </c>
      <c r="E414" s="784"/>
      <c r="F414" s="778">
        <v>0.35</v>
      </c>
      <c r="G414" s="33">
        <v>6</v>
      </c>
      <c r="H414" s="778">
        <v>2.1</v>
      </c>
      <c r="I414" s="778">
        <v>2.3519999999999999</v>
      </c>
      <c r="J414" s="33">
        <v>182</v>
      </c>
      <c r="K414" s="33" t="s">
        <v>76</v>
      </c>
      <c r="L414" s="33"/>
      <c r="M414" s="34" t="s">
        <v>77</v>
      </c>
      <c r="N414" s="34"/>
      <c r="O414" s="33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5"/>
      <c r="V414" s="35"/>
      <c r="W414" s="36" t="s">
        <v>69</v>
      </c>
      <c r="X414" s="779">
        <v>0</v>
      </c>
      <c r="Y414" s="780">
        <f>IFERROR(IF(X414="",0,CEILING((X414/$H414),1)*$H414),"")</f>
        <v>0</v>
      </c>
      <c r="Z414" s="37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658</v>
      </c>
      <c r="B415" s="54" t="s">
        <v>659</v>
      </c>
      <c r="C415" s="32">
        <v>4301051485</v>
      </c>
      <c r="D415" s="783">
        <v>4680115883567</v>
      </c>
      <c r="E415" s="784"/>
      <c r="F415" s="778">
        <v>0.35</v>
      </c>
      <c r="G415" s="33">
        <v>6</v>
      </c>
      <c r="H415" s="778">
        <v>2.1</v>
      </c>
      <c r="I415" s="778">
        <v>2.34</v>
      </c>
      <c r="J415" s="33">
        <v>182</v>
      </c>
      <c r="K415" s="33" t="s">
        <v>76</v>
      </c>
      <c r="L415" s="33"/>
      <c r="M415" s="34" t="s">
        <v>68</v>
      </c>
      <c r="N415" s="34"/>
      <c r="O415" s="33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5"/>
      <c r="V415" s="35"/>
      <c r="W415" s="36" t="s">
        <v>69</v>
      </c>
      <c r="X415" s="779">
        <v>0</v>
      </c>
      <c r="Y415" s="780">
        <f>IFERROR(IF(X415="",0,CEILING((X415/$H415),1)*$H415),"")</f>
        <v>0</v>
      </c>
      <c r="Z415" s="37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8" t="s">
        <v>72</v>
      </c>
      <c r="X416" s="781">
        <f>IFERROR(X413/H413,"0")+IFERROR(X414/H414,"0")+IFERROR(X415/H415,"0")</f>
        <v>37.037037037037038</v>
      </c>
      <c r="Y416" s="781">
        <f>IFERROR(Y413/H413,"0")+IFERROR(Y414/H414,"0")+IFERROR(Y415/H415,"0")</f>
        <v>38</v>
      </c>
      <c r="Z416" s="781">
        <f>IFERROR(IF(Z413="",0,Z413),"0")+IFERROR(IF(Z414="",0,Z414),"0")+IFERROR(IF(Z415="",0,Z415),"0")</f>
        <v>0.8264999999999999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8" t="s">
        <v>69</v>
      </c>
      <c r="X417" s="781">
        <f>IFERROR(SUM(X413:X415),"0")</f>
        <v>300</v>
      </c>
      <c r="Y417" s="781">
        <f>IFERROR(SUM(Y413:Y415),"0")</f>
        <v>307.8</v>
      </c>
      <c r="Z417" s="38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9"/>
      <c r="AB418" s="49"/>
      <c r="AC418" s="49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27" customHeight="1" x14ac:dyDescent="0.25">
      <c r="A421" s="54" t="s">
        <v>663</v>
      </c>
      <c r="B421" s="54" t="s">
        <v>664</v>
      </c>
      <c r="C421" s="32">
        <v>4301011946</v>
      </c>
      <c r="D421" s="783">
        <v>4680115884847</v>
      </c>
      <c r="E421" s="784"/>
      <c r="F421" s="778">
        <v>2.5</v>
      </c>
      <c r="G421" s="33">
        <v>6</v>
      </c>
      <c r="H421" s="778">
        <v>15</v>
      </c>
      <c r="I421" s="778">
        <v>15.48</v>
      </c>
      <c r="J421" s="33">
        <v>48</v>
      </c>
      <c r="K421" s="33" t="s">
        <v>116</v>
      </c>
      <c r="L421" s="33"/>
      <c r="M421" s="34" t="s">
        <v>149</v>
      </c>
      <c r="N421" s="34"/>
      <c r="O421" s="33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5"/>
      <c r="V421" s="35"/>
      <c r="W421" s="36" t="s">
        <v>69</v>
      </c>
      <c r="X421" s="779">
        <v>0</v>
      </c>
      <c r="Y421" s="780">
        <f t="shared" ref="Y421:Y430" si="87">IFERROR(IF(X421="",0,CEILING((X421/$H421),1)*$H421),"")</f>
        <v>0</v>
      </c>
      <c r="Z421" s="37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2">
        <v>4301011869</v>
      </c>
      <c r="D422" s="783">
        <v>4680115884847</v>
      </c>
      <c r="E422" s="784"/>
      <c r="F422" s="778">
        <v>2.5</v>
      </c>
      <c r="G422" s="33">
        <v>6</v>
      </c>
      <c r="H422" s="778">
        <v>15</v>
      </c>
      <c r="I422" s="778">
        <v>15.48</v>
      </c>
      <c r="J422" s="33">
        <v>48</v>
      </c>
      <c r="K422" s="33" t="s">
        <v>116</v>
      </c>
      <c r="L422" s="33" t="s">
        <v>145</v>
      </c>
      <c r="M422" s="34" t="s">
        <v>68</v>
      </c>
      <c r="N422" s="34"/>
      <c r="O422" s="33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5"/>
      <c r="V422" s="35"/>
      <c r="W422" s="36" t="s">
        <v>69</v>
      </c>
      <c r="X422" s="779">
        <v>0</v>
      </c>
      <c r="Y422" s="780">
        <f t="shared" si="87"/>
        <v>0</v>
      </c>
      <c r="Z422" s="37" t="str">
        <f>IFERROR(IF(Y422=0,"",ROUNDUP(Y422/H422,0)*0.02175),"")</f>
        <v/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668</v>
      </c>
      <c r="B423" s="54" t="s">
        <v>669</v>
      </c>
      <c r="C423" s="32">
        <v>4301011947</v>
      </c>
      <c r="D423" s="783">
        <v>4680115884854</v>
      </c>
      <c r="E423" s="784"/>
      <c r="F423" s="778">
        <v>2.5</v>
      </c>
      <c r="G423" s="33">
        <v>6</v>
      </c>
      <c r="H423" s="778">
        <v>15</v>
      </c>
      <c r="I423" s="778">
        <v>15.48</v>
      </c>
      <c r="J423" s="33">
        <v>48</v>
      </c>
      <c r="K423" s="33" t="s">
        <v>116</v>
      </c>
      <c r="L423" s="33"/>
      <c r="M423" s="34" t="s">
        <v>149</v>
      </c>
      <c r="N423" s="34"/>
      <c r="O423" s="33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5"/>
      <c r="V423" s="35"/>
      <c r="W423" s="36" t="s">
        <v>69</v>
      </c>
      <c r="X423" s="779">
        <v>0</v>
      </c>
      <c r="Y423" s="780">
        <f t="shared" si="87"/>
        <v>0</v>
      </c>
      <c r="Z423" s="37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2">
        <v>4301011870</v>
      </c>
      <c r="D424" s="783">
        <v>4680115884854</v>
      </c>
      <c r="E424" s="784"/>
      <c r="F424" s="778">
        <v>2.5</v>
      </c>
      <c r="G424" s="33">
        <v>6</v>
      </c>
      <c r="H424" s="778">
        <v>15</v>
      </c>
      <c r="I424" s="778">
        <v>15.48</v>
      </c>
      <c r="J424" s="33">
        <v>48</v>
      </c>
      <c r="K424" s="33" t="s">
        <v>116</v>
      </c>
      <c r="L424" s="33" t="s">
        <v>145</v>
      </c>
      <c r="M424" s="34" t="s">
        <v>68</v>
      </c>
      <c r="N424" s="34"/>
      <c r="O424" s="33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5"/>
      <c r="V424" s="35"/>
      <c r="W424" s="36" t="s">
        <v>69</v>
      </c>
      <c r="X424" s="779">
        <v>0</v>
      </c>
      <c r="Y424" s="780">
        <f t="shared" si="87"/>
        <v>0</v>
      </c>
      <c r="Z424" s="37" t="str">
        <f>IFERROR(IF(Y424=0,"",ROUNDUP(Y424/H424,0)*0.02175),"")</f>
        <v/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672</v>
      </c>
      <c r="B425" s="54" t="s">
        <v>673</v>
      </c>
      <c r="C425" s="32">
        <v>4301011943</v>
      </c>
      <c r="D425" s="783">
        <v>4680115884830</v>
      </c>
      <c r="E425" s="784"/>
      <c r="F425" s="778">
        <v>2.5</v>
      </c>
      <c r="G425" s="33">
        <v>6</v>
      </c>
      <c r="H425" s="778">
        <v>15</v>
      </c>
      <c r="I425" s="778">
        <v>15.48</v>
      </c>
      <c r="J425" s="33">
        <v>48</v>
      </c>
      <c r="K425" s="33" t="s">
        <v>116</v>
      </c>
      <c r="L425" s="33"/>
      <c r="M425" s="34" t="s">
        <v>149</v>
      </c>
      <c r="N425" s="34"/>
      <c r="O425" s="33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5"/>
      <c r="V425" s="35"/>
      <c r="W425" s="36" t="s">
        <v>69</v>
      </c>
      <c r="X425" s="779">
        <v>0</v>
      </c>
      <c r="Y425" s="780">
        <f t="shared" si="87"/>
        <v>0</v>
      </c>
      <c r="Z425" s="37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2">
        <v>4301011867</v>
      </c>
      <c r="D426" s="783">
        <v>4680115884830</v>
      </c>
      <c r="E426" s="784"/>
      <c r="F426" s="778">
        <v>2.5</v>
      </c>
      <c r="G426" s="33">
        <v>6</v>
      </c>
      <c r="H426" s="778">
        <v>15</v>
      </c>
      <c r="I426" s="778">
        <v>15.48</v>
      </c>
      <c r="J426" s="33">
        <v>48</v>
      </c>
      <c r="K426" s="33" t="s">
        <v>116</v>
      </c>
      <c r="L426" s="33" t="s">
        <v>145</v>
      </c>
      <c r="M426" s="34" t="s">
        <v>68</v>
      </c>
      <c r="N426" s="34"/>
      <c r="O426" s="33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5"/>
      <c r="V426" s="35"/>
      <c r="W426" s="36" t="s">
        <v>69</v>
      </c>
      <c r="X426" s="779">
        <v>0</v>
      </c>
      <c r="Y426" s="780">
        <f t="shared" si="87"/>
        <v>0</v>
      </c>
      <c r="Z426" s="37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677</v>
      </c>
      <c r="C427" s="32">
        <v>4301011339</v>
      </c>
      <c r="D427" s="783">
        <v>4607091383997</v>
      </c>
      <c r="E427" s="784"/>
      <c r="F427" s="778">
        <v>2.5</v>
      </c>
      <c r="G427" s="33">
        <v>6</v>
      </c>
      <c r="H427" s="778">
        <v>15</v>
      </c>
      <c r="I427" s="778">
        <v>15.48</v>
      </c>
      <c r="J427" s="33">
        <v>48</v>
      </c>
      <c r="K427" s="33" t="s">
        <v>116</v>
      </c>
      <c r="L427" s="33"/>
      <c r="M427" s="34" t="s">
        <v>68</v>
      </c>
      <c r="N427" s="34"/>
      <c r="O427" s="33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5"/>
      <c r="V427" s="35"/>
      <c r="W427" s="36" t="s">
        <v>69</v>
      </c>
      <c r="X427" s="779">
        <v>2200</v>
      </c>
      <c r="Y427" s="780">
        <f t="shared" si="87"/>
        <v>2205</v>
      </c>
      <c r="Z427" s="37">
        <f>IFERROR(IF(Y427=0,"",ROUNDUP(Y427/H427,0)*0.02175),"")</f>
        <v>3.1972499999999999</v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2270.4</v>
      </c>
      <c r="BN427" s="64">
        <f t="shared" si="89"/>
        <v>2275.56</v>
      </c>
      <c r="BO427" s="64">
        <f t="shared" si="90"/>
        <v>3.0555555555555554</v>
      </c>
      <c r="BP427" s="64">
        <f t="shared" si="91"/>
        <v>3.0625</v>
      </c>
    </row>
    <row r="428" spans="1:68" ht="27" customHeight="1" x14ac:dyDescent="0.25">
      <c r="A428" s="54" t="s">
        <v>679</v>
      </c>
      <c r="B428" s="54" t="s">
        <v>680</v>
      </c>
      <c r="C428" s="32">
        <v>4301011433</v>
      </c>
      <c r="D428" s="783">
        <v>4680115882638</v>
      </c>
      <c r="E428" s="784"/>
      <c r="F428" s="778">
        <v>0.4</v>
      </c>
      <c r="G428" s="33">
        <v>10</v>
      </c>
      <c r="H428" s="778">
        <v>4</v>
      </c>
      <c r="I428" s="778">
        <v>4.21</v>
      </c>
      <c r="J428" s="33">
        <v>132</v>
      </c>
      <c r="K428" s="33" t="s">
        <v>126</v>
      </c>
      <c r="L428" s="33"/>
      <c r="M428" s="34" t="s">
        <v>119</v>
      </c>
      <c r="N428" s="34"/>
      <c r="O428" s="33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5"/>
      <c r="V428" s="35"/>
      <c r="W428" s="36" t="s">
        <v>69</v>
      </c>
      <c r="X428" s="779">
        <v>0</v>
      </c>
      <c r="Y428" s="780">
        <f t="shared" si="87"/>
        <v>0</v>
      </c>
      <c r="Z428" s="37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2">
        <v>4301011952</v>
      </c>
      <c r="D429" s="783">
        <v>4680115884922</v>
      </c>
      <c r="E429" s="784"/>
      <c r="F429" s="778">
        <v>0.5</v>
      </c>
      <c r="G429" s="33">
        <v>10</v>
      </c>
      <c r="H429" s="778">
        <v>5</v>
      </c>
      <c r="I429" s="778">
        <v>5.21</v>
      </c>
      <c r="J429" s="33">
        <v>132</v>
      </c>
      <c r="K429" s="33" t="s">
        <v>126</v>
      </c>
      <c r="L429" s="33"/>
      <c r="M429" s="34" t="s">
        <v>68</v>
      </c>
      <c r="N429" s="34"/>
      <c r="O429" s="33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5"/>
      <c r="V429" s="35"/>
      <c r="W429" s="36" t="s">
        <v>69</v>
      </c>
      <c r="X429" s="779">
        <v>0</v>
      </c>
      <c r="Y429" s="780">
        <f t="shared" si="87"/>
        <v>0</v>
      </c>
      <c r="Z429" s="37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2">
        <v>4301011868</v>
      </c>
      <c r="D430" s="783">
        <v>4680115884861</v>
      </c>
      <c r="E430" s="784"/>
      <c r="F430" s="778">
        <v>0.5</v>
      </c>
      <c r="G430" s="33">
        <v>10</v>
      </c>
      <c r="H430" s="778">
        <v>5</v>
      </c>
      <c r="I430" s="778">
        <v>5.21</v>
      </c>
      <c r="J430" s="33">
        <v>132</v>
      </c>
      <c r="K430" s="33" t="s">
        <v>126</v>
      </c>
      <c r="L430" s="33"/>
      <c r="M430" s="34" t="s">
        <v>68</v>
      </c>
      <c r="N430" s="34"/>
      <c r="O430" s="33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5"/>
      <c r="V430" s="35"/>
      <c r="W430" s="36" t="s">
        <v>69</v>
      </c>
      <c r="X430" s="779">
        <v>0</v>
      </c>
      <c r="Y430" s="780">
        <f t="shared" si="87"/>
        <v>0</v>
      </c>
      <c r="Z430" s="37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8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146.66666666666666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147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3.1972499999999999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8" t="s">
        <v>69</v>
      </c>
      <c r="X432" s="781">
        <f>IFERROR(SUM(X421:X430),"0")</f>
        <v>2200</v>
      </c>
      <c r="Y432" s="781">
        <f>IFERROR(SUM(Y421:Y430),"0")</f>
        <v>2205</v>
      </c>
      <c r="Z432" s="38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2">
        <v>4301020178</v>
      </c>
      <c r="D434" s="783">
        <v>4607091383980</v>
      </c>
      <c r="E434" s="784"/>
      <c r="F434" s="778">
        <v>2.5</v>
      </c>
      <c r="G434" s="33">
        <v>6</v>
      </c>
      <c r="H434" s="778">
        <v>15</v>
      </c>
      <c r="I434" s="778">
        <v>15.48</v>
      </c>
      <c r="J434" s="33">
        <v>48</v>
      </c>
      <c r="K434" s="33" t="s">
        <v>116</v>
      </c>
      <c r="L434" s="33" t="s">
        <v>145</v>
      </c>
      <c r="M434" s="34" t="s">
        <v>119</v>
      </c>
      <c r="N434" s="34"/>
      <c r="O434" s="33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5"/>
      <c r="V434" s="35"/>
      <c r="W434" s="36" t="s">
        <v>69</v>
      </c>
      <c r="X434" s="779">
        <v>0</v>
      </c>
      <c r="Y434" s="780">
        <f>IFERROR(IF(X434="",0,CEILING((X434/$H434),1)*$H434),"")</f>
        <v>0</v>
      </c>
      <c r="Z434" s="37" t="str">
        <f>IFERROR(IF(Y434=0,"",ROUNDUP(Y434/H434,0)*0.02175),"")</f>
        <v/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689</v>
      </c>
      <c r="B435" s="54" t="s">
        <v>690</v>
      </c>
      <c r="C435" s="32">
        <v>4301020179</v>
      </c>
      <c r="D435" s="783">
        <v>4607091384178</v>
      </c>
      <c r="E435" s="784"/>
      <c r="F435" s="778">
        <v>0.4</v>
      </c>
      <c r="G435" s="33">
        <v>10</v>
      </c>
      <c r="H435" s="778">
        <v>4</v>
      </c>
      <c r="I435" s="778">
        <v>4.21</v>
      </c>
      <c r="J435" s="33">
        <v>132</v>
      </c>
      <c r="K435" s="33" t="s">
        <v>126</v>
      </c>
      <c r="L435" s="33"/>
      <c r="M435" s="34" t="s">
        <v>119</v>
      </c>
      <c r="N435" s="34"/>
      <c r="O435" s="33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5"/>
      <c r="V435" s="35"/>
      <c r="W435" s="36" t="s">
        <v>69</v>
      </c>
      <c r="X435" s="779">
        <v>0</v>
      </c>
      <c r="Y435" s="780">
        <f>IFERROR(IF(X435="",0,CEILING((X435/$H435),1)*$H435),"")</f>
        <v>0</v>
      </c>
      <c r="Z435" s="37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8" t="s">
        <v>72</v>
      </c>
      <c r="X436" s="781">
        <f>IFERROR(X434/H434,"0")+IFERROR(X435/H435,"0")</f>
        <v>0</v>
      </c>
      <c r="Y436" s="781">
        <f>IFERROR(Y434/H434,"0")+IFERROR(Y435/H435,"0")</f>
        <v>0</v>
      </c>
      <c r="Z436" s="781">
        <f>IFERROR(IF(Z434="",0,Z434),"0")+IFERROR(IF(Z435="",0,Z435),"0")</f>
        <v>0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8" t="s">
        <v>69</v>
      </c>
      <c r="X437" s="781">
        <f>IFERROR(SUM(X434:X435),"0")</f>
        <v>0</v>
      </c>
      <c r="Y437" s="781">
        <f>IFERROR(SUM(Y434:Y435),"0")</f>
        <v>0</v>
      </c>
      <c r="Z437" s="38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2">
        <v>4301051903</v>
      </c>
      <c r="D439" s="783">
        <v>4607091383928</v>
      </c>
      <c r="E439" s="784"/>
      <c r="F439" s="778">
        <v>1.5</v>
      </c>
      <c r="G439" s="33">
        <v>6</v>
      </c>
      <c r="H439" s="778">
        <v>9</v>
      </c>
      <c r="I439" s="778">
        <v>9.5250000000000004</v>
      </c>
      <c r="J439" s="33">
        <v>64</v>
      </c>
      <c r="K439" s="33" t="s">
        <v>116</v>
      </c>
      <c r="L439" s="33"/>
      <c r="M439" s="34" t="s">
        <v>77</v>
      </c>
      <c r="N439" s="34"/>
      <c r="O439" s="33">
        <v>40</v>
      </c>
      <c r="P439" s="1186" t="s">
        <v>693</v>
      </c>
      <c r="Q439" s="789"/>
      <c r="R439" s="789"/>
      <c r="S439" s="789"/>
      <c r="T439" s="790"/>
      <c r="U439" s="35"/>
      <c r="V439" s="35"/>
      <c r="W439" s="36" t="s">
        <v>69</v>
      </c>
      <c r="X439" s="779">
        <v>450</v>
      </c>
      <c r="Y439" s="780">
        <f>IFERROR(IF(X439="",0,CEILING((X439/$H439),1)*$H439),"")</f>
        <v>450</v>
      </c>
      <c r="Z439" s="37">
        <f>IFERROR(IF(Y439=0,"",ROUNDUP(Y439/H439,0)*0.01898),"")</f>
        <v>0.94900000000000007</v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476.25</v>
      </c>
      <c r="BN439" s="64">
        <f>IFERROR(Y439*I439/H439,"0")</f>
        <v>476.25</v>
      </c>
      <c r="BO439" s="64">
        <f>IFERROR(1/J439*(X439/H439),"0")</f>
        <v>0.78125</v>
      </c>
      <c r="BP439" s="64">
        <f>IFERROR(1/J439*(Y439/H439),"0")</f>
        <v>0.78125</v>
      </c>
    </row>
    <row r="440" spans="1:68" ht="27" customHeight="1" x14ac:dyDescent="0.25">
      <c r="A440" s="54" t="s">
        <v>695</v>
      </c>
      <c r="B440" s="54" t="s">
        <v>696</v>
      </c>
      <c r="C440" s="32">
        <v>4301051897</v>
      </c>
      <c r="D440" s="783">
        <v>4607091384260</v>
      </c>
      <c r="E440" s="784"/>
      <c r="F440" s="778">
        <v>1.5</v>
      </c>
      <c r="G440" s="33">
        <v>6</v>
      </c>
      <c r="H440" s="778">
        <v>9</v>
      </c>
      <c r="I440" s="778">
        <v>9.5190000000000001</v>
      </c>
      <c r="J440" s="33">
        <v>64</v>
      </c>
      <c r="K440" s="33" t="s">
        <v>116</v>
      </c>
      <c r="L440" s="33"/>
      <c r="M440" s="34" t="s">
        <v>77</v>
      </c>
      <c r="N440" s="34"/>
      <c r="O440" s="33">
        <v>40</v>
      </c>
      <c r="P440" s="1029" t="s">
        <v>697</v>
      </c>
      <c r="Q440" s="789"/>
      <c r="R440" s="789"/>
      <c r="S440" s="789"/>
      <c r="T440" s="790"/>
      <c r="U440" s="35"/>
      <c r="V440" s="35"/>
      <c r="W440" s="36" t="s">
        <v>69</v>
      </c>
      <c r="X440" s="779">
        <v>90</v>
      </c>
      <c r="Y440" s="780">
        <f>IFERROR(IF(X440="",0,CEILING((X440/$H440),1)*$H440),"")</f>
        <v>90</v>
      </c>
      <c r="Z440" s="37">
        <f>IFERROR(IF(Y440=0,"",ROUNDUP(Y440/H440,0)*0.01898),"")</f>
        <v>0.1898</v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95.19</v>
      </c>
      <c r="BN440" s="64">
        <f>IFERROR(Y440*I440/H440,"0")</f>
        <v>95.19</v>
      </c>
      <c r="BO440" s="64">
        <f>IFERROR(1/J440*(X440/H440),"0")</f>
        <v>0.15625</v>
      </c>
      <c r="BP440" s="64">
        <f>IFERROR(1/J440*(Y440/H440),"0")</f>
        <v>0.15625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8" t="s">
        <v>72</v>
      </c>
      <c r="X441" s="781">
        <f>IFERROR(X439/H439,"0")+IFERROR(X440/H440,"0")</f>
        <v>60</v>
      </c>
      <c r="Y441" s="781">
        <f>IFERROR(Y439/H439,"0")+IFERROR(Y440/H440,"0")</f>
        <v>60</v>
      </c>
      <c r="Z441" s="781">
        <f>IFERROR(IF(Z439="",0,Z439),"0")+IFERROR(IF(Z440="",0,Z440),"0")</f>
        <v>1.1388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8" t="s">
        <v>69</v>
      </c>
      <c r="X442" s="781">
        <f>IFERROR(SUM(X439:X440),"0")</f>
        <v>540</v>
      </c>
      <c r="Y442" s="781">
        <f>IFERROR(SUM(Y439:Y440),"0")</f>
        <v>540</v>
      </c>
      <c r="Z442" s="38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2">
        <v>4301060439</v>
      </c>
      <c r="D444" s="783">
        <v>4607091384673</v>
      </c>
      <c r="E444" s="784"/>
      <c r="F444" s="778">
        <v>1.5</v>
      </c>
      <c r="G444" s="33">
        <v>6</v>
      </c>
      <c r="H444" s="778">
        <v>9</v>
      </c>
      <c r="I444" s="778">
        <v>9.5190000000000001</v>
      </c>
      <c r="J444" s="33">
        <v>64</v>
      </c>
      <c r="K444" s="33" t="s">
        <v>116</v>
      </c>
      <c r="L444" s="33"/>
      <c r="M444" s="34" t="s">
        <v>77</v>
      </c>
      <c r="N444" s="34"/>
      <c r="O444" s="33">
        <v>30</v>
      </c>
      <c r="P444" s="1225" t="s">
        <v>701</v>
      </c>
      <c r="Q444" s="789"/>
      <c r="R444" s="789"/>
      <c r="S444" s="789"/>
      <c r="T444" s="790"/>
      <c r="U444" s="35"/>
      <c r="V444" s="35"/>
      <c r="W444" s="36" t="s">
        <v>69</v>
      </c>
      <c r="X444" s="779">
        <v>0</v>
      </c>
      <c r="Y444" s="780">
        <f>IFERROR(IF(X444="",0,CEILING((X444/$H444),1)*$H444),"")</f>
        <v>0</v>
      </c>
      <c r="Z444" s="37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8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8" t="s">
        <v>69</v>
      </c>
      <c r="X446" s="781">
        <f>IFERROR(SUM(X444:X444),"0")</f>
        <v>0</v>
      </c>
      <c r="Y446" s="781">
        <f>IFERROR(SUM(Y444:Y444),"0")</f>
        <v>0</v>
      </c>
      <c r="Z446" s="38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customHeight="1" x14ac:dyDescent="0.25">
      <c r="A449" s="54" t="s">
        <v>704</v>
      </c>
      <c r="B449" s="54" t="s">
        <v>705</v>
      </c>
      <c r="C449" s="32">
        <v>4301011483</v>
      </c>
      <c r="D449" s="783">
        <v>4680115881907</v>
      </c>
      <c r="E449" s="784"/>
      <c r="F449" s="778">
        <v>1.8</v>
      </c>
      <c r="G449" s="33">
        <v>6</v>
      </c>
      <c r="H449" s="778">
        <v>10.8</v>
      </c>
      <c r="I449" s="778">
        <v>11.28</v>
      </c>
      <c r="J449" s="33">
        <v>56</v>
      </c>
      <c r="K449" s="33" t="s">
        <v>116</v>
      </c>
      <c r="L449" s="33"/>
      <c r="M449" s="34" t="s">
        <v>68</v>
      </c>
      <c r="N449" s="34"/>
      <c r="O449" s="33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5"/>
      <c r="V449" s="35"/>
      <c r="W449" s="36" t="s">
        <v>69</v>
      </c>
      <c r="X449" s="779">
        <v>0</v>
      </c>
      <c r="Y449" s="780">
        <f t="shared" ref="Y449:Y456" si="92">IFERROR(IF(X449="",0,CEILING((X449/$H449),1)*$H449),"")</f>
        <v>0</v>
      </c>
      <c r="Z449" s="37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2">
        <v>4301011873</v>
      </c>
      <c r="D450" s="783">
        <v>4680115881907</v>
      </c>
      <c r="E450" s="784"/>
      <c r="F450" s="778">
        <v>1.8</v>
      </c>
      <c r="G450" s="33">
        <v>6</v>
      </c>
      <c r="H450" s="778">
        <v>10.8</v>
      </c>
      <c r="I450" s="778">
        <v>11.28</v>
      </c>
      <c r="J450" s="33">
        <v>56</v>
      </c>
      <c r="K450" s="33" t="s">
        <v>116</v>
      </c>
      <c r="L450" s="33"/>
      <c r="M450" s="34" t="s">
        <v>68</v>
      </c>
      <c r="N450" s="34"/>
      <c r="O450" s="33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5"/>
      <c r="V450" s="35"/>
      <c r="W450" s="36" t="s">
        <v>69</v>
      </c>
      <c r="X450" s="779">
        <v>0</v>
      </c>
      <c r="Y450" s="780">
        <f t="shared" si="92"/>
        <v>0</v>
      </c>
      <c r="Z450" s="37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2">
        <v>4301011872</v>
      </c>
      <c r="D451" s="783">
        <v>4680115883925</v>
      </c>
      <c r="E451" s="784"/>
      <c r="F451" s="778">
        <v>2.5</v>
      </c>
      <c r="G451" s="33">
        <v>6</v>
      </c>
      <c r="H451" s="778">
        <v>15</v>
      </c>
      <c r="I451" s="778">
        <v>15.48</v>
      </c>
      <c r="J451" s="33">
        <v>48</v>
      </c>
      <c r="K451" s="33" t="s">
        <v>116</v>
      </c>
      <c r="L451" s="33"/>
      <c r="M451" s="34" t="s">
        <v>68</v>
      </c>
      <c r="N451" s="34"/>
      <c r="O451" s="33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5"/>
      <c r="V451" s="35"/>
      <c r="W451" s="36" t="s">
        <v>69</v>
      </c>
      <c r="X451" s="779">
        <v>0</v>
      </c>
      <c r="Y451" s="780">
        <f t="shared" si="92"/>
        <v>0</v>
      </c>
      <c r="Z451" s="37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2">
        <v>4301011655</v>
      </c>
      <c r="D452" s="783">
        <v>4680115883925</v>
      </c>
      <c r="E452" s="784"/>
      <c r="F452" s="778">
        <v>2.5</v>
      </c>
      <c r="G452" s="33">
        <v>6</v>
      </c>
      <c r="H452" s="778">
        <v>15</v>
      </c>
      <c r="I452" s="778">
        <v>15.48</v>
      </c>
      <c r="J452" s="33">
        <v>48</v>
      </c>
      <c r="K452" s="33" t="s">
        <v>116</v>
      </c>
      <c r="L452" s="33"/>
      <c r="M452" s="34" t="s">
        <v>68</v>
      </c>
      <c r="N452" s="34"/>
      <c r="O452" s="33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5"/>
      <c r="V452" s="35"/>
      <c r="W452" s="36" t="s">
        <v>69</v>
      </c>
      <c r="X452" s="779">
        <v>0</v>
      </c>
      <c r="Y452" s="780">
        <f t="shared" si="92"/>
        <v>0</v>
      </c>
      <c r="Z452" s="37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2">
        <v>4301011874</v>
      </c>
      <c r="D453" s="783">
        <v>4680115884892</v>
      </c>
      <c r="E453" s="784"/>
      <c r="F453" s="778">
        <v>1.8</v>
      </c>
      <c r="G453" s="33">
        <v>6</v>
      </c>
      <c r="H453" s="778">
        <v>10.8</v>
      </c>
      <c r="I453" s="778">
        <v>11.28</v>
      </c>
      <c r="J453" s="33">
        <v>56</v>
      </c>
      <c r="K453" s="33" t="s">
        <v>116</v>
      </c>
      <c r="L453" s="33"/>
      <c r="M453" s="34" t="s">
        <v>68</v>
      </c>
      <c r="N453" s="34"/>
      <c r="O453" s="33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5"/>
      <c r="V453" s="35"/>
      <c r="W453" s="36" t="s">
        <v>69</v>
      </c>
      <c r="X453" s="779">
        <v>0</v>
      </c>
      <c r="Y453" s="780">
        <f t="shared" si="92"/>
        <v>0</v>
      </c>
      <c r="Z453" s="37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2">
        <v>4301011312</v>
      </c>
      <c r="D454" s="783">
        <v>4607091384192</v>
      </c>
      <c r="E454" s="784"/>
      <c r="F454" s="778">
        <v>1.8</v>
      </c>
      <c r="G454" s="33">
        <v>6</v>
      </c>
      <c r="H454" s="778">
        <v>10.8</v>
      </c>
      <c r="I454" s="778">
        <v>11.234999999999999</v>
      </c>
      <c r="J454" s="33">
        <v>64</v>
      </c>
      <c r="K454" s="33" t="s">
        <v>116</v>
      </c>
      <c r="L454" s="33"/>
      <c r="M454" s="34" t="s">
        <v>119</v>
      </c>
      <c r="N454" s="34"/>
      <c r="O454" s="33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5"/>
      <c r="V454" s="35"/>
      <c r="W454" s="36" t="s">
        <v>69</v>
      </c>
      <c r="X454" s="779">
        <v>0</v>
      </c>
      <c r="Y454" s="780">
        <f t="shared" si="92"/>
        <v>0</v>
      </c>
      <c r="Z454" s="37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2">
        <v>4301011875</v>
      </c>
      <c r="D455" s="783">
        <v>4680115884885</v>
      </c>
      <c r="E455" s="784"/>
      <c r="F455" s="778">
        <v>0.8</v>
      </c>
      <c r="G455" s="33">
        <v>15</v>
      </c>
      <c r="H455" s="778">
        <v>12</v>
      </c>
      <c r="I455" s="778">
        <v>12.48</v>
      </c>
      <c r="J455" s="33">
        <v>56</v>
      </c>
      <c r="K455" s="33" t="s">
        <v>116</v>
      </c>
      <c r="L455" s="33"/>
      <c r="M455" s="34" t="s">
        <v>68</v>
      </c>
      <c r="N455" s="34"/>
      <c r="O455" s="33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5"/>
      <c r="V455" s="35"/>
      <c r="W455" s="36" t="s">
        <v>69</v>
      </c>
      <c r="X455" s="779">
        <v>0</v>
      </c>
      <c r="Y455" s="780">
        <f t="shared" si="92"/>
        <v>0</v>
      </c>
      <c r="Z455" s="37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customHeight="1" x14ac:dyDescent="0.25">
      <c r="A456" s="54" t="s">
        <v>720</v>
      </c>
      <c r="B456" s="54" t="s">
        <v>721</v>
      </c>
      <c r="C456" s="32">
        <v>4301011871</v>
      </c>
      <c r="D456" s="783">
        <v>4680115884908</v>
      </c>
      <c r="E456" s="784"/>
      <c r="F456" s="778">
        <v>0.4</v>
      </c>
      <c r="G456" s="33">
        <v>10</v>
      </c>
      <c r="H456" s="778">
        <v>4</v>
      </c>
      <c r="I456" s="778">
        <v>4.21</v>
      </c>
      <c r="J456" s="33">
        <v>132</v>
      </c>
      <c r="K456" s="33" t="s">
        <v>126</v>
      </c>
      <c r="L456" s="33"/>
      <c r="M456" s="34" t="s">
        <v>68</v>
      </c>
      <c r="N456" s="34"/>
      <c r="O456" s="33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5"/>
      <c r="V456" s="35"/>
      <c r="W456" s="36" t="s">
        <v>69</v>
      </c>
      <c r="X456" s="779">
        <v>0</v>
      </c>
      <c r="Y456" s="780">
        <f t="shared" si="92"/>
        <v>0</v>
      </c>
      <c r="Z456" s="37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8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8" t="s">
        <v>69</v>
      </c>
      <c r="X458" s="781">
        <f>IFERROR(SUM(X449:X456),"0")</f>
        <v>0</v>
      </c>
      <c r="Y458" s="781">
        <f>IFERROR(SUM(Y449:Y456),"0")</f>
        <v>0</v>
      </c>
      <c r="Z458" s="38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2">
        <v>4301031303</v>
      </c>
      <c r="D460" s="783">
        <v>4607091384802</v>
      </c>
      <c r="E460" s="784"/>
      <c r="F460" s="778">
        <v>0.73</v>
      </c>
      <c r="G460" s="33">
        <v>6</v>
      </c>
      <c r="H460" s="778">
        <v>4.38</v>
      </c>
      <c r="I460" s="778">
        <v>4.6500000000000004</v>
      </c>
      <c r="J460" s="33">
        <v>132</v>
      </c>
      <c r="K460" s="33" t="s">
        <v>126</v>
      </c>
      <c r="L460" s="33"/>
      <c r="M460" s="34" t="s">
        <v>68</v>
      </c>
      <c r="N460" s="34"/>
      <c r="O460" s="33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5"/>
      <c r="V460" s="35"/>
      <c r="W460" s="36" t="s">
        <v>69</v>
      </c>
      <c r="X460" s="779">
        <v>0</v>
      </c>
      <c r="Y460" s="780">
        <f>IFERROR(IF(X460="",0,CEILING((X460/$H460),1)*$H460),"")</f>
        <v>0</v>
      </c>
      <c r="Z460" s="37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2">
        <v>4301031304</v>
      </c>
      <c r="D461" s="783">
        <v>4607091384826</v>
      </c>
      <c r="E461" s="784"/>
      <c r="F461" s="778">
        <v>0.35</v>
      </c>
      <c r="G461" s="33">
        <v>8</v>
      </c>
      <c r="H461" s="778">
        <v>2.8</v>
      </c>
      <c r="I461" s="778">
        <v>2.98</v>
      </c>
      <c r="J461" s="33">
        <v>234</v>
      </c>
      <c r="K461" s="33" t="s">
        <v>67</v>
      </c>
      <c r="L461" s="33"/>
      <c r="M461" s="34" t="s">
        <v>68</v>
      </c>
      <c r="N461" s="34"/>
      <c r="O461" s="33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5"/>
      <c r="V461" s="35"/>
      <c r="W461" s="36" t="s">
        <v>69</v>
      </c>
      <c r="X461" s="779">
        <v>0</v>
      </c>
      <c r="Y461" s="780">
        <f>IFERROR(IF(X461="",0,CEILING((X461/$H461),1)*$H461),"")</f>
        <v>0</v>
      </c>
      <c r="Z461" s="37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8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8" t="s">
        <v>69</v>
      </c>
      <c r="X463" s="781">
        <f>IFERROR(SUM(X460:X461),"0")</f>
        <v>0</v>
      </c>
      <c r="Y463" s="781">
        <f>IFERROR(SUM(Y460:Y461),"0")</f>
        <v>0</v>
      </c>
      <c r="Z463" s="38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2">
        <v>4301051899</v>
      </c>
      <c r="D465" s="783">
        <v>4607091384246</v>
      </c>
      <c r="E465" s="784"/>
      <c r="F465" s="778">
        <v>1.5</v>
      </c>
      <c r="G465" s="33">
        <v>6</v>
      </c>
      <c r="H465" s="778">
        <v>9</v>
      </c>
      <c r="I465" s="778">
        <v>9.5190000000000001</v>
      </c>
      <c r="J465" s="33">
        <v>64</v>
      </c>
      <c r="K465" s="33" t="s">
        <v>116</v>
      </c>
      <c r="L465" s="33"/>
      <c r="M465" s="34" t="s">
        <v>77</v>
      </c>
      <c r="N465" s="34"/>
      <c r="O465" s="33">
        <v>40</v>
      </c>
      <c r="P465" s="1148" t="s">
        <v>729</v>
      </c>
      <c r="Q465" s="789"/>
      <c r="R465" s="789"/>
      <c r="S465" s="789"/>
      <c r="T465" s="790"/>
      <c r="U465" s="35"/>
      <c r="V465" s="35"/>
      <c r="W465" s="36" t="s">
        <v>69</v>
      </c>
      <c r="X465" s="779">
        <v>45</v>
      </c>
      <c r="Y465" s="780">
        <f>IFERROR(IF(X465="",0,CEILING((X465/$H465),1)*$H465),"")</f>
        <v>45</v>
      </c>
      <c r="Z465" s="37">
        <f>IFERROR(IF(Y465=0,"",ROUNDUP(Y465/H465,0)*0.01898),"")</f>
        <v>9.4899999999999998E-2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47.594999999999999</v>
      </c>
      <c r="BN465" s="64">
        <f>IFERROR(Y465*I465/H465,"0")</f>
        <v>47.594999999999999</v>
      </c>
      <c r="BO465" s="64">
        <f>IFERROR(1/J465*(X465/H465),"0")</f>
        <v>7.8125E-2</v>
      </c>
      <c r="BP465" s="64">
        <f>IFERROR(1/J465*(Y465/H465),"0")</f>
        <v>7.8125E-2</v>
      </c>
    </row>
    <row r="466" spans="1:68" ht="37.5" customHeight="1" x14ac:dyDescent="0.25">
      <c r="A466" s="54" t="s">
        <v>731</v>
      </c>
      <c r="B466" s="54" t="s">
        <v>732</v>
      </c>
      <c r="C466" s="32">
        <v>4301051901</v>
      </c>
      <c r="D466" s="783">
        <v>4680115881976</v>
      </c>
      <c r="E466" s="784"/>
      <c r="F466" s="778">
        <v>1.5</v>
      </c>
      <c r="G466" s="33">
        <v>6</v>
      </c>
      <c r="H466" s="778">
        <v>9</v>
      </c>
      <c r="I466" s="778">
        <v>9.4350000000000005</v>
      </c>
      <c r="J466" s="33">
        <v>64</v>
      </c>
      <c r="K466" s="33" t="s">
        <v>116</v>
      </c>
      <c r="L466" s="33"/>
      <c r="M466" s="34" t="s">
        <v>77</v>
      </c>
      <c r="N466" s="34"/>
      <c r="O466" s="33">
        <v>40</v>
      </c>
      <c r="P466" s="889" t="s">
        <v>733</v>
      </c>
      <c r="Q466" s="789"/>
      <c r="R466" s="789"/>
      <c r="S466" s="789"/>
      <c r="T466" s="790"/>
      <c r="U466" s="35"/>
      <c r="V466" s="35"/>
      <c r="W466" s="36" t="s">
        <v>69</v>
      </c>
      <c r="X466" s="779">
        <v>0</v>
      </c>
      <c r="Y466" s="780">
        <f>IFERROR(IF(X466="",0,CEILING((X466/$H466),1)*$H466),"")</f>
        <v>0</v>
      </c>
      <c r="Z466" s="37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2">
        <v>4301051634</v>
      </c>
      <c r="D467" s="783">
        <v>4607091384253</v>
      </c>
      <c r="E467" s="784"/>
      <c r="F467" s="778">
        <v>0.4</v>
      </c>
      <c r="G467" s="33">
        <v>6</v>
      </c>
      <c r="H467" s="778">
        <v>2.4</v>
      </c>
      <c r="I467" s="778">
        <v>2.6640000000000001</v>
      </c>
      <c r="J467" s="33">
        <v>182</v>
      </c>
      <c r="K467" s="33" t="s">
        <v>76</v>
      </c>
      <c r="L467" s="33"/>
      <c r="M467" s="34" t="s">
        <v>68</v>
      </c>
      <c r="N467" s="34"/>
      <c r="O467" s="33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5"/>
      <c r="V467" s="35"/>
      <c r="W467" s="36" t="s">
        <v>69</v>
      </c>
      <c r="X467" s="779">
        <v>0</v>
      </c>
      <c r="Y467" s="780">
        <f>IFERROR(IF(X467="",0,CEILING((X467/$H467),1)*$H467),"")</f>
        <v>0</v>
      </c>
      <c r="Z467" s="37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2">
        <v>4301051297</v>
      </c>
      <c r="D468" s="783">
        <v>4607091384253</v>
      </c>
      <c r="E468" s="784"/>
      <c r="F468" s="778">
        <v>0.4</v>
      </c>
      <c r="G468" s="33">
        <v>6</v>
      </c>
      <c r="H468" s="778">
        <v>2.4</v>
      </c>
      <c r="I468" s="778">
        <v>2.6640000000000001</v>
      </c>
      <c r="J468" s="33">
        <v>182</v>
      </c>
      <c r="K468" s="33" t="s">
        <v>76</v>
      </c>
      <c r="L468" s="33"/>
      <c r="M468" s="34" t="s">
        <v>68</v>
      </c>
      <c r="N468" s="34"/>
      <c r="O468" s="33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5"/>
      <c r="V468" s="35"/>
      <c r="W468" s="36" t="s">
        <v>69</v>
      </c>
      <c r="X468" s="779">
        <v>0</v>
      </c>
      <c r="Y468" s="780">
        <f>IFERROR(IF(X468="",0,CEILING((X468/$H468),1)*$H468),"")</f>
        <v>0</v>
      </c>
      <c r="Z468" s="37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2">
        <v>4301051444</v>
      </c>
      <c r="D469" s="783">
        <v>4680115881969</v>
      </c>
      <c r="E469" s="784"/>
      <c r="F469" s="778">
        <v>0.4</v>
      </c>
      <c r="G469" s="33">
        <v>6</v>
      </c>
      <c r="H469" s="778">
        <v>2.4</v>
      </c>
      <c r="I469" s="778">
        <v>2.58</v>
      </c>
      <c r="J469" s="33">
        <v>182</v>
      </c>
      <c r="K469" s="33" t="s">
        <v>76</v>
      </c>
      <c r="L469" s="33"/>
      <c r="M469" s="34" t="s">
        <v>68</v>
      </c>
      <c r="N469" s="34"/>
      <c r="O469" s="33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5"/>
      <c r="V469" s="35"/>
      <c r="W469" s="36" t="s">
        <v>69</v>
      </c>
      <c r="X469" s="779">
        <v>0</v>
      </c>
      <c r="Y469" s="780">
        <f>IFERROR(IF(X469="",0,CEILING((X469/$H469),1)*$H469),"")</f>
        <v>0</v>
      </c>
      <c r="Z469" s="37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8" t="s">
        <v>72</v>
      </c>
      <c r="X470" s="781">
        <f>IFERROR(X465/H465,"0")+IFERROR(X466/H466,"0")+IFERROR(X467/H467,"0")+IFERROR(X468/H468,"0")+IFERROR(X469/H469,"0")</f>
        <v>5</v>
      </c>
      <c r="Y470" s="781">
        <f>IFERROR(Y465/H465,"0")+IFERROR(Y466/H466,"0")+IFERROR(Y467/H467,"0")+IFERROR(Y468/H468,"0")+IFERROR(Y469/H469,"0")</f>
        <v>5</v>
      </c>
      <c r="Z470" s="781">
        <f>IFERROR(IF(Z465="",0,Z465),"0")+IFERROR(IF(Z466="",0,Z466),"0")+IFERROR(IF(Z467="",0,Z467),"0")+IFERROR(IF(Z468="",0,Z468),"0")+IFERROR(IF(Z469="",0,Z469),"0")</f>
        <v>9.4899999999999998E-2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8" t="s">
        <v>69</v>
      </c>
      <c r="X471" s="781">
        <f>IFERROR(SUM(X465:X469),"0")</f>
        <v>45</v>
      </c>
      <c r="Y471" s="781">
        <f>IFERROR(SUM(Y465:Y469),"0")</f>
        <v>45</v>
      </c>
      <c r="Z471" s="38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2">
        <v>4301060441</v>
      </c>
      <c r="D473" s="783">
        <v>4607091389357</v>
      </c>
      <c r="E473" s="784"/>
      <c r="F473" s="778">
        <v>1.5</v>
      </c>
      <c r="G473" s="33">
        <v>6</v>
      </c>
      <c r="H473" s="778">
        <v>9</v>
      </c>
      <c r="I473" s="778">
        <v>9.4350000000000005</v>
      </c>
      <c r="J473" s="33">
        <v>64</v>
      </c>
      <c r="K473" s="33" t="s">
        <v>116</v>
      </c>
      <c r="L473" s="33"/>
      <c r="M473" s="34" t="s">
        <v>77</v>
      </c>
      <c r="N473" s="34"/>
      <c r="O473" s="33">
        <v>40</v>
      </c>
      <c r="P473" s="857" t="s">
        <v>745</v>
      </c>
      <c r="Q473" s="789"/>
      <c r="R473" s="789"/>
      <c r="S473" s="789"/>
      <c r="T473" s="790"/>
      <c r="U473" s="35"/>
      <c r="V473" s="35"/>
      <c r="W473" s="36" t="s">
        <v>69</v>
      </c>
      <c r="X473" s="779">
        <v>0</v>
      </c>
      <c r="Y473" s="780">
        <f>IFERROR(IF(X473="",0,CEILING((X473/$H473),1)*$H473),"")</f>
        <v>0</v>
      </c>
      <c r="Z473" s="37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8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8" t="s">
        <v>69</v>
      </c>
      <c r="X475" s="781">
        <f>IFERROR(SUM(X473:X473),"0")</f>
        <v>0</v>
      </c>
      <c r="Y475" s="781">
        <f>IFERROR(SUM(Y473:Y473),"0")</f>
        <v>0</v>
      </c>
      <c r="Z475" s="38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9"/>
      <c r="AB476" s="49"/>
      <c r="AC476" s="49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2">
        <v>4301011428</v>
      </c>
      <c r="D479" s="783">
        <v>4607091389708</v>
      </c>
      <c r="E479" s="784"/>
      <c r="F479" s="778">
        <v>0.45</v>
      </c>
      <c r="G479" s="33">
        <v>6</v>
      </c>
      <c r="H479" s="778">
        <v>2.7</v>
      </c>
      <c r="I479" s="778">
        <v>2.88</v>
      </c>
      <c r="J479" s="33">
        <v>182</v>
      </c>
      <c r="K479" s="33" t="s">
        <v>76</v>
      </c>
      <c r="L479" s="33"/>
      <c r="M479" s="34" t="s">
        <v>119</v>
      </c>
      <c r="N479" s="34"/>
      <c r="O479" s="33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5"/>
      <c r="V479" s="35"/>
      <c r="W479" s="36" t="s">
        <v>69</v>
      </c>
      <c r="X479" s="779">
        <v>0</v>
      </c>
      <c r="Y479" s="780">
        <f>IFERROR(IF(X479="",0,CEILING((X479/$H479),1)*$H479),"")</f>
        <v>0</v>
      </c>
      <c r="Z479" s="37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8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8" t="s">
        <v>69</v>
      </c>
      <c r="X481" s="781">
        <f>IFERROR(SUM(X479:X479),"0")</f>
        <v>0</v>
      </c>
      <c r="Y481" s="781">
        <f>IFERROR(SUM(Y479:Y479),"0")</f>
        <v>0</v>
      </c>
      <c r="Z481" s="38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2">
        <v>4301031405</v>
      </c>
      <c r="D483" s="783">
        <v>4680115886100</v>
      </c>
      <c r="E483" s="784"/>
      <c r="F483" s="778">
        <v>0.9</v>
      </c>
      <c r="G483" s="33">
        <v>6</v>
      </c>
      <c r="H483" s="778">
        <v>5.4</v>
      </c>
      <c r="I483" s="778">
        <v>5.61</v>
      </c>
      <c r="J483" s="33">
        <v>132</v>
      </c>
      <c r="K483" s="33" t="s">
        <v>126</v>
      </c>
      <c r="L483" s="33"/>
      <c r="M483" s="34" t="s">
        <v>68</v>
      </c>
      <c r="N483" s="34"/>
      <c r="O483" s="33">
        <v>50</v>
      </c>
      <c r="P483" s="1134" t="s">
        <v>754</v>
      </c>
      <c r="Q483" s="789"/>
      <c r="R483" s="789"/>
      <c r="S483" s="789"/>
      <c r="T483" s="790"/>
      <c r="U483" s="35"/>
      <c r="V483" s="35"/>
      <c r="W483" s="36" t="s">
        <v>69</v>
      </c>
      <c r="X483" s="779">
        <v>50</v>
      </c>
      <c r="Y483" s="780">
        <f t="shared" ref="Y483:Y503" si="97">IFERROR(IF(X483="",0,CEILING((X483/$H483),1)*$H483),"")</f>
        <v>54</v>
      </c>
      <c r="Z483" s="37">
        <f>IFERROR(IF(Y483=0,"",ROUNDUP(Y483/H483,0)*0.00902),"")</f>
        <v>9.0200000000000002E-2</v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51.944444444444443</v>
      </c>
      <c r="BN483" s="64">
        <f t="shared" ref="BN483:BN503" si="99">IFERROR(Y483*I483/H483,"0")</f>
        <v>56.099999999999994</v>
      </c>
      <c r="BO483" s="64">
        <f t="shared" ref="BO483:BO503" si="100">IFERROR(1/J483*(X483/H483),"0")</f>
        <v>7.0145903479236812E-2</v>
      </c>
      <c r="BP483" s="64">
        <f t="shared" ref="BP483:BP503" si="101">IFERROR(1/J483*(Y483/H483),"0")</f>
        <v>7.575757575757576E-2</v>
      </c>
    </row>
    <row r="484" spans="1:68" ht="27" customHeight="1" x14ac:dyDescent="0.25">
      <c r="A484" s="54" t="s">
        <v>756</v>
      </c>
      <c r="B484" s="54" t="s">
        <v>757</v>
      </c>
      <c r="C484" s="32">
        <v>4301031382</v>
      </c>
      <c r="D484" s="783">
        <v>4680115886117</v>
      </c>
      <c r="E484" s="784"/>
      <c r="F484" s="778">
        <v>0.9</v>
      </c>
      <c r="G484" s="33">
        <v>6</v>
      </c>
      <c r="H484" s="778">
        <v>5.4</v>
      </c>
      <c r="I484" s="778">
        <v>5.61</v>
      </c>
      <c r="J484" s="33">
        <v>120</v>
      </c>
      <c r="K484" s="33" t="s">
        <v>126</v>
      </c>
      <c r="L484" s="33"/>
      <c r="M484" s="34" t="s">
        <v>68</v>
      </c>
      <c r="N484" s="34"/>
      <c r="O484" s="33">
        <v>50</v>
      </c>
      <c r="P484" s="1195" t="s">
        <v>758</v>
      </c>
      <c r="Q484" s="789"/>
      <c r="R484" s="789"/>
      <c r="S484" s="789"/>
      <c r="T484" s="790"/>
      <c r="U484" s="35"/>
      <c r="V484" s="35"/>
      <c r="W484" s="36" t="s">
        <v>69</v>
      </c>
      <c r="X484" s="779">
        <v>0</v>
      </c>
      <c r="Y484" s="780">
        <f t="shared" si="97"/>
        <v>0</v>
      </c>
      <c r="Z484" s="37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2">
        <v>4301031406</v>
      </c>
      <c r="D485" s="783">
        <v>4680115886117</v>
      </c>
      <c r="E485" s="784"/>
      <c r="F485" s="778">
        <v>0.9</v>
      </c>
      <c r="G485" s="33">
        <v>6</v>
      </c>
      <c r="H485" s="778">
        <v>5.4</v>
      </c>
      <c r="I485" s="778">
        <v>5.61</v>
      </c>
      <c r="J485" s="33">
        <v>132</v>
      </c>
      <c r="K485" s="33" t="s">
        <v>126</v>
      </c>
      <c r="L485" s="33"/>
      <c r="M485" s="34" t="s">
        <v>68</v>
      </c>
      <c r="N485" s="34"/>
      <c r="O485" s="33">
        <v>50</v>
      </c>
      <c r="P485" s="1062" t="s">
        <v>758</v>
      </c>
      <c r="Q485" s="789"/>
      <c r="R485" s="789"/>
      <c r="S485" s="789"/>
      <c r="T485" s="790"/>
      <c r="U485" s="35"/>
      <c r="V485" s="35"/>
      <c r="W485" s="36" t="s">
        <v>69</v>
      </c>
      <c r="X485" s="779">
        <v>0</v>
      </c>
      <c r="Y485" s="780">
        <f t="shared" si="97"/>
        <v>0</v>
      </c>
      <c r="Z485" s="37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2">
        <v>4301031325</v>
      </c>
      <c r="D486" s="783">
        <v>4607091389746</v>
      </c>
      <c r="E486" s="784"/>
      <c r="F486" s="778">
        <v>0.7</v>
      </c>
      <c r="G486" s="33">
        <v>6</v>
      </c>
      <c r="H486" s="778">
        <v>4.2</v>
      </c>
      <c r="I486" s="778">
        <v>4.4400000000000004</v>
      </c>
      <c r="J486" s="33">
        <v>132</v>
      </c>
      <c r="K486" s="33" t="s">
        <v>126</v>
      </c>
      <c r="L486" s="33"/>
      <c r="M486" s="34" t="s">
        <v>68</v>
      </c>
      <c r="N486" s="34"/>
      <c r="O486" s="33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5"/>
      <c r="V486" s="35"/>
      <c r="W486" s="36" t="s">
        <v>69</v>
      </c>
      <c r="X486" s="779">
        <v>100</v>
      </c>
      <c r="Y486" s="780">
        <f t="shared" si="97"/>
        <v>100.80000000000001</v>
      </c>
      <c r="Z486" s="37">
        <f>IFERROR(IF(Y486=0,"",ROUNDUP(Y486/H486,0)*0.00902),"")</f>
        <v>0.21648000000000001</v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105.71428571428572</v>
      </c>
      <c r="BN486" s="64">
        <f t="shared" si="99"/>
        <v>106.56000000000002</v>
      </c>
      <c r="BO486" s="64">
        <f t="shared" si="100"/>
        <v>0.18037518037518038</v>
      </c>
      <c r="BP486" s="64">
        <f t="shared" si="101"/>
        <v>0.18181818181818182</v>
      </c>
    </row>
    <row r="487" spans="1:68" ht="27" customHeight="1" x14ac:dyDescent="0.25">
      <c r="A487" s="54" t="s">
        <v>761</v>
      </c>
      <c r="B487" s="54" t="s">
        <v>764</v>
      </c>
      <c r="C487" s="32">
        <v>4301031356</v>
      </c>
      <c r="D487" s="783">
        <v>4607091389746</v>
      </c>
      <c r="E487" s="784"/>
      <c r="F487" s="778">
        <v>0.7</v>
      </c>
      <c r="G487" s="33">
        <v>6</v>
      </c>
      <c r="H487" s="778">
        <v>4.2</v>
      </c>
      <c r="I487" s="778">
        <v>4.4400000000000004</v>
      </c>
      <c r="J487" s="33">
        <v>132</v>
      </c>
      <c r="K487" s="33" t="s">
        <v>126</v>
      </c>
      <c r="L487" s="33"/>
      <c r="M487" s="34" t="s">
        <v>68</v>
      </c>
      <c r="N487" s="34"/>
      <c r="O487" s="33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5"/>
      <c r="V487" s="35"/>
      <c r="W487" s="36" t="s">
        <v>69</v>
      </c>
      <c r="X487" s="779">
        <v>0</v>
      </c>
      <c r="Y487" s="780">
        <f t="shared" si="97"/>
        <v>0</v>
      </c>
      <c r="Z487" s="37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2">
        <v>4301031335</v>
      </c>
      <c r="D488" s="783">
        <v>4680115883147</v>
      </c>
      <c r="E488" s="784"/>
      <c r="F488" s="778">
        <v>0.28000000000000003</v>
      </c>
      <c r="G488" s="33">
        <v>6</v>
      </c>
      <c r="H488" s="778">
        <v>1.68</v>
      </c>
      <c r="I488" s="778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5"/>
      <c r="V488" s="35"/>
      <c r="W488" s="36" t="s">
        <v>69</v>
      </c>
      <c r="X488" s="779">
        <v>0</v>
      </c>
      <c r="Y488" s="780">
        <f t="shared" si="97"/>
        <v>0</v>
      </c>
      <c r="Z488" s="37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2">
        <v>4301031366</v>
      </c>
      <c r="D489" s="783">
        <v>4680115883147</v>
      </c>
      <c r="E489" s="784"/>
      <c r="F489" s="778">
        <v>0.28000000000000003</v>
      </c>
      <c r="G489" s="33">
        <v>6</v>
      </c>
      <c r="H489" s="778">
        <v>1.68</v>
      </c>
      <c r="I489" s="778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1007" t="s">
        <v>768</v>
      </c>
      <c r="Q489" s="789"/>
      <c r="R489" s="789"/>
      <c r="S489" s="789"/>
      <c r="T489" s="790"/>
      <c r="U489" s="35"/>
      <c r="V489" s="35"/>
      <c r="W489" s="36" t="s">
        <v>69</v>
      </c>
      <c r="X489" s="779">
        <v>0</v>
      </c>
      <c r="Y489" s="780">
        <f t="shared" si="97"/>
        <v>0</v>
      </c>
      <c r="Z489" s="37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2">
        <v>4301031330</v>
      </c>
      <c r="D490" s="783">
        <v>4607091384338</v>
      </c>
      <c r="E490" s="784"/>
      <c r="F490" s="778">
        <v>0.35</v>
      </c>
      <c r="G490" s="33">
        <v>6</v>
      </c>
      <c r="H490" s="778">
        <v>2.1</v>
      </c>
      <c r="I490" s="778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5"/>
      <c r="V490" s="35"/>
      <c r="W490" s="36" t="s">
        <v>69</v>
      </c>
      <c r="X490" s="779">
        <v>0</v>
      </c>
      <c r="Y490" s="780">
        <f t="shared" si="97"/>
        <v>0</v>
      </c>
      <c r="Z490" s="37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2">
        <v>4301031362</v>
      </c>
      <c r="D491" s="783">
        <v>4607091384338</v>
      </c>
      <c r="E491" s="784"/>
      <c r="F491" s="778">
        <v>0.35</v>
      </c>
      <c r="G491" s="33">
        <v>6</v>
      </c>
      <c r="H491" s="778">
        <v>2.1</v>
      </c>
      <c r="I491" s="778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5"/>
      <c r="V491" s="35"/>
      <c r="W491" s="36" t="s">
        <v>69</v>
      </c>
      <c r="X491" s="779">
        <v>0</v>
      </c>
      <c r="Y491" s="780">
        <f t="shared" si="97"/>
        <v>0</v>
      </c>
      <c r="Z491" s="37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2">
        <v>4301031336</v>
      </c>
      <c r="D492" s="783">
        <v>4680115883154</v>
      </c>
      <c r="E492" s="784"/>
      <c r="F492" s="778">
        <v>0.28000000000000003</v>
      </c>
      <c r="G492" s="33">
        <v>6</v>
      </c>
      <c r="H492" s="778">
        <v>1.68</v>
      </c>
      <c r="I492" s="778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5"/>
      <c r="V492" s="35"/>
      <c r="W492" s="36" t="s">
        <v>69</v>
      </c>
      <c r="X492" s="779">
        <v>0</v>
      </c>
      <c r="Y492" s="780">
        <f t="shared" si="97"/>
        <v>0</v>
      </c>
      <c r="Z492" s="37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2">
        <v>4301031374</v>
      </c>
      <c r="D493" s="783">
        <v>4680115883154</v>
      </c>
      <c r="E493" s="784"/>
      <c r="F493" s="778">
        <v>0.28000000000000003</v>
      </c>
      <c r="G493" s="33">
        <v>6</v>
      </c>
      <c r="H493" s="778">
        <v>1.68</v>
      </c>
      <c r="I493" s="778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946" t="s">
        <v>776</v>
      </c>
      <c r="Q493" s="789"/>
      <c r="R493" s="789"/>
      <c r="S493" s="789"/>
      <c r="T493" s="790"/>
      <c r="U493" s="35"/>
      <c r="V493" s="35"/>
      <c r="W493" s="36" t="s">
        <v>69</v>
      </c>
      <c r="X493" s="779">
        <v>0</v>
      </c>
      <c r="Y493" s="780">
        <f t="shared" si="97"/>
        <v>0</v>
      </c>
      <c r="Z493" s="37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2">
        <v>4301031331</v>
      </c>
      <c r="D494" s="783">
        <v>4607091389524</v>
      </c>
      <c r="E494" s="784"/>
      <c r="F494" s="778">
        <v>0.35</v>
      </c>
      <c r="G494" s="33">
        <v>6</v>
      </c>
      <c r="H494" s="778">
        <v>2.1</v>
      </c>
      <c r="I494" s="778">
        <v>2.23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5"/>
      <c r="V494" s="35"/>
      <c r="W494" s="36" t="s">
        <v>69</v>
      </c>
      <c r="X494" s="779">
        <v>0</v>
      </c>
      <c r="Y494" s="780">
        <f t="shared" si="97"/>
        <v>0</v>
      </c>
      <c r="Z494" s="37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2">
        <v>4301031361</v>
      </c>
      <c r="D495" s="783">
        <v>4607091389524</v>
      </c>
      <c r="E495" s="784"/>
      <c r="F495" s="778">
        <v>0.35</v>
      </c>
      <c r="G495" s="33">
        <v>6</v>
      </c>
      <c r="H495" s="778">
        <v>2.1</v>
      </c>
      <c r="I495" s="778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5"/>
      <c r="V495" s="35"/>
      <c r="W495" s="36" t="s">
        <v>69</v>
      </c>
      <c r="X495" s="779">
        <v>0</v>
      </c>
      <c r="Y495" s="780">
        <f t="shared" si="97"/>
        <v>0</v>
      </c>
      <c r="Z495" s="37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2">
        <v>4301031337</v>
      </c>
      <c r="D496" s="783">
        <v>4680115883161</v>
      </c>
      <c r="E496" s="784"/>
      <c r="F496" s="778">
        <v>0.28000000000000003</v>
      </c>
      <c r="G496" s="33">
        <v>6</v>
      </c>
      <c r="H496" s="778">
        <v>1.68</v>
      </c>
      <c r="I496" s="778">
        <v>1.81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5"/>
      <c r="V496" s="35"/>
      <c r="W496" s="36" t="s">
        <v>69</v>
      </c>
      <c r="X496" s="779">
        <v>0</v>
      </c>
      <c r="Y496" s="780">
        <f t="shared" si="97"/>
        <v>0</v>
      </c>
      <c r="Z496" s="37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2">
        <v>4301031364</v>
      </c>
      <c r="D497" s="783">
        <v>4680115883161</v>
      </c>
      <c r="E497" s="784"/>
      <c r="F497" s="778">
        <v>0.28000000000000003</v>
      </c>
      <c r="G497" s="33">
        <v>6</v>
      </c>
      <c r="H497" s="778">
        <v>1.68</v>
      </c>
      <c r="I497" s="778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50</v>
      </c>
      <c r="P497" s="1190" t="s">
        <v>784</v>
      </c>
      <c r="Q497" s="789"/>
      <c r="R497" s="789"/>
      <c r="S497" s="789"/>
      <c r="T497" s="790"/>
      <c r="U497" s="35"/>
      <c r="V497" s="35"/>
      <c r="W497" s="36" t="s">
        <v>69</v>
      </c>
      <c r="X497" s="779">
        <v>0</v>
      </c>
      <c r="Y497" s="780">
        <f t="shared" si="97"/>
        <v>0</v>
      </c>
      <c r="Z497" s="37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2">
        <v>4301031333</v>
      </c>
      <c r="D498" s="783">
        <v>4607091389531</v>
      </c>
      <c r="E498" s="784"/>
      <c r="F498" s="778">
        <v>0.35</v>
      </c>
      <c r="G498" s="33">
        <v>6</v>
      </c>
      <c r="H498" s="778">
        <v>2.1</v>
      </c>
      <c r="I498" s="778">
        <v>2.23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5"/>
      <c r="V498" s="35"/>
      <c r="W498" s="36" t="s">
        <v>69</v>
      </c>
      <c r="X498" s="779">
        <v>0</v>
      </c>
      <c r="Y498" s="780">
        <f t="shared" si="97"/>
        <v>0</v>
      </c>
      <c r="Z498" s="37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2">
        <v>4301031358</v>
      </c>
      <c r="D499" s="783">
        <v>4607091389531</v>
      </c>
      <c r="E499" s="784"/>
      <c r="F499" s="778">
        <v>0.35</v>
      </c>
      <c r="G499" s="33">
        <v>6</v>
      </c>
      <c r="H499" s="778">
        <v>2.1</v>
      </c>
      <c r="I499" s="778">
        <v>2.23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5"/>
      <c r="V499" s="35"/>
      <c r="W499" s="36" t="s">
        <v>69</v>
      </c>
      <c r="X499" s="779">
        <v>0</v>
      </c>
      <c r="Y499" s="780">
        <f t="shared" si="97"/>
        <v>0</v>
      </c>
      <c r="Z499" s="37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customHeight="1" x14ac:dyDescent="0.25">
      <c r="A500" s="54" t="s">
        <v>789</v>
      </c>
      <c r="B500" s="54" t="s">
        <v>790</v>
      </c>
      <c r="C500" s="32">
        <v>4301031360</v>
      </c>
      <c r="D500" s="783">
        <v>4607091384345</v>
      </c>
      <c r="E500" s="784"/>
      <c r="F500" s="778">
        <v>0.35</v>
      </c>
      <c r="G500" s="33">
        <v>6</v>
      </c>
      <c r="H500" s="778">
        <v>2.1</v>
      </c>
      <c r="I500" s="778">
        <v>2.23</v>
      </c>
      <c r="J500" s="33">
        <v>234</v>
      </c>
      <c r="K500" s="33" t="s">
        <v>67</v>
      </c>
      <c r="L500" s="33"/>
      <c r="M500" s="34" t="s">
        <v>68</v>
      </c>
      <c r="N500" s="34"/>
      <c r="O500" s="33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5"/>
      <c r="V500" s="35"/>
      <c r="W500" s="36" t="s">
        <v>69</v>
      </c>
      <c r="X500" s="779">
        <v>0</v>
      </c>
      <c r="Y500" s="780">
        <f t="shared" si="97"/>
        <v>0</v>
      </c>
      <c r="Z500" s="37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2">
        <v>4301031338</v>
      </c>
      <c r="D501" s="783">
        <v>4680115883185</v>
      </c>
      <c r="E501" s="784"/>
      <c r="F501" s="778">
        <v>0.28000000000000003</v>
      </c>
      <c r="G501" s="33">
        <v>6</v>
      </c>
      <c r="H501" s="778">
        <v>1.68</v>
      </c>
      <c r="I501" s="778">
        <v>1.81</v>
      </c>
      <c r="J501" s="33">
        <v>234</v>
      </c>
      <c r="K501" s="33" t="s">
        <v>67</v>
      </c>
      <c r="L501" s="33"/>
      <c r="M501" s="34" t="s">
        <v>68</v>
      </c>
      <c r="N501" s="34"/>
      <c r="O501" s="33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5"/>
      <c r="V501" s="35"/>
      <c r="W501" s="36" t="s">
        <v>69</v>
      </c>
      <c r="X501" s="779">
        <v>0</v>
      </c>
      <c r="Y501" s="780">
        <f t="shared" si="97"/>
        <v>0</v>
      </c>
      <c r="Z501" s="37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2">
        <v>4301031368</v>
      </c>
      <c r="D502" s="783">
        <v>4680115883185</v>
      </c>
      <c r="E502" s="784"/>
      <c r="F502" s="778">
        <v>0.28000000000000003</v>
      </c>
      <c r="G502" s="33">
        <v>6</v>
      </c>
      <c r="H502" s="778">
        <v>1.68</v>
      </c>
      <c r="I502" s="778">
        <v>1.81</v>
      </c>
      <c r="J502" s="33">
        <v>234</v>
      </c>
      <c r="K502" s="33" t="s">
        <v>67</v>
      </c>
      <c r="L502" s="33"/>
      <c r="M502" s="34" t="s">
        <v>68</v>
      </c>
      <c r="N502" s="34"/>
      <c r="O502" s="33">
        <v>50</v>
      </c>
      <c r="P502" s="862" t="s">
        <v>794</v>
      </c>
      <c r="Q502" s="789"/>
      <c r="R502" s="789"/>
      <c r="S502" s="789"/>
      <c r="T502" s="790"/>
      <c r="U502" s="35"/>
      <c r="V502" s="35"/>
      <c r="W502" s="36" t="s">
        <v>69</v>
      </c>
      <c r="X502" s="779">
        <v>0</v>
      </c>
      <c r="Y502" s="780">
        <f t="shared" si="97"/>
        <v>0</v>
      </c>
      <c r="Z502" s="37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2">
        <v>4301031255</v>
      </c>
      <c r="D503" s="783">
        <v>4680115883185</v>
      </c>
      <c r="E503" s="784"/>
      <c r="F503" s="778">
        <v>0.28000000000000003</v>
      </c>
      <c r="G503" s="33">
        <v>6</v>
      </c>
      <c r="H503" s="778">
        <v>1.68</v>
      </c>
      <c r="I503" s="778">
        <v>1.81</v>
      </c>
      <c r="J503" s="33">
        <v>234</v>
      </c>
      <c r="K503" s="33" t="s">
        <v>67</v>
      </c>
      <c r="L503" s="33"/>
      <c r="M503" s="34" t="s">
        <v>68</v>
      </c>
      <c r="N503" s="34"/>
      <c r="O503" s="33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5"/>
      <c r="V503" s="35"/>
      <c r="W503" s="36" t="s">
        <v>69</v>
      </c>
      <c r="X503" s="779">
        <v>0</v>
      </c>
      <c r="Y503" s="780">
        <f t="shared" si="97"/>
        <v>0</v>
      </c>
      <c r="Z503" s="37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8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33.06878306878307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34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0.30668000000000001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8" t="s">
        <v>69</v>
      </c>
      <c r="X505" s="781">
        <f>IFERROR(SUM(X483:X503),"0")</f>
        <v>150</v>
      </c>
      <c r="Y505" s="781">
        <f>IFERROR(SUM(Y483:Y503),"0")</f>
        <v>154.80000000000001</v>
      </c>
      <c r="Z505" s="38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2">
        <v>4301051284</v>
      </c>
      <c r="D507" s="783">
        <v>4607091384352</v>
      </c>
      <c r="E507" s="784"/>
      <c r="F507" s="778">
        <v>0.6</v>
      </c>
      <c r="G507" s="33">
        <v>4</v>
      </c>
      <c r="H507" s="778">
        <v>2.4</v>
      </c>
      <c r="I507" s="778">
        <v>2.6459999999999999</v>
      </c>
      <c r="J507" s="33">
        <v>132</v>
      </c>
      <c r="K507" s="33" t="s">
        <v>126</v>
      </c>
      <c r="L507" s="33"/>
      <c r="M507" s="34" t="s">
        <v>77</v>
      </c>
      <c r="N507" s="34"/>
      <c r="O507" s="33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5"/>
      <c r="V507" s="35"/>
      <c r="W507" s="36" t="s">
        <v>69</v>
      </c>
      <c r="X507" s="779">
        <v>0</v>
      </c>
      <c r="Y507" s="780">
        <f>IFERROR(IF(X507="",0,CEILING((X507/$H507),1)*$H507),"")</f>
        <v>0</v>
      </c>
      <c r="Z507" s="37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2">
        <v>4301051431</v>
      </c>
      <c r="D508" s="783">
        <v>4607091389654</v>
      </c>
      <c r="E508" s="784"/>
      <c r="F508" s="778">
        <v>0.33</v>
      </c>
      <c r="G508" s="33">
        <v>6</v>
      </c>
      <c r="H508" s="778">
        <v>1.98</v>
      </c>
      <c r="I508" s="778">
        <v>2.238</v>
      </c>
      <c r="J508" s="33">
        <v>182</v>
      </c>
      <c r="K508" s="33" t="s">
        <v>76</v>
      </c>
      <c r="L508" s="33"/>
      <c r="M508" s="34" t="s">
        <v>77</v>
      </c>
      <c r="N508" s="34"/>
      <c r="O508" s="33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5"/>
      <c r="V508" s="35"/>
      <c r="W508" s="36" t="s">
        <v>69</v>
      </c>
      <c r="X508" s="779">
        <v>0</v>
      </c>
      <c r="Y508" s="780">
        <f>IFERROR(IF(X508="",0,CEILING((X508/$H508),1)*$H508),"")</f>
        <v>0</v>
      </c>
      <c r="Z508" s="37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8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8" t="s">
        <v>69</v>
      </c>
      <c r="X510" s="781">
        <f>IFERROR(SUM(X507:X508),"0")</f>
        <v>0</v>
      </c>
      <c r="Y510" s="781">
        <f>IFERROR(SUM(Y507:Y508),"0")</f>
        <v>0</v>
      </c>
      <c r="Z510" s="38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2">
        <v>4301020315</v>
      </c>
      <c r="D513" s="783">
        <v>4607091389364</v>
      </c>
      <c r="E513" s="784"/>
      <c r="F513" s="778">
        <v>0.42</v>
      </c>
      <c r="G513" s="33">
        <v>6</v>
      </c>
      <c r="H513" s="778">
        <v>2.52</v>
      </c>
      <c r="I513" s="778">
        <v>2.73</v>
      </c>
      <c r="J513" s="33">
        <v>182</v>
      </c>
      <c r="K513" s="33" t="s">
        <v>76</v>
      </c>
      <c r="L513" s="33"/>
      <c r="M513" s="34" t="s">
        <v>68</v>
      </c>
      <c r="N513" s="34"/>
      <c r="O513" s="33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5"/>
      <c r="V513" s="35"/>
      <c r="W513" s="36" t="s">
        <v>69</v>
      </c>
      <c r="X513" s="779">
        <v>0</v>
      </c>
      <c r="Y513" s="780">
        <f>IFERROR(IF(X513="",0,CEILING((X513/$H513),1)*$H513),"")</f>
        <v>0</v>
      </c>
      <c r="Z513" s="37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8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8" t="s">
        <v>69</v>
      </c>
      <c r="X515" s="781">
        <f>IFERROR(SUM(X513:X513),"0")</f>
        <v>0</v>
      </c>
      <c r="Y515" s="781">
        <f>IFERROR(SUM(Y513:Y513),"0")</f>
        <v>0</v>
      </c>
      <c r="Z515" s="38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2">
        <v>4301031403</v>
      </c>
      <c r="D517" s="783">
        <v>4680115886094</v>
      </c>
      <c r="E517" s="784"/>
      <c r="F517" s="778">
        <v>0.9</v>
      </c>
      <c r="G517" s="33">
        <v>6</v>
      </c>
      <c r="H517" s="778">
        <v>5.4</v>
      </c>
      <c r="I517" s="778">
        <v>5.61</v>
      </c>
      <c r="J517" s="33">
        <v>132</v>
      </c>
      <c r="K517" s="33" t="s">
        <v>126</v>
      </c>
      <c r="L517" s="33"/>
      <c r="M517" s="34" t="s">
        <v>119</v>
      </c>
      <c r="N517" s="34"/>
      <c r="O517" s="33">
        <v>50</v>
      </c>
      <c r="P517" s="1042" t="s">
        <v>809</v>
      </c>
      <c r="Q517" s="789"/>
      <c r="R517" s="789"/>
      <c r="S517" s="789"/>
      <c r="T517" s="790"/>
      <c r="U517" s="35"/>
      <c r="V517" s="35"/>
      <c r="W517" s="36" t="s">
        <v>69</v>
      </c>
      <c r="X517" s="779">
        <v>50</v>
      </c>
      <c r="Y517" s="780">
        <f>IFERROR(IF(X517="",0,CEILING((X517/$H517),1)*$H517),"")</f>
        <v>54</v>
      </c>
      <c r="Z517" s="37">
        <f>IFERROR(IF(Y517=0,"",ROUNDUP(Y517/H517,0)*0.00902),"")</f>
        <v>9.0200000000000002E-2</v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51.944444444444443</v>
      </c>
      <c r="BN517" s="64">
        <f>IFERROR(Y517*I517/H517,"0")</f>
        <v>56.099999999999994</v>
      </c>
      <c r="BO517" s="64">
        <f>IFERROR(1/J517*(X517/H517),"0")</f>
        <v>7.0145903479236812E-2</v>
      </c>
      <c r="BP517" s="64">
        <f>IFERROR(1/J517*(Y517/H517),"0")</f>
        <v>7.575757575757576E-2</v>
      </c>
    </row>
    <row r="518" spans="1:68" ht="27" customHeight="1" x14ac:dyDescent="0.25">
      <c r="A518" s="54" t="s">
        <v>811</v>
      </c>
      <c r="B518" s="54" t="s">
        <v>812</v>
      </c>
      <c r="C518" s="32">
        <v>4301031363</v>
      </c>
      <c r="D518" s="783">
        <v>4607091389425</v>
      </c>
      <c r="E518" s="784"/>
      <c r="F518" s="778">
        <v>0.35</v>
      </c>
      <c r="G518" s="33">
        <v>6</v>
      </c>
      <c r="H518" s="778">
        <v>2.1</v>
      </c>
      <c r="I518" s="778">
        <v>2.23</v>
      </c>
      <c r="J518" s="33">
        <v>234</v>
      </c>
      <c r="K518" s="33" t="s">
        <v>67</v>
      </c>
      <c r="L518" s="33"/>
      <c r="M518" s="34" t="s">
        <v>68</v>
      </c>
      <c r="N518" s="34"/>
      <c r="O518" s="33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5"/>
      <c r="V518" s="35"/>
      <c r="W518" s="36" t="s">
        <v>69</v>
      </c>
      <c r="X518" s="779">
        <v>0</v>
      </c>
      <c r="Y518" s="780">
        <f>IFERROR(IF(X518="",0,CEILING((X518/$H518),1)*$H518),"")</f>
        <v>0</v>
      </c>
      <c r="Z518" s="37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2">
        <v>4301031373</v>
      </c>
      <c r="D519" s="783">
        <v>4680115880771</v>
      </c>
      <c r="E519" s="784"/>
      <c r="F519" s="778">
        <v>0.28000000000000003</v>
      </c>
      <c r="G519" s="33">
        <v>6</v>
      </c>
      <c r="H519" s="778">
        <v>1.68</v>
      </c>
      <c r="I519" s="778">
        <v>1.81</v>
      </c>
      <c r="J519" s="33">
        <v>234</v>
      </c>
      <c r="K519" s="33" t="s">
        <v>67</v>
      </c>
      <c r="L519" s="33"/>
      <c r="M519" s="34" t="s">
        <v>68</v>
      </c>
      <c r="N519" s="34"/>
      <c r="O519" s="33">
        <v>50</v>
      </c>
      <c r="P519" s="977" t="s">
        <v>816</v>
      </c>
      <c r="Q519" s="789"/>
      <c r="R519" s="789"/>
      <c r="S519" s="789"/>
      <c r="T519" s="790"/>
      <c r="U519" s="35"/>
      <c r="V519" s="35"/>
      <c r="W519" s="36" t="s">
        <v>69</v>
      </c>
      <c r="X519" s="779">
        <v>0</v>
      </c>
      <c r="Y519" s="780">
        <f>IFERROR(IF(X519="",0,CEILING((X519/$H519),1)*$H519),"")</f>
        <v>0</v>
      </c>
      <c r="Z519" s="37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2">
        <v>4301031327</v>
      </c>
      <c r="D520" s="783">
        <v>4607091389500</v>
      </c>
      <c r="E520" s="784"/>
      <c r="F520" s="778">
        <v>0.35</v>
      </c>
      <c r="G520" s="33">
        <v>6</v>
      </c>
      <c r="H520" s="778">
        <v>2.1</v>
      </c>
      <c r="I520" s="778">
        <v>2.23</v>
      </c>
      <c r="J520" s="33">
        <v>234</v>
      </c>
      <c r="K520" s="33" t="s">
        <v>67</v>
      </c>
      <c r="L520" s="33"/>
      <c r="M520" s="34" t="s">
        <v>68</v>
      </c>
      <c r="N520" s="34"/>
      <c r="O520" s="33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5"/>
      <c r="V520" s="35"/>
      <c r="W520" s="36" t="s">
        <v>69</v>
      </c>
      <c r="X520" s="779">
        <v>0</v>
      </c>
      <c r="Y520" s="780">
        <f>IFERROR(IF(X520="",0,CEILING((X520/$H520),1)*$H520),"")</f>
        <v>0</v>
      </c>
      <c r="Z520" s="37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2">
        <v>4301031359</v>
      </c>
      <c r="D521" s="783">
        <v>4607091389500</v>
      </c>
      <c r="E521" s="784"/>
      <c r="F521" s="778">
        <v>0.35</v>
      </c>
      <c r="G521" s="33">
        <v>6</v>
      </c>
      <c r="H521" s="778">
        <v>2.1</v>
      </c>
      <c r="I521" s="778">
        <v>2.23</v>
      </c>
      <c r="J521" s="33">
        <v>234</v>
      </c>
      <c r="K521" s="33" t="s">
        <v>67</v>
      </c>
      <c r="L521" s="33"/>
      <c r="M521" s="34" t="s">
        <v>68</v>
      </c>
      <c r="N521" s="34"/>
      <c r="O521" s="33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5"/>
      <c r="V521" s="35"/>
      <c r="W521" s="36" t="s">
        <v>69</v>
      </c>
      <c r="X521" s="779">
        <v>0</v>
      </c>
      <c r="Y521" s="780">
        <f>IFERROR(IF(X521="",0,CEILING((X521/$H521),1)*$H521),"")</f>
        <v>0</v>
      </c>
      <c r="Z521" s="37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8" t="s">
        <v>72</v>
      </c>
      <c r="X522" s="781">
        <f>IFERROR(X517/H517,"0")+IFERROR(X518/H518,"0")+IFERROR(X519/H519,"0")+IFERROR(X520/H520,"0")+IFERROR(X521/H521,"0")</f>
        <v>9.2592592592592595</v>
      </c>
      <c r="Y522" s="781">
        <f>IFERROR(Y517/H517,"0")+IFERROR(Y518/H518,"0")+IFERROR(Y519/H519,"0")+IFERROR(Y520/H520,"0")+IFERROR(Y521/H521,"0")</f>
        <v>10</v>
      </c>
      <c r="Z522" s="781">
        <f>IFERROR(IF(Z517="",0,Z517),"0")+IFERROR(IF(Z518="",0,Z518),"0")+IFERROR(IF(Z519="",0,Z519),"0")+IFERROR(IF(Z520="",0,Z520),"0")+IFERROR(IF(Z521="",0,Z521),"0")</f>
        <v>9.0200000000000002E-2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8" t="s">
        <v>69</v>
      </c>
      <c r="X523" s="781">
        <f>IFERROR(SUM(X517:X521),"0")</f>
        <v>50</v>
      </c>
      <c r="Y523" s="781">
        <f>IFERROR(SUM(Y517:Y521),"0")</f>
        <v>54</v>
      </c>
      <c r="Z523" s="38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2">
        <v>4301031294</v>
      </c>
      <c r="D526" s="783">
        <v>4680115885189</v>
      </c>
      <c r="E526" s="784"/>
      <c r="F526" s="778">
        <v>0.2</v>
      </c>
      <c r="G526" s="33">
        <v>6</v>
      </c>
      <c r="H526" s="778">
        <v>1.2</v>
      </c>
      <c r="I526" s="778">
        <v>1.3720000000000001</v>
      </c>
      <c r="J526" s="33">
        <v>234</v>
      </c>
      <c r="K526" s="33" t="s">
        <v>67</v>
      </c>
      <c r="L526" s="33"/>
      <c r="M526" s="34" t="s">
        <v>68</v>
      </c>
      <c r="N526" s="34"/>
      <c r="O526" s="33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5"/>
      <c r="V526" s="35"/>
      <c r="W526" s="36" t="s">
        <v>69</v>
      </c>
      <c r="X526" s="779">
        <v>0</v>
      </c>
      <c r="Y526" s="780">
        <f>IFERROR(IF(X526="",0,CEILING((X526/$H526),1)*$H526),"")</f>
        <v>0</v>
      </c>
      <c r="Z526" s="37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2">
        <v>4301031293</v>
      </c>
      <c r="D527" s="783">
        <v>4680115885172</v>
      </c>
      <c r="E527" s="784"/>
      <c r="F527" s="778">
        <v>0.2</v>
      </c>
      <c r="G527" s="33">
        <v>6</v>
      </c>
      <c r="H527" s="778">
        <v>1.2</v>
      </c>
      <c r="I527" s="778">
        <v>1.3</v>
      </c>
      <c r="J527" s="33">
        <v>234</v>
      </c>
      <c r="K527" s="33" t="s">
        <v>67</v>
      </c>
      <c r="L527" s="33"/>
      <c r="M527" s="34" t="s">
        <v>68</v>
      </c>
      <c r="N527" s="34"/>
      <c r="O527" s="33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5"/>
      <c r="V527" s="35"/>
      <c r="W527" s="36" t="s">
        <v>69</v>
      </c>
      <c r="X527" s="779">
        <v>0</v>
      </c>
      <c r="Y527" s="780">
        <f>IFERROR(IF(X527="",0,CEILING((X527/$H527),1)*$H527),"")</f>
        <v>0</v>
      </c>
      <c r="Z527" s="37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2">
        <v>4301031347</v>
      </c>
      <c r="D528" s="783">
        <v>4680115885110</v>
      </c>
      <c r="E528" s="784"/>
      <c r="F528" s="778">
        <v>0.2</v>
      </c>
      <c r="G528" s="33">
        <v>6</v>
      </c>
      <c r="H528" s="778">
        <v>1.2</v>
      </c>
      <c r="I528" s="778">
        <v>2.1</v>
      </c>
      <c r="J528" s="33">
        <v>182</v>
      </c>
      <c r="K528" s="33" t="s">
        <v>76</v>
      </c>
      <c r="L528" s="33"/>
      <c r="M528" s="34" t="s">
        <v>68</v>
      </c>
      <c r="N528" s="34"/>
      <c r="O528" s="33">
        <v>50</v>
      </c>
      <c r="P528" s="1206" t="s">
        <v>829</v>
      </c>
      <c r="Q528" s="789"/>
      <c r="R528" s="789"/>
      <c r="S528" s="789"/>
      <c r="T528" s="790"/>
      <c r="U528" s="35"/>
      <c r="V528" s="35"/>
      <c r="W528" s="36" t="s">
        <v>69</v>
      </c>
      <c r="X528" s="779">
        <v>0</v>
      </c>
      <c r="Y528" s="780">
        <f>IFERROR(IF(X528="",0,CEILING((X528/$H528),1)*$H528),"")</f>
        <v>0</v>
      </c>
      <c r="Z528" s="37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2">
        <v>4301031291</v>
      </c>
      <c r="D529" s="783">
        <v>4680115885110</v>
      </c>
      <c r="E529" s="784"/>
      <c r="F529" s="778">
        <v>0.2</v>
      </c>
      <c r="G529" s="33">
        <v>6</v>
      </c>
      <c r="H529" s="778">
        <v>1.2</v>
      </c>
      <c r="I529" s="778">
        <v>2.02</v>
      </c>
      <c r="J529" s="33">
        <v>234</v>
      </c>
      <c r="K529" s="33" t="s">
        <v>67</v>
      </c>
      <c r="L529" s="33"/>
      <c r="M529" s="34" t="s">
        <v>68</v>
      </c>
      <c r="N529" s="34"/>
      <c r="O529" s="33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5"/>
      <c r="V529" s="35"/>
      <c r="W529" s="36" t="s">
        <v>69</v>
      </c>
      <c r="X529" s="779">
        <v>0</v>
      </c>
      <c r="Y529" s="780">
        <f>IFERROR(IF(X529="",0,CEILING((X529/$H529),1)*$H529),"")</f>
        <v>0</v>
      </c>
      <c r="Z529" s="37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2">
        <v>4301031416</v>
      </c>
      <c r="D530" s="783">
        <v>4680115885219</v>
      </c>
      <c r="E530" s="784"/>
      <c r="F530" s="778">
        <v>0.28000000000000003</v>
      </c>
      <c r="G530" s="33">
        <v>6</v>
      </c>
      <c r="H530" s="778">
        <v>1.68</v>
      </c>
      <c r="I530" s="778">
        <v>2.5</v>
      </c>
      <c r="J530" s="33">
        <v>234</v>
      </c>
      <c r="K530" s="33" t="s">
        <v>67</v>
      </c>
      <c r="L530" s="33"/>
      <c r="M530" s="34" t="s">
        <v>68</v>
      </c>
      <c r="N530" s="34"/>
      <c r="O530" s="33">
        <v>50</v>
      </c>
      <c r="P530" s="1068" t="s">
        <v>834</v>
      </c>
      <c r="Q530" s="789"/>
      <c r="R530" s="789"/>
      <c r="S530" s="789"/>
      <c r="T530" s="790"/>
      <c r="U530" s="35"/>
      <c r="V530" s="35"/>
      <c r="W530" s="36" t="s">
        <v>69</v>
      </c>
      <c r="X530" s="779">
        <v>0</v>
      </c>
      <c r="Y530" s="780">
        <f>IFERROR(IF(X530="",0,CEILING((X530/$H530),1)*$H530),"")</f>
        <v>0</v>
      </c>
      <c r="Z530" s="37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8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8" t="s">
        <v>69</v>
      </c>
      <c r="X532" s="781">
        <f>IFERROR(SUM(X526:X530),"0")</f>
        <v>0</v>
      </c>
      <c r="Y532" s="781">
        <f>IFERROR(SUM(Y526:Y530),"0")</f>
        <v>0</v>
      </c>
      <c r="Z532" s="38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2">
        <v>4301031261</v>
      </c>
      <c r="D535" s="783">
        <v>4680115885103</v>
      </c>
      <c r="E535" s="784"/>
      <c r="F535" s="778">
        <v>0.27</v>
      </c>
      <c r="G535" s="33">
        <v>6</v>
      </c>
      <c r="H535" s="778">
        <v>1.62</v>
      </c>
      <c r="I535" s="778">
        <v>1.8</v>
      </c>
      <c r="J535" s="33">
        <v>182</v>
      </c>
      <c r="K535" s="33" t="s">
        <v>76</v>
      </c>
      <c r="L535" s="33"/>
      <c r="M535" s="34" t="s">
        <v>68</v>
      </c>
      <c r="N535" s="34"/>
      <c r="O535" s="33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5"/>
      <c r="V535" s="35"/>
      <c r="W535" s="36" t="s">
        <v>69</v>
      </c>
      <c r="X535" s="779">
        <v>0</v>
      </c>
      <c r="Y535" s="780">
        <f>IFERROR(IF(X535="",0,CEILING((X535/$H535),1)*$H535),"")</f>
        <v>0</v>
      </c>
      <c r="Z535" s="37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8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8" t="s">
        <v>69</v>
      </c>
      <c r="X537" s="781">
        <f>IFERROR(SUM(X535:X535),"0")</f>
        <v>0</v>
      </c>
      <c r="Y537" s="781">
        <f>IFERROR(SUM(Y535:Y535),"0")</f>
        <v>0</v>
      </c>
      <c r="Z537" s="38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9"/>
      <c r="AB538" s="49"/>
      <c r="AC538" s="49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2">
        <v>4301011795</v>
      </c>
      <c r="D541" s="783">
        <v>4607091389067</v>
      </c>
      <c r="E541" s="784"/>
      <c r="F541" s="778">
        <v>0.88</v>
      </c>
      <c r="G541" s="33">
        <v>6</v>
      </c>
      <c r="H541" s="778">
        <v>5.28</v>
      </c>
      <c r="I541" s="778">
        <v>5.64</v>
      </c>
      <c r="J541" s="33">
        <v>104</v>
      </c>
      <c r="K541" s="33" t="s">
        <v>116</v>
      </c>
      <c r="L541" s="33"/>
      <c r="M541" s="34" t="s">
        <v>119</v>
      </c>
      <c r="N541" s="34"/>
      <c r="O541" s="33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5"/>
      <c r="V541" s="35"/>
      <c r="W541" s="36" t="s">
        <v>69</v>
      </c>
      <c r="X541" s="779">
        <v>0</v>
      </c>
      <c r="Y541" s="780">
        <f t="shared" ref="Y541:Y555" si="103">IFERROR(IF(X541="",0,CEILING((X541/$H541),1)*$H541),"")</f>
        <v>0</v>
      </c>
      <c r="Z541" s="37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2">
        <v>4301011961</v>
      </c>
      <c r="D542" s="783">
        <v>4680115885271</v>
      </c>
      <c r="E542" s="784"/>
      <c r="F542" s="778">
        <v>0.88</v>
      </c>
      <c r="G542" s="33">
        <v>6</v>
      </c>
      <c r="H542" s="778">
        <v>5.28</v>
      </c>
      <c r="I542" s="778">
        <v>5.64</v>
      </c>
      <c r="J542" s="33">
        <v>104</v>
      </c>
      <c r="K542" s="33" t="s">
        <v>116</v>
      </c>
      <c r="L542" s="33"/>
      <c r="M542" s="34" t="s">
        <v>119</v>
      </c>
      <c r="N542" s="34"/>
      <c r="O542" s="33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5"/>
      <c r="V542" s="35"/>
      <c r="W542" s="36" t="s">
        <v>69</v>
      </c>
      <c r="X542" s="779">
        <v>0</v>
      </c>
      <c r="Y542" s="780">
        <f t="shared" si="103"/>
        <v>0</v>
      </c>
      <c r="Z542" s="37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846</v>
      </c>
      <c r="B543" s="54" t="s">
        <v>847</v>
      </c>
      <c r="C543" s="32">
        <v>4301011774</v>
      </c>
      <c r="D543" s="783">
        <v>4680115884502</v>
      </c>
      <c r="E543" s="784"/>
      <c r="F543" s="778">
        <v>0.88</v>
      </c>
      <c r="G543" s="33">
        <v>6</v>
      </c>
      <c r="H543" s="778">
        <v>5.28</v>
      </c>
      <c r="I543" s="778">
        <v>5.64</v>
      </c>
      <c r="J543" s="33">
        <v>104</v>
      </c>
      <c r="K543" s="33" t="s">
        <v>116</v>
      </c>
      <c r="L543" s="33"/>
      <c r="M543" s="34" t="s">
        <v>119</v>
      </c>
      <c r="N543" s="34"/>
      <c r="O543" s="33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5"/>
      <c r="V543" s="35"/>
      <c r="W543" s="36" t="s">
        <v>69</v>
      </c>
      <c r="X543" s="779">
        <v>0</v>
      </c>
      <c r="Y543" s="780">
        <f t="shared" si="103"/>
        <v>0</v>
      </c>
      <c r="Z543" s="37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2">
        <v>4301011771</v>
      </c>
      <c r="D544" s="783">
        <v>4607091389104</v>
      </c>
      <c r="E544" s="784"/>
      <c r="F544" s="778">
        <v>0.88</v>
      </c>
      <c r="G544" s="33">
        <v>6</v>
      </c>
      <c r="H544" s="778">
        <v>5.28</v>
      </c>
      <c r="I544" s="778">
        <v>5.64</v>
      </c>
      <c r="J544" s="33">
        <v>104</v>
      </c>
      <c r="K544" s="33" t="s">
        <v>116</v>
      </c>
      <c r="L544" s="33"/>
      <c r="M544" s="34" t="s">
        <v>119</v>
      </c>
      <c r="N544" s="34"/>
      <c r="O544" s="33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5"/>
      <c r="V544" s="35"/>
      <c r="W544" s="36" t="s">
        <v>69</v>
      </c>
      <c r="X544" s="779">
        <v>200</v>
      </c>
      <c r="Y544" s="780">
        <f t="shared" si="103"/>
        <v>200.64000000000001</v>
      </c>
      <c r="Z544" s="37">
        <f t="shared" si="104"/>
        <v>0.45448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213.63636363636363</v>
      </c>
      <c r="BN544" s="64">
        <f t="shared" si="106"/>
        <v>214.32</v>
      </c>
      <c r="BO544" s="64">
        <f t="shared" si="107"/>
        <v>0.36421911421911418</v>
      </c>
      <c r="BP544" s="64">
        <f t="shared" si="108"/>
        <v>0.36538461538461542</v>
      </c>
    </row>
    <row r="545" spans="1:68" ht="16.5" customHeight="1" x14ac:dyDescent="0.25">
      <c r="A545" s="54" t="s">
        <v>852</v>
      </c>
      <c r="B545" s="54" t="s">
        <v>853</v>
      </c>
      <c r="C545" s="32">
        <v>4301011799</v>
      </c>
      <c r="D545" s="783">
        <v>4680115884519</v>
      </c>
      <c r="E545" s="784"/>
      <c r="F545" s="778">
        <v>0.88</v>
      </c>
      <c r="G545" s="33">
        <v>6</v>
      </c>
      <c r="H545" s="778">
        <v>5.28</v>
      </c>
      <c r="I545" s="778">
        <v>5.64</v>
      </c>
      <c r="J545" s="33">
        <v>104</v>
      </c>
      <c r="K545" s="33" t="s">
        <v>116</v>
      </c>
      <c r="L545" s="33"/>
      <c r="M545" s="34" t="s">
        <v>77</v>
      </c>
      <c r="N545" s="34"/>
      <c r="O545" s="33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5"/>
      <c r="V545" s="35"/>
      <c r="W545" s="36" t="s">
        <v>69</v>
      </c>
      <c r="X545" s="779">
        <v>0</v>
      </c>
      <c r="Y545" s="780">
        <f t="shared" si="103"/>
        <v>0</v>
      </c>
      <c r="Z545" s="37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2">
        <v>4301011376</v>
      </c>
      <c r="D546" s="783">
        <v>4680115885226</v>
      </c>
      <c r="E546" s="784"/>
      <c r="F546" s="778">
        <v>0.88</v>
      </c>
      <c r="G546" s="33">
        <v>6</v>
      </c>
      <c r="H546" s="778">
        <v>5.28</v>
      </c>
      <c r="I546" s="778">
        <v>5.64</v>
      </c>
      <c r="J546" s="33">
        <v>104</v>
      </c>
      <c r="K546" s="33" t="s">
        <v>116</v>
      </c>
      <c r="L546" s="33"/>
      <c r="M546" s="34" t="s">
        <v>77</v>
      </c>
      <c r="N546" s="34"/>
      <c r="O546" s="33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5"/>
      <c r="V546" s="35"/>
      <c r="W546" s="36" t="s">
        <v>69</v>
      </c>
      <c r="X546" s="779">
        <v>1100</v>
      </c>
      <c r="Y546" s="780">
        <f t="shared" si="103"/>
        <v>1103.52</v>
      </c>
      <c r="Z546" s="37">
        <f t="shared" si="104"/>
        <v>2.4996399999999999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1175</v>
      </c>
      <c r="BN546" s="64">
        <f t="shared" si="106"/>
        <v>1178.76</v>
      </c>
      <c r="BO546" s="64">
        <f t="shared" si="107"/>
        <v>2.0032051282051282</v>
      </c>
      <c r="BP546" s="64">
        <f t="shared" si="108"/>
        <v>2.0096153846153846</v>
      </c>
    </row>
    <row r="547" spans="1:68" ht="27" customHeight="1" x14ac:dyDescent="0.25">
      <c r="A547" s="54" t="s">
        <v>858</v>
      </c>
      <c r="B547" s="54" t="s">
        <v>859</v>
      </c>
      <c r="C547" s="32">
        <v>4301011778</v>
      </c>
      <c r="D547" s="783">
        <v>4680115880603</v>
      </c>
      <c r="E547" s="784"/>
      <c r="F547" s="778">
        <v>0.6</v>
      </c>
      <c r="G547" s="33">
        <v>6</v>
      </c>
      <c r="H547" s="778">
        <v>3.6</v>
      </c>
      <c r="I547" s="778">
        <v>3.81</v>
      </c>
      <c r="J547" s="33">
        <v>132</v>
      </c>
      <c r="K547" s="33" t="s">
        <v>126</v>
      </c>
      <c r="L547" s="33"/>
      <c r="M547" s="34" t="s">
        <v>119</v>
      </c>
      <c r="N547" s="34"/>
      <c r="O547" s="33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5"/>
      <c r="V547" s="35"/>
      <c r="W547" s="36" t="s">
        <v>69</v>
      </c>
      <c r="X547" s="779">
        <v>0</v>
      </c>
      <c r="Y547" s="780">
        <f t="shared" si="103"/>
        <v>0</v>
      </c>
      <c r="Z547" s="37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858</v>
      </c>
      <c r="B548" s="54" t="s">
        <v>860</v>
      </c>
      <c r="C548" s="32">
        <v>4301012035</v>
      </c>
      <c r="D548" s="783">
        <v>4680115880603</v>
      </c>
      <c r="E548" s="784"/>
      <c r="F548" s="778">
        <v>0.6</v>
      </c>
      <c r="G548" s="33">
        <v>8</v>
      </c>
      <c r="H548" s="778">
        <v>4.8</v>
      </c>
      <c r="I548" s="778">
        <v>6.96</v>
      </c>
      <c r="J548" s="33">
        <v>120</v>
      </c>
      <c r="K548" s="33" t="s">
        <v>126</v>
      </c>
      <c r="L548" s="33"/>
      <c r="M548" s="34" t="s">
        <v>119</v>
      </c>
      <c r="N548" s="34"/>
      <c r="O548" s="33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5"/>
      <c r="V548" s="35"/>
      <c r="W548" s="36" t="s">
        <v>69</v>
      </c>
      <c r="X548" s="779">
        <v>0</v>
      </c>
      <c r="Y548" s="780">
        <f t="shared" si="103"/>
        <v>0</v>
      </c>
      <c r="Z548" s="37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2">
        <v>4301012036</v>
      </c>
      <c r="D549" s="783">
        <v>4680115882782</v>
      </c>
      <c r="E549" s="784"/>
      <c r="F549" s="778">
        <v>0.6</v>
      </c>
      <c r="G549" s="33">
        <v>8</v>
      </c>
      <c r="H549" s="778">
        <v>4.8</v>
      </c>
      <c r="I549" s="778">
        <v>6.96</v>
      </c>
      <c r="J549" s="33">
        <v>120</v>
      </c>
      <c r="K549" s="33" t="s">
        <v>126</v>
      </c>
      <c r="L549" s="33"/>
      <c r="M549" s="34" t="s">
        <v>119</v>
      </c>
      <c r="N549" s="34"/>
      <c r="O549" s="33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5"/>
      <c r="V549" s="35"/>
      <c r="W549" s="36" t="s">
        <v>69</v>
      </c>
      <c r="X549" s="779">
        <v>0</v>
      </c>
      <c r="Y549" s="780">
        <f t="shared" si="103"/>
        <v>0</v>
      </c>
      <c r="Z549" s="37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2">
        <v>4301012050</v>
      </c>
      <c r="D550" s="783">
        <v>4680115885479</v>
      </c>
      <c r="E550" s="784"/>
      <c r="F550" s="778">
        <v>0.4</v>
      </c>
      <c r="G550" s="33">
        <v>6</v>
      </c>
      <c r="H550" s="778">
        <v>2.4</v>
      </c>
      <c r="I550" s="778">
        <v>2.58</v>
      </c>
      <c r="J550" s="33">
        <v>182</v>
      </c>
      <c r="K550" s="33" t="s">
        <v>76</v>
      </c>
      <c r="L550" s="33"/>
      <c r="M550" s="34" t="s">
        <v>119</v>
      </c>
      <c r="N550" s="34"/>
      <c r="O550" s="33">
        <v>60</v>
      </c>
      <c r="P550" s="855" t="s">
        <v>865</v>
      </c>
      <c r="Q550" s="789"/>
      <c r="R550" s="789"/>
      <c r="S550" s="789"/>
      <c r="T550" s="790"/>
      <c r="U550" s="35"/>
      <c r="V550" s="35"/>
      <c r="W550" s="36" t="s">
        <v>69</v>
      </c>
      <c r="X550" s="779">
        <v>0</v>
      </c>
      <c r="Y550" s="780">
        <f t="shared" si="103"/>
        <v>0</v>
      </c>
      <c r="Z550" s="37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2">
        <v>4301011784</v>
      </c>
      <c r="D551" s="783">
        <v>4607091389982</v>
      </c>
      <c r="E551" s="784"/>
      <c r="F551" s="778">
        <v>0.6</v>
      </c>
      <c r="G551" s="33">
        <v>6</v>
      </c>
      <c r="H551" s="778">
        <v>3.6</v>
      </c>
      <c r="I551" s="778">
        <v>3.81</v>
      </c>
      <c r="J551" s="33">
        <v>132</v>
      </c>
      <c r="K551" s="33" t="s">
        <v>126</v>
      </c>
      <c r="L551" s="33"/>
      <c r="M551" s="34" t="s">
        <v>119</v>
      </c>
      <c r="N551" s="34"/>
      <c r="O551" s="33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5"/>
      <c r="V551" s="35"/>
      <c r="W551" s="36" t="s">
        <v>69</v>
      </c>
      <c r="X551" s="779">
        <v>0</v>
      </c>
      <c r="Y551" s="780">
        <f t="shared" si="103"/>
        <v>0</v>
      </c>
      <c r="Z551" s="37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2">
        <v>4301012034</v>
      </c>
      <c r="D552" s="783">
        <v>4607091389982</v>
      </c>
      <c r="E552" s="784"/>
      <c r="F552" s="778">
        <v>0.6</v>
      </c>
      <c r="G552" s="33">
        <v>8</v>
      </c>
      <c r="H552" s="778">
        <v>4.8</v>
      </c>
      <c r="I552" s="778">
        <v>6.96</v>
      </c>
      <c r="J552" s="33">
        <v>120</v>
      </c>
      <c r="K552" s="33" t="s">
        <v>126</v>
      </c>
      <c r="L552" s="33"/>
      <c r="M552" s="34" t="s">
        <v>119</v>
      </c>
      <c r="N552" s="34"/>
      <c r="O552" s="33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5"/>
      <c r="V552" s="35"/>
      <c r="W552" s="36" t="s">
        <v>69</v>
      </c>
      <c r="X552" s="779">
        <v>0</v>
      </c>
      <c r="Y552" s="780">
        <f t="shared" si="103"/>
        <v>0</v>
      </c>
      <c r="Z552" s="37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2">
        <v>4301012057</v>
      </c>
      <c r="D553" s="783">
        <v>4680115886483</v>
      </c>
      <c r="E553" s="784"/>
      <c r="F553" s="778">
        <v>0.55000000000000004</v>
      </c>
      <c r="G553" s="33">
        <v>8</v>
      </c>
      <c r="H553" s="778">
        <v>4.4000000000000004</v>
      </c>
      <c r="I553" s="778">
        <v>4.6100000000000003</v>
      </c>
      <c r="J553" s="33">
        <v>132</v>
      </c>
      <c r="K553" s="33" t="s">
        <v>126</v>
      </c>
      <c r="L553" s="33"/>
      <c r="M553" s="34" t="s">
        <v>119</v>
      </c>
      <c r="N553" s="34"/>
      <c r="O553" s="33">
        <v>60</v>
      </c>
      <c r="P553" s="871" t="s">
        <v>872</v>
      </c>
      <c r="Q553" s="789"/>
      <c r="R553" s="789"/>
      <c r="S553" s="789"/>
      <c r="T553" s="790"/>
      <c r="U553" s="35"/>
      <c r="V553" s="35"/>
      <c r="W553" s="36" t="s">
        <v>69</v>
      </c>
      <c r="X553" s="779">
        <v>0</v>
      </c>
      <c r="Y553" s="780">
        <f t="shared" si="103"/>
        <v>0</v>
      </c>
      <c r="Z553" s="37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2">
        <v>4301012058</v>
      </c>
      <c r="D554" s="783">
        <v>4680115886490</v>
      </c>
      <c r="E554" s="784"/>
      <c r="F554" s="778">
        <v>0.55000000000000004</v>
      </c>
      <c r="G554" s="33">
        <v>8</v>
      </c>
      <c r="H554" s="778">
        <v>4.4000000000000004</v>
      </c>
      <c r="I554" s="778">
        <v>4.6100000000000003</v>
      </c>
      <c r="J554" s="33">
        <v>132</v>
      </c>
      <c r="K554" s="33" t="s">
        <v>126</v>
      </c>
      <c r="L554" s="33"/>
      <c r="M554" s="34" t="s">
        <v>119</v>
      </c>
      <c r="N554" s="34"/>
      <c r="O554" s="33">
        <v>60</v>
      </c>
      <c r="P554" s="1076" t="s">
        <v>875</v>
      </c>
      <c r="Q554" s="789"/>
      <c r="R554" s="789"/>
      <c r="S554" s="789"/>
      <c r="T554" s="790"/>
      <c r="U554" s="35"/>
      <c r="V554" s="35"/>
      <c r="W554" s="36" t="s">
        <v>69</v>
      </c>
      <c r="X554" s="779">
        <v>0</v>
      </c>
      <c r="Y554" s="780">
        <f t="shared" si="103"/>
        <v>0</v>
      </c>
      <c r="Z554" s="37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2">
        <v>4301012055</v>
      </c>
      <c r="D555" s="783">
        <v>4680115886469</v>
      </c>
      <c r="E555" s="784"/>
      <c r="F555" s="778">
        <v>0.55000000000000004</v>
      </c>
      <c r="G555" s="33">
        <v>8</v>
      </c>
      <c r="H555" s="778">
        <v>4.4000000000000004</v>
      </c>
      <c r="I555" s="778">
        <v>4.6100000000000003</v>
      </c>
      <c r="J555" s="33">
        <v>132</v>
      </c>
      <c r="K555" s="33" t="s">
        <v>126</v>
      </c>
      <c r="L555" s="33"/>
      <c r="M555" s="34" t="s">
        <v>119</v>
      </c>
      <c r="N555" s="34"/>
      <c r="O555" s="33">
        <v>60</v>
      </c>
      <c r="P555" s="1120" t="s">
        <v>878</v>
      </c>
      <c r="Q555" s="789"/>
      <c r="R555" s="789"/>
      <c r="S555" s="789"/>
      <c r="T555" s="790"/>
      <c r="U555" s="35"/>
      <c r="V555" s="35"/>
      <c r="W555" s="36" t="s">
        <v>69</v>
      </c>
      <c r="X555" s="779">
        <v>0</v>
      </c>
      <c r="Y555" s="780">
        <f t="shared" si="103"/>
        <v>0</v>
      </c>
      <c r="Z555" s="37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8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246.21212121212119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247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2.9541199999999996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8" t="s">
        <v>69</v>
      </c>
      <c r="X557" s="781">
        <f>IFERROR(SUM(X541:X555),"0")</f>
        <v>1300</v>
      </c>
      <c r="Y557" s="781">
        <f>IFERROR(SUM(Y541:Y555),"0")</f>
        <v>1304.1600000000001</v>
      </c>
      <c r="Z557" s="38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2">
        <v>4301020334</v>
      </c>
      <c r="D559" s="783">
        <v>4607091388930</v>
      </c>
      <c r="E559" s="784"/>
      <c r="F559" s="778">
        <v>0.88</v>
      </c>
      <c r="G559" s="33">
        <v>6</v>
      </c>
      <c r="H559" s="778">
        <v>5.28</v>
      </c>
      <c r="I559" s="778">
        <v>5.64</v>
      </c>
      <c r="J559" s="33">
        <v>104</v>
      </c>
      <c r="K559" s="33" t="s">
        <v>116</v>
      </c>
      <c r="L559" s="33"/>
      <c r="M559" s="34" t="s">
        <v>77</v>
      </c>
      <c r="N559" s="34"/>
      <c r="O559" s="33">
        <v>70</v>
      </c>
      <c r="P559" s="1046" t="s">
        <v>881</v>
      </c>
      <c r="Q559" s="789"/>
      <c r="R559" s="789"/>
      <c r="S559" s="789"/>
      <c r="T559" s="790"/>
      <c r="U559" s="35"/>
      <c r="V559" s="35"/>
      <c r="W559" s="36" t="s">
        <v>69</v>
      </c>
      <c r="X559" s="779">
        <v>550</v>
      </c>
      <c r="Y559" s="780">
        <f>IFERROR(IF(X559="",0,CEILING((X559/$H559),1)*$H559),"")</f>
        <v>554.4</v>
      </c>
      <c r="Z559" s="37">
        <f>IFERROR(IF(Y559=0,"",ROUNDUP(Y559/H559,0)*0.01196),"")</f>
        <v>1.2558</v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587.5</v>
      </c>
      <c r="BN559" s="64">
        <f>IFERROR(Y559*I559/H559,"0")</f>
        <v>592.19999999999993</v>
      </c>
      <c r="BO559" s="64">
        <f>IFERROR(1/J559*(X559/H559),"0")</f>
        <v>1.0016025641025641</v>
      </c>
      <c r="BP559" s="64">
        <f>IFERROR(1/J559*(Y559/H559),"0")</f>
        <v>1.0096153846153846</v>
      </c>
    </row>
    <row r="560" spans="1:68" ht="16.5" customHeight="1" x14ac:dyDescent="0.25">
      <c r="A560" s="54" t="s">
        <v>879</v>
      </c>
      <c r="B560" s="54" t="s">
        <v>883</v>
      </c>
      <c r="C560" s="32">
        <v>4301020222</v>
      </c>
      <c r="D560" s="783">
        <v>4607091388930</v>
      </c>
      <c r="E560" s="784"/>
      <c r="F560" s="778">
        <v>0.88</v>
      </c>
      <c r="G560" s="33">
        <v>6</v>
      </c>
      <c r="H560" s="778">
        <v>5.28</v>
      </c>
      <c r="I560" s="778">
        <v>5.64</v>
      </c>
      <c r="J560" s="33">
        <v>104</v>
      </c>
      <c r="K560" s="33" t="s">
        <v>116</v>
      </c>
      <c r="L560" s="33"/>
      <c r="M560" s="34" t="s">
        <v>119</v>
      </c>
      <c r="N560" s="34"/>
      <c r="O560" s="33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5"/>
      <c r="V560" s="35"/>
      <c r="W560" s="36" t="s">
        <v>69</v>
      </c>
      <c r="X560" s="779">
        <v>0</v>
      </c>
      <c r="Y560" s="780">
        <f>IFERROR(IF(X560="",0,CEILING((X560/$H560),1)*$H560),"")</f>
        <v>0</v>
      </c>
      <c r="Z560" s="37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885</v>
      </c>
      <c r="B561" s="54" t="s">
        <v>886</v>
      </c>
      <c r="C561" s="32">
        <v>4301020385</v>
      </c>
      <c r="D561" s="783">
        <v>4680115880054</v>
      </c>
      <c r="E561" s="784"/>
      <c r="F561" s="778">
        <v>0.6</v>
      </c>
      <c r="G561" s="33">
        <v>8</v>
      </c>
      <c r="H561" s="778">
        <v>4.8</v>
      </c>
      <c r="I561" s="778">
        <v>6.93</v>
      </c>
      <c r="J561" s="33">
        <v>132</v>
      </c>
      <c r="K561" s="33" t="s">
        <v>126</v>
      </c>
      <c r="L561" s="33"/>
      <c r="M561" s="34" t="s">
        <v>119</v>
      </c>
      <c r="N561" s="34"/>
      <c r="O561" s="33">
        <v>70</v>
      </c>
      <c r="P561" s="1052" t="s">
        <v>887</v>
      </c>
      <c r="Q561" s="789"/>
      <c r="R561" s="789"/>
      <c r="S561" s="789"/>
      <c r="T561" s="790"/>
      <c r="U561" s="35"/>
      <c r="V561" s="35"/>
      <c r="W561" s="36" t="s">
        <v>69</v>
      </c>
      <c r="X561" s="779">
        <v>0</v>
      </c>
      <c r="Y561" s="780">
        <f>IFERROR(IF(X561="",0,CEILING((X561/$H561),1)*$H561),"")</f>
        <v>0</v>
      </c>
      <c r="Z561" s="37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8" t="s">
        <v>72</v>
      </c>
      <c r="X562" s="781">
        <f>IFERROR(X559/H559,"0")+IFERROR(X560/H560,"0")+IFERROR(X561/H561,"0")</f>
        <v>104.16666666666666</v>
      </c>
      <c r="Y562" s="781">
        <f>IFERROR(Y559/H559,"0")+IFERROR(Y560/H560,"0")+IFERROR(Y561/H561,"0")</f>
        <v>104.99999999999999</v>
      </c>
      <c r="Z562" s="781">
        <f>IFERROR(IF(Z559="",0,Z559),"0")+IFERROR(IF(Z560="",0,Z560),"0")+IFERROR(IF(Z561="",0,Z561),"0")</f>
        <v>1.2558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8" t="s">
        <v>69</v>
      </c>
      <c r="X563" s="781">
        <f>IFERROR(SUM(X559:X561),"0")</f>
        <v>550</v>
      </c>
      <c r="Y563" s="781">
        <f>IFERROR(SUM(Y559:Y561),"0")</f>
        <v>554.4</v>
      </c>
      <c r="Z563" s="38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2">
        <v>4301031349</v>
      </c>
      <c r="D565" s="783">
        <v>4680115883116</v>
      </c>
      <c r="E565" s="784"/>
      <c r="F565" s="778">
        <v>0.88</v>
      </c>
      <c r="G565" s="33">
        <v>6</v>
      </c>
      <c r="H565" s="778">
        <v>5.28</v>
      </c>
      <c r="I565" s="778">
        <v>5.64</v>
      </c>
      <c r="J565" s="33">
        <v>104</v>
      </c>
      <c r="K565" s="33" t="s">
        <v>116</v>
      </c>
      <c r="L565" s="33"/>
      <c r="M565" s="34" t="s">
        <v>119</v>
      </c>
      <c r="N565" s="34"/>
      <c r="O565" s="33">
        <v>70</v>
      </c>
      <c r="P565" s="859" t="s">
        <v>890</v>
      </c>
      <c r="Q565" s="789"/>
      <c r="R565" s="789"/>
      <c r="S565" s="789"/>
      <c r="T565" s="790"/>
      <c r="U565" s="35"/>
      <c r="V565" s="35"/>
      <c r="W565" s="36" t="s">
        <v>69</v>
      </c>
      <c r="X565" s="779">
        <v>200</v>
      </c>
      <c r="Y565" s="780">
        <f t="shared" ref="Y565:Y578" si="109">IFERROR(IF(X565="",0,CEILING((X565/$H565),1)*$H565),"")</f>
        <v>200.64000000000001</v>
      </c>
      <c r="Z565" s="37">
        <f>IFERROR(IF(Y565=0,"",ROUNDUP(Y565/H565,0)*0.01196),"")</f>
        <v>0.45448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213.63636363636363</v>
      </c>
      <c r="BN565" s="64">
        <f t="shared" ref="BN565:BN578" si="111">IFERROR(Y565*I565/H565,"0")</f>
        <v>214.32</v>
      </c>
      <c r="BO565" s="64">
        <f t="shared" ref="BO565:BO578" si="112">IFERROR(1/J565*(X565/H565),"0")</f>
        <v>0.36421911421911418</v>
      </c>
      <c r="BP565" s="64">
        <f t="shared" ref="BP565:BP578" si="113">IFERROR(1/J565*(Y565/H565),"0")</f>
        <v>0.36538461538461542</v>
      </c>
    </row>
    <row r="566" spans="1:68" ht="27" customHeight="1" x14ac:dyDescent="0.25">
      <c r="A566" s="54" t="s">
        <v>892</v>
      </c>
      <c r="B566" s="54" t="s">
        <v>893</v>
      </c>
      <c r="C566" s="32">
        <v>4301031350</v>
      </c>
      <c r="D566" s="783">
        <v>4680115883093</v>
      </c>
      <c r="E566" s="784"/>
      <c r="F566" s="778">
        <v>0.88</v>
      </c>
      <c r="G566" s="33">
        <v>6</v>
      </c>
      <c r="H566" s="778">
        <v>5.28</v>
      </c>
      <c r="I566" s="778">
        <v>5.64</v>
      </c>
      <c r="J566" s="33">
        <v>104</v>
      </c>
      <c r="K566" s="33" t="s">
        <v>116</v>
      </c>
      <c r="L566" s="33"/>
      <c r="M566" s="34" t="s">
        <v>68</v>
      </c>
      <c r="N566" s="34"/>
      <c r="O566" s="33">
        <v>70</v>
      </c>
      <c r="P566" s="1041" t="s">
        <v>894</v>
      </c>
      <c r="Q566" s="789"/>
      <c r="R566" s="789"/>
      <c r="S566" s="789"/>
      <c r="T566" s="790"/>
      <c r="U566" s="35"/>
      <c r="V566" s="35"/>
      <c r="W566" s="36" t="s">
        <v>69</v>
      </c>
      <c r="X566" s="779">
        <v>0</v>
      </c>
      <c r="Y566" s="780">
        <f t="shared" si="109"/>
        <v>0</v>
      </c>
      <c r="Z566" s="37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2">
        <v>4301031248</v>
      </c>
      <c r="D567" s="783">
        <v>4680115883093</v>
      </c>
      <c r="E567" s="784"/>
      <c r="F567" s="778">
        <v>0.88</v>
      </c>
      <c r="G567" s="33">
        <v>6</v>
      </c>
      <c r="H567" s="778">
        <v>5.28</v>
      </c>
      <c r="I567" s="778">
        <v>5.64</v>
      </c>
      <c r="J567" s="33">
        <v>104</v>
      </c>
      <c r="K567" s="33" t="s">
        <v>116</v>
      </c>
      <c r="L567" s="33"/>
      <c r="M567" s="34" t="s">
        <v>68</v>
      </c>
      <c r="N567" s="34"/>
      <c r="O567" s="33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5"/>
      <c r="V567" s="35"/>
      <c r="W567" s="36" t="s">
        <v>69</v>
      </c>
      <c r="X567" s="779">
        <v>0</v>
      </c>
      <c r="Y567" s="780">
        <f t="shared" si="109"/>
        <v>0</v>
      </c>
      <c r="Z567" s="37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898</v>
      </c>
      <c r="B568" s="54" t="s">
        <v>899</v>
      </c>
      <c r="C568" s="32">
        <v>4301031353</v>
      </c>
      <c r="D568" s="783">
        <v>4680115883109</v>
      </c>
      <c r="E568" s="784"/>
      <c r="F568" s="778">
        <v>0.88</v>
      </c>
      <c r="G568" s="33">
        <v>6</v>
      </c>
      <c r="H568" s="778">
        <v>5.28</v>
      </c>
      <c r="I568" s="778">
        <v>5.64</v>
      </c>
      <c r="J568" s="33">
        <v>104</v>
      </c>
      <c r="K568" s="33" t="s">
        <v>116</v>
      </c>
      <c r="L568" s="33"/>
      <c r="M568" s="34" t="s">
        <v>68</v>
      </c>
      <c r="N568" s="34"/>
      <c r="O568" s="33">
        <v>70</v>
      </c>
      <c r="P568" s="1191" t="s">
        <v>900</v>
      </c>
      <c r="Q568" s="789"/>
      <c r="R568" s="789"/>
      <c r="S568" s="789"/>
      <c r="T568" s="790"/>
      <c r="U568" s="35"/>
      <c r="V568" s="35"/>
      <c r="W568" s="36" t="s">
        <v>69</v>
      </c>
      <c r="X568" s="779">
        <v>0</v>
      </c>
      <c r="Y568" s="780">
        <f t="shared" si="109"/>
        <v>0</v>
      </c>
      <c r="Z568" s="37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2">
        <v>4301031250</v>
      </c>
      <c r="D569" s="783">
        <v>4680115883109</v>
      </c>
      <c r="E569" s="784"/>
      <c r="F569" s="778">
        <v>0.88</v>
      </c>
      <c r="G569" s="33">
        <v>6</v>
      </c>
      <c r="H569" s="778">
        <v>5.28</v>
      </c>
      <c r="I569" s="778">
        <v>5.64</v>
      </c>
      <c r="J569" s="33">
        <v>104</v>
      </c>
      <c r="K569" s="33" t="s">
        <v>116</v>
      </c>
      <c r="L569" s="33"/>
      <c r="M569" s="34" t="s">
        <v>68</v>
      </c>
      <c r="N569" s="34"/>
      <c r="O569" s="33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5"/>
      <c r="V569" s="35"/>
      <c r="W569" s="36" t="s">
        <v>69</v>
      </c>
      <c r="X569" s="779">
        <v>300</v>
      </c>
      <c r="Y569" s="780">
        <f t="shared" si="109"/>
        <v>300.96000000000004</v>
      </c>
      <c r="Z569" s="37">
        <f>IFERROR(IF(Y569=0,"",ROUNDUP(Y569/H569,0)*0.01196),"")</f>
        <v>0.68171999999999999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320.45454545454544</v>
      </c>
      <c r="BN569" s="64">
        <f t="shared" si="111"/>
        <v>321.48</v>
      </c>
      <c r="BO569" s="64">
        <f t="shared" si="112"/>
        <v>0.54632867132867136</v>
      </c>
      <c r="BP569" s="64">
        <f t="shared" si="113"/>
        <v>0.54807692307692313</v>
      </c>
    </row>
    <row r="570" spans="1:68" ht="27" customHeight="1" x14ac:dyDescent="0.25">
      <c r="A570" s="54" t="s">
        <v>904</v>
      </c>
      <c r="B570" s="54" t="s">
        <v>905</v>
      </c>
      <c r="C570" s="32">
        <v>4301031351</v>
      </c>
      <c r="D570" s="783">
        <v>4680115882072</v>
      </c>
      <c r="E570" s="784"/>
      <c r="F570" s="778">
        <v>0.6</v>
      </c>
      <c r="G570" s="33">
        <v>6</v>
      </c>
      <c r="H570" s="778">
        <v>3.6</v>
      </c>
      <c r="I570" s="778">
        <v>3.81</v>
      </c>
      <c r="J570" s="33">
        <v>132</v>
      </c>
      <c r="K570" s="33" t="s">
        <v>126</v>
      </c>
      <c r="L570" s="33"/>
      <c r="M570" s="34" t="s">
        <v>119</v>
      </c>
      <c r="N570" s="34"/>
      <c r="O570" s="33">
        <v>70</v>
      </c>
      <c r="P570" s="845" t="s">
        <v>906</v>
      </c>
      <c r="Q570" s="789"/>
      <c r="R570" s="789"/>
      <c r="S570" s="789"/>
      <c r="T570" s="790"/>
      <c r="U570" s="35"/>
      <c r="V570" s="35"/>
      <c r="W570" s="36" t="s">
        <v>69</v>
      </c>
      <c r="X570" s="779">
        <v>0</v>
      </c>
      <c r="Y570" s="780">
        <f t="shared" si="109"/>
        <v>0</v>
      </c>
      <c r="Z570" s="37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2">
        <v>4301031419</v>
      </c>
      <c r="D571" s="783">
        <v>4680115882072</v>
      </c>
      <c r="E571" s="784"/>
      <c r="F571" s="778">
        <v>0.6</v>
      </c>
      <c r="G571" s="33">
        <v>8</v>
      </c>
      <c r="H571" s="778">
        <v>4.8</v>
      </c>
      <c r="I571" s="778">
        <v>6.93</v>
      </c>
      <c r="J571" s="33">
        <v>132</v>
      </c>
      <c r="K571" s="33" t="s">
        <v>126</v>
      </c>
      <c r="L571" s="33"/>
      <c r="M571" s="34" t="s">
        <v>119</v>
      </c>
      <c r="N571" s="34"/>
      <c r="O571" s="33">
        <v>70</v>
      </c>
      <c r="P571" s="877" t="s">
        <v>908</v>
      </c>
      <c r="Q571" s="789"/>
      <c r="R571" s="789"/>
      <c r="S571" s="789"/>
      <c r="T571" s="790"/>
      <c r="U571" s="35"/>
      <c r="V571" s="35"/>
      <c r="W571" s="36" t="s">
        <v>69</v>
      </c>
      <c r="X571" s="779">
        <v>0</v>
      </c>
      <c r="Y571" s="780">
        <f t="shared" si="109"/>
        <v>0</v>
      </c>
      <c r="Z571" s="37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2">
        <v>4301031383</v>
      </c>
      <c r="D572" s="783">
        <v>4680115882072</v>
      </c>
      <c r="E572" s="784"/>
      <c r="F572" s="778">
        <v>0.6</v>
      </c>
      <c r="G572" s="33">
        <v>8</v>
      </c>
      <c r="H572" s="778">
        <v>4.8</v>
      </c>
      <c r="I572" s="778">
        <v>6.96</v>
      </c>
      <c r="J572" s="33">
        <v>120</v>
      </c>
      <c r="K572" s="33" t="s">
        <v>126</v>
      </c>
      <c r="L572" s="33"/>
      <c r="M572" s="34" t="s">
        <v>119</v>
      </c>
      <c r="N572" s="34"/>
      <c r="O572" s="33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5"/>
      <c r="V572" s="35"/>
      <c r="W572" s="36" t="s">
        <v>69</v>
      </c>
      <c r="X572" s="779">
        <v>0</v>
      </c>
      <c r="Y572" s="780">
        <f t="shared" si="109"/>
        <v>0</v>
      </c>
      <c r="Z572" s="37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2">
        <v>4301031251</v>
      </c>
      <c r="D573" s="783">
        <v>4680115882102</v>
      </c>
      <c r="E573" s="784"/>
      <c r="F573" s="778">
        <v>0.6</v>
      </c>
      <c r="G573" s="33">
        <v>6</v>
      </c>
      <c r="H573" s="778">
        <v>3.6</v>
      </c>
      <c r="I573" s="778">
        <v>3.81</v>
      </c>
      <c r="J573" s="33">
        <v>132</v>
      </c>
      <c r="K573" s="33" t="s">
        <v>126</v>
      </c>
      <c r="L573" s="33"/>
      <c r="M573" s="34" t="s">
        <v>68</v>
      </c>
      <c r="N573" s="34"/>
      <c r="O573" s="33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5"/>
      <c r="V573" s="35"/>
      <c r="W573" s="36" t="s">
        <v>69</v>
      </c>
      <c r="X573" s="779">
        <v>0</v>
      </c>
      <c r="Y573" s="780">
        <f t="shared" si="109"/>
        <v>0</v>
      </c>
      <c r="Z573" s="37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2">
        <v>4301031418</v>
      </c>
      <c r="D574" s="783">
        <v>4680115882102</v>
      </c>
      <c r="E574" s="784"/>
      <c r="F574" s="778">
        <v>0.6</v>
      </c>
      <c r="G574" s="33">
        <v>8</v>
      </c>
      <c r="H574" s="778">
        <v>4.8</v>
      </c>
      <c r="I574" s="778">
        <v>6.69</v>
      </c>
      <c r="J574" s="33">
        <v>132</v>
      </c>
      <c r="K574" s="33" t="s">
        <v>126</v>
      </c>
      <c r="L574" s="33"/>
      <c r="M574" s="34" t="s">
        <v>68</v>
      </c>
      <c r="N574" s="34"/>
      <c r="O574" s="33">
        <v>70</v>
      </c>
      <c r="P574" s="935" t="s">
        <v>914</v>
      </c>
      <c r="Q574" s="789"/>
      <c r="R574" s="789"/>
      <c r="S574" s="789"/>
      <c r="T574" s="790"/>
      <c r="U574" s="35"/>
      <c r="V574" s="35"/>
      <c r="W574" s="36" t="s">
        <v>69</v>
      </c>
      <c r="X574" s="779">
        <v>0</v>
      </c>
      <c r="Y574" s="780">
        <f t="shared" si="109"/>
        <v>0</v>
      </c>
      <c r="Z574" s="37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2">
        <v>4301031385</v>
      </c>
      <c r="D575" s="783">
        <v>4680115882102</v>
      </c>
      <c r="E575" s="784"/>
      <c r="F575" s="778">
        <v>0.6</v>
      </c>
      <c r="G575" s="33">
        <v>8</v>
      </c>
      <c r="H575" s="778">
        <v>4.8</v>
      </c>
      <c r="I575" s="778">
        <v>6.69</v>
      </c>
      <c r="J575" s="33">
        <v>120</v>
      </c>
      <c r="K575" s="33" t="s">
        <v>126</v>
      </c>
      <c r="L575" s="33"/>
      <c r="M575" s="34" t="s">
        <v>68</v>
      </c>
      <c r="N575" s="34"/>
      <c r="O575" s="33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5"/>
      <c r="V575" s="35"/>
      <c r="W575" s="36" t="s">
        <v>69</v>
      </c>
      <c r="X575" s="779">
        <v>0</v>
      </c>
      <c r="Y575" s="780">
        <f t="shared" si="109"/>
        <v>0</v>
      </c>
      <c r="Z575" s="37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2">
        <v>4301031253</v>
      </c>
      <c r="D576" s="783">
        <v>4680115882096</v>
      </c>
      <c r="E576" s="784"/>
      <c r="F576" s="778">
        <v>0.6</v>
      </c>
      <c r="G576" s="33">
        <v>6</v>
      </c>
      <c r="H576" s="778">
        <v>3.6</v>
      </c>
      <c r="I576" s="778">
        <v>3.81</v>
      </c>
      <c r="J576" s="33">
        <v>132</v>
      </c>
      <c r="K576" s="33" t="s">
        <v>126</v>
      </c>
      <c r="L576" s="33"/>
      <c r="M576" s="34" t="s">
        <v>68</v>
      </c>
      <c r="N576" s="34"/>
      <c r="O576" s="33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5"/>
      <c r="V576" s="35"/>
      <c r="W576" s="36" t="s">
        <v>69</v>
      </c>
      <c r="X576" s="779">
        <v>0</v>
      </c>
      <c r="Y576" s="780">
        <f t="shared" si="109"/>
        <v>0</v>
      </c>
      <c r="Z576" s="37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2">
        <v>4301031417</v>
      </c>
      <c r="D577" s="783">
        <v>4680115882096</v>
      </c>
      <c r="E577" s="784"/>
      <c r="F577" s="778">
        <v>0.6</v>
      </c>
      <c r="G577" s="33">
        <v>8</v>
      </c>
      <c r="H577" s="778">
        <v>4.8</v>
      </c>
      <c r="I577" s="778">
        <v>6.69</v>
      </c>
      <c r="J577" s="33">
        <v>132</v>
      </c>
      <c r="K577" s="33" t="s">
        <v>126</v>
      </c>
      <c r="L577" s="33"/>
      <c r="M577" s="34" t="s">
        <v>68</v>
      </c>
      <c r="N577" s="34"/>
      <c r="O577" s="33">
        <v>70</v>
      </c>
      <c r="P577" s="1143" t="s">
        <v>919</v>
      </c>
      <c r="Q577" s="789"/>
      <c r="R577" s="789"/>
      <c r="S577" s="789"/>
      <c r="T577" s="790"/>
      <c r="U577" s="35"/>
      <c r="V577" s="35"/>
      <c r="W577" s="36" t="s">
        <v>69</v>
      </c>
      <c r="X577" s="779">
        <v>0</v>
      </c>
      <c r="Y577" s="780">
        <f t="shared" si="109"/>
        <v>0</v>
      </c>
      <c r="Z577" s="37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2">
        <v>4301031384</v>
      </c>
      <c r="D578" s="783">
        <v>4680115882096</v>
      </c>
      <c r="E578" s="784"/>
      <c r="F578" s="778">
        <v>0.6</v>
      </c>
      <c r="G578" s="33">
        <v>8</v>
      </c>
      <c r="H578" s="778">
        <v>4.8</v>
      </c>
      <c r="I578" s="778">
        <v>6.69</v>
      </c>
      <c r="J578" s="33">
        <v>120</v>
      </c>
      <c r="K578" s="33" t="s">
        <v>126</v>
      </c>
      <c r="L578" s="33"/>
      <c r="M578" s="34" t="s">
        <v>68</v>
      </c>
      <c r="N578" s="34"/>
      <c r="O578" s="33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5"/>
      <c r="V578" s="35"/>
      <c r="W578" s="36" t="s">
        <v>69</v>
      </c>
      <c r="X578" s="779">
        <v>0</v>
      </c>
      <c r="Y578" s="780">
        <f t="shared" si="109"/>
        <v>0</v>
      </c>
      <c r="Z578" s="37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8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94.696969696969688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95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1.1362000000000001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8" t="s">
        <v>69</v>
      </c>
      <c r="X580" s="781">
        <f>IFERROR(SUM(X565:X578),"0")</f>
        <v>500</v>
      </c>
      <c r="Y580" s="781">
        <f>IFERROR(SUM(Y565:Y578),"0")</f>
        <v>501.6</v>
      </c>
      <c r="Z580" s="38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2">
        <v>4301051230</v>
      </c>
      <c r="D582" s="783">
        <v>4607091383409</v>
      </c>
      <c r="E582" s="784"/>
      <c r="F582" s="778">
        <v>1.3</v>
      </c>
      <c r="G582" s="33">
        <v>6</v>
      </c>
      <c r="H582" s="778">
        <v>7.8</v>
      </c>
      <c r="I582" s="778">
        <v>8.3460000000000001</v>
      </c>
      <c r="J582" s="33">
        <v>56</v>
      </c>
      <c r="K582" s="33" t="s">
        <v>116</v>
      </c>
      <c r="L582" s="33"/>
      <c r="M582" s="34" t="s">
        <v>68</v>
      </c>
      <c r="N582" s="34"/>
      <c r="O582" s="33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5"/>
      <c r="V582" s="35"/>
      <c r="W582" s="36" t="s">
        <v>69</v>
      </c>
      <c r="X582" s="779">
        <v>0</v>
      </c>
      <c r="Y582" s="780">
        <f>IFERROR(IF(X582="",0,CEILING((X582/$H582),1)*$H582),"")</f>
        <v>0</v>
      </c>
      <c r="Z582" s="37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2">
        <v>4301051231</v>
      </c>
      <c r="D583" s="783">
        <v>4607091383416</v>
      </c>
      <c r="E583" s="784"/>
      <c r="F583" s="778">
        <v>1.3</v>
      </c>
      <c r="G583" s="33">
        <v>6</v>
      </c>
      <c r="H583" s="778">
        <v>7.8</v>
      </c>
      <c r="I583" s="778">
        <v>8.3460000000000001</v>
      </c>
      <c r="J583" s="33">
        <v>56</v>
      </c>
      <c r="K583" s="33" t="s">
        <v>116</v>
      </c>
      <c r="L583" s="33"/>
      <c r="M583" s="34" t="s">
        <v>68</v>
      </c>
      <c r="N583" s="34"/>
      <c r="O583" s="33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5"/>
      <c r="V583" s="35"/>
      <c r="W583" s="36" t="s">
        <v>69</v>
      </c>
      <c r="X583" s="779">
        <v>0</v>
      </c>
      <c r="Y583" s="780">
        <f>IFERROR(IF(X583="",0,CEILING((X583/$H583),1)*$H583),"")</f>
        <v>0</v>
      </c>
      <c r="Z583" s="37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2">
        <v>4301051058</v>
      </c>
      <c r="D584" s="783">
        <v>4680115883536</v>
      </c>
      <c r="E584" s="784"/>
      <c r="F584" s="778">
        <v>0.3</v>
      </c>
      <c r="G584" s="33">
        <v>6</v>
      </c>
      <c r="H584" s="778">
        <v>1.8</v>
      </c>
      <c r="I584" s="778">
        <v>2.0459999999999998</v>
      </c>
      <c r="J584" s="33">
        <v>182</v>
      </c>
      <c r="K584" s="33" t="s">
        <v>76</v>
      </c>
      <c r="L584" s="33"/>
      <c r="M584" s="34" t="s">
        <v>68</v>
      </c>
      <c r="N584" s="34"/>
      <c r="O584" s="33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5"/>
      <c r="V584" s="35"/>
      <c r="W584" s="36" t="s">
        <v>69</v>
      </c>
      <c r="X584" s="779">
        <v>0</v>
      </c>
      <c r="Y584" s="780">
        <f>IFERROR(IF(X584="",0,CEILING((X584/$H584),1)*$H584),"")</f>
        <v>0</v>
      </c>
      <c r="Z584" s="37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8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8" t="s">
        <v>69</v>
      </c>
      <c r="X586" s="781">
        <f>IFERROR(SUM(X582:X584),"0")</f>
        <v>0</v>
      </c>
      <c r="Y586" s="781">
        <f>IFERROR(SUM(Y582:Y584),"0")</f>
        <v>0</v>
      </c>
      <c r="Z586" s="38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2">
        <v>4301060363</v>
      </c>
      <c r="D588" s="783">
        <v>4680115885035</v>
      </c>
      <c r="E588" s="784"/>
      <c r="F588" s="778">
        <v>1</v>
      </c>
      <c r="G588" s="33">
        <v>4</v>
      </c>
      <c r="H588" s="778">
        <v>4</v>
      </c>
      <c r="I588" s="778">
        <v>4.4160000000000004</v>
      </c>
      <c r="J588" s="33">
        <v>104</v>
      </c>
      <c r="K588" s="33" t="s">
        <v>116</v>
      </c>
      <c r="L588" s="33"/>
      <c r="M588" s="34" t="s">
        <v>68</v>
      </c>
      <c r="N588" s="34"/>
      <c r="O588" s="33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5"/>
      <c r="V588" s="35"/>
      <c r="W588" s="36" t="s">
        <v>69</v>
      </c>
      <c r="X588" s="779">
        <v>0</v>
      </c>
      <c r="Y588" s="780">
        <f>IFERROR(IF(X588="",0,CEILING((X588/$H588),1)*$H588),"")</f>
        <v>0</v>
      </c>
      <c r="Z588" s="37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2">
        <v>4301060436</v>
      </c>
      <c r="D589" s="783">
        <v>4680115885936</v>
      </c>
      <c r="E589" s="784"/>
      <c r="F589" s="778">
        <v>1.3</v>
      </c>
      <c r="G589" s="33">
        <v>6</v>
      </c>
      <c r="H589" s="778">
        <v>7.8</v>
      </c>
      <c r="I589" s="778">
        <v>8.2799999999999994</v>
      </c>
      <c r="J589" s="33">
        <v>56</v>
      </c>
      <c r="K589" s="33" t="s">
        <v>116</v>
      </c>
      <c r="L589" s="33"/>
      <c r="M589" s="34" t="s">
        <v>68</v>
      </c>
      <c r="N589" s="34"/>
      <c r="O589" s="33">
        <v>35</v>
      </c>
      <c r="P589" s="1194" t="s">
        <v>935</v>
      </c>
      <c r="Q589" s="789"/>
      <c r="R589" s="789"/>
      <c r="S589" s="789"/>
      <c r="T589" s="790"/>
      <c r="U589" s="35"/>
      <c r="V589" s="35"/>
      <c r="W589" s="36" t="s">
        <v>69</v>
      </c>
      <c r="X589" s="779">
        <v>0</v>
      </c>
      <c r="Y589" s="780">
        <f>IFERROR(IF(X589="",0,CEILING((X589/$H589),1)*$H589),"")</f>
        <v>0</v>
      </c>
      <c r="Z589" s="37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8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8" t="s">
        <v>69</v>
      </c>
      <c r="X591" s="781">
        <f>IFERROR(SUM(X588:X589),"0")</f>
        <v>0</v>
      </c>
      <c r="Y591" s="781">
        <f>IFERROR(SUM(Y588:Y589),"0")</f>
        <v>0</v>
      </c>
      <c r="Z591" s="38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9"/>
      <c r="AB592" s="49"/>
      <c r="AC592" s="49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2">
        <v>4301011862</v>
      </c>
      <c r="D595" s="783">
        <v>4680115885523</v>
      </c>
      <c r="E595" s="784"/>
      <c r="F595" s="778">
        <v>1</v>
      </c>
      <c r="G595" s="33">
        <v>6</v>
      </c>
      <c r="H595" s="778">
        <v>6</v>
      </c>
      <c r="I595" s="778">
        <v>6.36</v>
      </c>
      <c r="J595" s="33">
        <v>104</v>
      </c>
      <c r="K595" s="33" t="s">
        <v>116</v>
      </c>
      <c r="L595" s="33"/>
      <c r="M595" s="34" t="s">
        <v>284</v>
      </c>
      <c r="N595" s="34"/>
      <c r="O595" s="33">
        <v>90</v>
      </c>
      <c r="P595" s="987" t="s">
        <v>939</v>
      </c>
      <c r="Q595" s="789"/>
      <c r="R595" s="789"/>
      <c r="S595" s="789"/>
      <c r="T595" s="790"/>
      <c r="U595" s="35"/>
      <c r="V595" s="35"/>
      <c r="W595" s="36" t="s">
        <v>69</v>
      </c>
      <c r="X595" s="779">
        <v>0</v>
      </c>
      <c r="Y595" s="780">
        <f>IFERROR(IF(X595="",0,CEILING((X595/$H595),1)*$H595),"")</f>
        <v>0</v>
      </c>
      <c r="Z595" s="37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8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8" t="s">
        <v>69</v>
      </c>
      <c r="X597" s="781">
        <f>IFERROR(SUM(X595:X595),"0")</f>
        <v>0</v>
      </c>
      <c r="Y597" s="781">
        <f>IFERROR(SUM(Y595:Y595),"0")</f>
        <v>0</v>
      </c>
      <c r="Z597" s="38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2">
        <v>4301031309</v>
      </c>
      <c r="D599" s="783">
        <v>4680115885530</v>
      </c>
      <c r="E599" s="784"/>
      <c r="F599" s="778">
        <v>0.7</v>
      </c>
      <c r="G599" s="33">
        <v>6</v>
      </c>
      <c r="H599" s="778">
        <v>4.2</v>
      </c>
      <c r="I599" s="778">
        <v>4.41</v>
      </c>
      <c r="J599" s="33">
        <v>120</v>
      </c>
      <c r="K599" s="33" t="s">
        <v>126</v>
      </c>
      <c r="L599" s="33"/>
      <c r="M599" s="34" t="s">
        <v>284</v>
      </c>
      <c r="N599" s="34"/>
      <c r="O599" s="33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5"/>
      <c r="V599" s="35"/>
      <c r="W599" s="36" t="s">
        <v>69</v>
      </c>
      <c r="X599" s="779">
        <v>0</v>
      </c>
      <c r="Y599" s="780">
        <f>IFERROR(IF(X599="",0,CEILING((X599/$H599),1)*$H599),"")</f>
        <v>0</v>
      </c>
      <c r="Z599" s="37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8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8" t="s">
        <v>69</v>
      </c>
      <c r="X601" s="781">
        <f>IFERROR(SUM(X599:X599),"0")</f>
        <v>0</v>
      </c>
      <c r="Y601" s="781">
        <f>IFERROR(SUM(Y599:Y599),"0")</f>
        <v>0</v>
      </c>
      <c r="Z601" s="38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9"/>
      <c r="AB602" s="49"/>
      <c r="AC602" s="49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2">
        <v>4301011763</v>
      </c>
      <c r="D605" s="783">
        <v>4640242181011</v>
      </c>
      <c r="E605" s="784"/>
      <c r="F605" s="778">
        <v>1.35</v>
      </c>
      <c r="G605" s="33">
        <v>8</v>
      </c>
      <c r="H605" s="778">
        <v>10.8</v>
      </c>
      <c r="I605" s="778">
        <v>11.234999999999999</v>
      </c>
      <c r="J605" s="33">
        <v>64</v>
      </c>
      <c r="K605" s="33" t="s">
        <v>116</v>
      </c>
      <c r="L605" s="33"/>
      <c r="M605" s="34" t="s">
        <v>77</v>
      </c>
      <c r="N605" s="34"/>
      <c r="O605" s="33">
        <v>55</v>
      </c>
      <c r="P605" s="1085" t="s">
        <v>946</v>
      </c>
      <c r="Q605" s="789"/>
      <c r="R605" s="789"/>
      <c r="S605" s="789"/>
      <c r="T605" s="790"/>
      <c r="U605" s="35"/>
      <c r="V605" s="35"/>
      <c r="W605" s="36" t="s">
        <v>69</v>
      </c>
      <c r="X605" s="779">
        <v>0</v>
      </c>
      <c r="Y605" s="780">
        <f t="shared" ref="Y605:Y611" si="114">IFERROR(IF(X605="",0,CEILING((X605/$H605),1)*$H605),"")</f>
        <v>0</v>
      </c>
      <c r="Z605" s="37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2">
        <v>4301011585</v>
      </c>
      <c r="D606" s="783">
        <v>4640242180441</v>
      </c>
      <c r="E606" s="784"/>
      <c r="F606" s="778">
        <v>1.5</v>
      </c>
      <c r="G606" s="33">
        <v>8</v>
      </c>
      <c r="H606" s="778">
        <v>12</v>
      </c>
      <c r="I606" s="778">
        <v>12.435</v>
      </c>
      <c r="J606" s="33">
        <v>64</v>
      </c>
      <c r="K606" s="33" t="s">
        <v>116</v>
      </c>
      <c r="L606" s="33"/>
      <c r="M606" s="34" t="s">
        <v>119</v>
      </c>
      <c r="N606" s="34"/>
      <c r="O606" s="33">
        <v>50</v>
      </c>
      <c r="P606" s="973" t="s">
        <v>950</v>
      </c>
      <c r="Q606" s="789"/>
      <c r="R606" s="789"/>
      <c r="S606" s="789"/>
      <c r="T606" s="790"/>
      <c r="U606" s="35"/>
      <c r="V606" s="35"/>
      <c r="W606" s="36" t="s">
        <v>69</v>
      </c>
      <c r="X606" s="779">
        <v>0</v>
      </c>
      <c r="Y606" s="780">
        <f t="shared" si="114"/>
        <v>0</v>
      </c>
      <c r="Z606" s="37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2">
        <v>4301011584</v>
      </c>
      <c r="D607" s="783">
        <v>4640242180564</v>
      </c>
      <c r="E607" s="784"/>
      <c r="F607" s="778">
        <v>1.5</v>
      </c>
      <c r="G607" s="33">
        <v>8</v>
      </c>
      <c r="H607" s="778">
        <v>12</v>
      </c>
      <c r="I607" s="778">
        <v>12.435</v>
      </c>
      <c r="J607" s="33">
        <v>64</v>
      </c>
      <c r="K607" s="33" t="s">
        <v>116</v>
      </c>
      <c r="L607" s="33"/>
      <c r="M607" s="34" t="s">
        <v>119</v>
      </c>
      <c r="N607" s="34"/>
      <c r="O607" s="33">
        <v>50</v>
      </c>
      <c r="P607" s="1090" t="s">
        <v>954</v>
      </c>
      <c r="Q607" s="789"/>
      <c r="R607" s="789"/>
      <c r="S607" s="789"/>
      <c r="T607" s="790"/>
      <c r="U607" s="35"/>
      <c r="V607" s="35"/>
      <c r="W607" s="36" t="s">
        <v>69</v>
      </c>
      <c r="X607" s="779">
        <v>0</v>
      </c>
      <c r="Y607" s="780">
        <f t="shared" si="114"/>
        <v>0</v>
      </c>
      <c r="Z607" s="37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956</v>
      </c>
      <c r="B608" s="54" t="s">
        <v>957</v>
      </c>
      <c r="C608" s="32">
        <v>4301011762</v>
      </c>
      <c r="D608" s="783">
        <v>4640242180922</v>
      </c>
      <c r="E608" s="784"/>
      <c r="F608" s="778">
        <v>1.35</v>
      </c>
      <c r="G608" s="33">
        <v>8</v>
      </c>
      <c r="H608" s="778">
        <v>10.8</v>
      </c>
      <c r="I608" s="778">
        <v>11.234999999999999</v>
      </c>
      <c r="J608" s="33">
        <v>64</v>
      </c>
      <c r="K608" s="33" t="s">
        <v>116</v>
      </c>
      <c r="L608" s="33"/>
      <c r="M608" s="34" t="s">
        <v>119</v>
      </c>
      <c r="N608" s="34"/>
      <c r="O608" s="33">
        <v>55</v>
      </c>
      <c r="P608" s="985" t="s">
        <v>958</v>
      </c>
      <c r="Q608" s="789"/>
      <c r="R608" s="789"/>
      <c r="S608" s="789"/>
      <c r="T608" s="790"/>
      <c r="U608" s="35"/>
      <c r="V608" s="35"/>
      <c r="W608" s="36" t="s">
        <v>69</v>
      </c>
      <c r="X608" s="779">
        <v>0</v>
      </c>
      <c r="Y608" s="780">
        <f t="shared" si="114"/>
        <v>0</v>
      </c>
      <c r="Z608" s="37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2">
        <v>4301011764</v>
      </c>
      <c r="D609" s="783">
        <v>4640242181189</v>
      </c>
      <c r="E609" s="784"/>
      <c r="F609" s="778">
        <v>0.4</v>
      </c>
      <c r="G609" s="33">
        <v>10</v>
      </c>
      <c r="H609" s="778">
        <v>4</v>
      </c>
      <c r="I609" s="778">
        <v>4.21</v>
      </c>
      <c r="J609" s="33">
        <v>132</v>
      </c>
      <c r="K609" s="33" t="s">
        <v>126</v>
      </c>
      <c r="L609" s="33"/>
      <c r="M609" s="34" t="s">
        <v>77</v>
      </c>
      <c r="N609" s="34"/>
      <c r="O609" s="33">
        <v>55</v>
      </c>
      <c r="P609" s="1022" t="s">
        <v>962</v>
      </c>
      <c r="Q609" s="789"/>
      <c r="R609" s="789"/>
      <c r="S609" s="789"/>
      <c r="T609" s="790"/>
      <c r="U609" s="35"/>
      <c r="V609" s="35"/>
      <c r="W609" s="36" t="s">
        <v>69</v>
      </c>
      <c r="X609" s="779">
        <v>0</v>
      </c>
      <c r="Y609" s="780">
        <f t="shared" si="114"/>
        <v>0</v>
      </c>
      <c r="Z609" s="37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2">
        <v>4301011551</v>
      </c>
      <c r="D610" s="783">
        <v>4640242180038</v>
      </c>
      <c r="E610" s="784"/>
      <c r="F610" s="778">
        <v>0.4</v>
      </c>
      <c r="G610" s="33">
        <v>10</v>
      </c>
      <c r="H610" s="778">
        <v>4</v>
      </c>
      <c r="I610" s="778">
        <v>4.21</v>
      </c>
      <c r="J610" s="33">
        <v>132</v>
      </c>
      <c r="K610" s="33" t="s">
        <v>126</v>
      </c>
      <c r="L610" s="33"/>
      <c r="M610" s="34" t="s">
        <v>119</v>
      </c>
      <c r="N610" s="34"/>
      <c r="O610" s="33">
        <v>50</v>
      </c>
      <c r="P610" s="926" t="s">
        <v>965</v>
      </c>
      <c r="Q610" s="789"/>
      <c r="R610" s="789"/>
      <c r="S610" s="789"/>
      <c r="T610" s="790"/>
      <c r="U610" s="35"/>
      <c r="V610" s="35"/>
      <c r="W610" s="36" t="s">
        <v>69</v>
      </c>
      <c r="X610" s="779">
        <v>0</v>
      </c>
      <c r="Y610" s="780">
        <f t="shared" si="114"/>
        <v>0</v>
      </c>
      <c r="Z610" s="37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2">
        <v>4301011765</v>
      </c>
      <c r="D611" s="783">
        <v>4640242181172</v>
      </c>
      <c r="E611" s="784"/>
      <c r="F611" s="778">
        <v>0.4</v>
      </c>
      <c r="G611" s="33">
        <v>10</v>
      </c>
      <c r="H611" s="778">
        <v>4</v>
      </c>
      <c r="I611" s="778">
        <v>4.21</v>
      </c>
      <c r="J611" s="33">
        <v>132</v>
      </c>
      <c r="K611" s="33" t="s">
        <v>126</v>
      </c>
      <c r="L611" s="33"/>
      <c r="M611" s="34" t="s">
        <v>119</v>
      </c>
      <c r="N611" s="34"/>
      <c r="O611" s="33">
        <v>55</v>
      </c>
      <c r="P611" s="1028" t="s">
        <v>968</v>
      </c>
      <c r="Q611" s="789"/>
      <c r="R611" s="789"/>
      <c r="S611" s="789"/>
      <c r="T611" s="790"/>
      <c r="U611" s="35"/>
      <c r="V611" s="35"/>
      <c r="W611" s="36" t="s">
        <v>69</v>
      </c>
      <c r="X611" s="779">
        <v>0</v>
      </c>
      <c r="Y611" s="780">
        <f t="shared" si="114"/>
        <v>0</v>
      </c>
      <c r="Z611" s="37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8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8" t="s">
        <v>69</v>
      </c>
      <c r="X613" s="781">
        <f>IFERROR(SUM(X605:X611),"0")</f>
        <v>0</v>
      </c>
      <c r="Y613" s="781">
        <f>IFERROR(SUM(Y605:Y611),"0")</f>
        <v>0</v>
      </c>
      <c r="Z613" s="38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2">
        <v>4301020269</v>
      </c>
      <c r="D615" s="783">
        <v>4640242180519</v>
      </c>
      <c r="E615" s="784"/>
      <c r="F615" s="778">
        <v>1.35</v>
      </c>
      <c r="G615" s="33">
        <v>8</v>
      </c>
      <c r="H615" s="778">
        <v>10.8</v>
      </c>
      <c r="I615" s="778">
        <v>11.234999999999999</v>
      </c>
      <c r="J615" s="33">
        <v>64</v>
      </c>
      <c r="K615" s="33" t="s">
        <v>116</v>
      </c>
      <c r="L615" s="33"/>
      <c r="M615" s="34" t="s">
        <v>77</v>
      </c>
      <c r="N615" s="34"/>
      <c r="O615" s="33">
        <v>50</v>
      </c>
      <c r="P615" s="830" t="s">
        <v>971</v>
      </c>
      <c r="Q615" s="789"/>
      <c r="R615" s="789"/>
      <c r="S615" s="789"/>
      <c r="T615" s="790"/>
      <c r="U615" s="35"/>
      <c r="V615" s="35"/>
      <c r="W615" s="36" t="s">
        <v>69</v>
      </c>
      <c r="X615" s="779">
        <v>0</v>
      </c>
      <c r="Y615" s="780">
        <f>IFERROR(IF(X615="",0,CEILING((X615/$H615),1)*$H615),"")</f>
        <v>0</v>
      </c>
      <c r="Z615" s="37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2">
        <v>4301020260</v>
      </c>
      <c r="D616" s="783">
        <v>4640242180526</v>
      </c>
      <c r="E616" s="784"/>
      <c r="F616" s="778">
        <v>1.8</v>
      </c>
      <c r="G616" s="33">
        <v>6</v>
      </c>
      <c r="H616" s="778">
        <v>10.8</v>
      </c>
      <c r="I616" s="778">
        <v>11.234999999999999</v>
      </c>
      <c r="J616" s="33">
        <v>64</v>
      </c>
      <c r="K616" s="33" t="s">
        <v>116</v>
      </c>
      <c r="L616" s="33"/>
      <c r="M616" s="34" t="s">
        <v>119</v>
      </c>
      <c r="N616" s="34"/>
      <c r="O616" s="33">
        <v>50</v>
      </c>
      <c r="P616" s="838" t="s">
        <v>975</v>
      </c>
      <c r="Q616" s="789"/>
      <c r="R616" s="789"/>
      <c r="S616" s="789"/>
      <c r="T616" s="790"/>
      <c r="U616" s="35"/>
      <c r="V616" s="35"/>
      <c r="W616" s="36" t="s">
        <v>69</v>
      </c>
      <c r="X616" s="779">
        <v>0</v>
      </c>
      <c r="Y616" s="780">
        <f>IFERROR(IF(X616="",0,CEILING((X616/$H616),1)*$H616),"")</f>
        <v>0</v>
      </c>
      <c r="Z616" s="37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2">
        <v>4301020309</v>
      </c>
      <c r="D617" s="783">
        <v>4640242180090</v>
      </c>
      <c r="E617" s="784"/>
      <c r="F617" s="778">
        <v>1.35</v>
      </c>
      <c r="G617" s="33">
        <v>8</v>
      </c>
      <c r="H617" s="778">
        <v>10.8</v>
      </c>
      <c r="I617" s="778">
        <v>11.234999999999999</v>
      </c>
      <c r="J617" s="33">
        <v>64</v>
      </c>
      <c r="K617" s="33" t="s">
        <v>116</v>
      </c>
      <c r="L617" s="33"/>
      <c r="M617" s="34" t="s">
        <v>119</v>
      </c>
      <c r="N617" s="34"/>
      <c r="O617" s="33">
        <v>50</v>
      </c>
      <c r="P617" s="1049" t="s">
        <v>978</v>
      </c>
      <c r="Q617" s="789"/>
      <c r="R617" s="789"/>
      <c r="S617" s="789"/>
      <c r="T617" s="790"/>
      <c r="U617" s="35"/>
      <c r="V617" s="35"/>
      <c r="W617" s="36" t="s">
        <v>69</v>
      </c>
      <c r="X617" s="779">
        <v>0</v>
      </c>
      <c r="Y617" s="780">
        <f>IFERROR(IF(X617="",0,CEILING((X617/$H617),1)*$H617),"")</f>
        <v>0</v>
      </c>
      <c r="Z617" s="37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2">
        <v>4301020295</v>
      </c>
      <c r="D618" s="783">
        <v>4640242181363</v>
      </c>
      <c r="E618" s="784"/>
      <c r="F618" s="778">
        <v>0.4</v>
      </c>
      <c r="G618" s="33">
        <v>10</v>
      </c>
      <c r="H618" s="778">
        <v>4</v>
      </c>
      <c r="I618" s="778">
        <v>4.21</v>
      </c>
      <c r="J618" s="33">
        <v>132</v>
      </c>
      <c r="K618" s="33" t="s">
        <v>126</v>
      </c>
      <c r="L618" s="33"/>
      <c r="M618" s="34" t="s">
        <v>119</v>
      </c>
      <c r="N618" s="34"/>
      <c r="O618" s="33">
        <v>50</v>
      </c>
      <c r="P618" s="1083" t="s">
        <v>982</v>
      </c>
      <c r="Q618" s="789"/>
      <c r="R618" s="789"/>
      <c r="S618" s="789"/>
      <c r="T618" s="790"/>
      <c r="U618" s="35"/>
      <c r="V618" s="35"/>
      <c r="W618" s="36" t="s">
        <v>69</v>
      </c>
      <c r="X618" s="779">
        <v>0</v>
      </c>
      <c r="Y618" s="780">
        <f>IFERROR(IF(X618="",0,CEILING((X618/$H618),1)*$H618),"")</f>
        <v>0</v>
      </c>
      <c r="Z618" s="37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8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8" t="s">
        <v>69</v>
      </c>
      <c r="X620" s="781">
        <f>IFERROR(SUM(X615:X618),"0")</f>
        <v>0</v>
      </c>
      <c r="Y620" s="781">
        <f>IFERROR(SUM(Y615:Y618),"0")</f>
        <v>0</v>
      </c>
      <c r="Z620" s="38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2">
        <v>4301031280</v>
      </c>
      <c r="D622" s="783">
        <v>4640242180816</v>
      </c>
      <c r="E622" s="784"/>
      <c r="F622" s="778">
        <v>0.7</v>
      </c>
      <c r="G622" s="33">
        <v>6</v>
      </c>
      <c r="H622" s="778">
        <v>4.2</v>
      </c>
      <c r="I622" s="778">
        <v>4.47</v>
      </c>
      <c r="J622" s="33">
        <v>132</v>
      </c>
      <c r="K622" s="33" t="s">
        <v>126</v>
      </c>
      <c r="L622" s="33"/>
      <c r="M622" s="34" t="s">
        <v>68</v>
      </c>
      <c r="N622" s="34"/>
      <c r="O622" s="33">
        <v>40</v>
      </c>
      <c r="P622" s="1021" t="s">
        <v>985</v>
      </c>
      <c r="Q622" s="789"/>
      <c r="R622" s="789"/>
      <c r="S622" s="789"/>
      <c r="T622" s="790"/>
      <c r="U622" s="35"/>
      <c r="V622" s="35"/>
      <c r="W622" s="36" t="s">
        <v>69</v>
      </c>
      <c r="X622" s="779">
        <v>0</v>
      </c>
      <c r="Y622" s="780">
        <f t="shared" ref="Y622:Y628" si="119">IFERROR(IF(X622="",0,CEILING((X622/$H622),1)*$H622),"")</f>
        <v>0</v>
      </c>
      <c r="Z622" s="37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2">
        <v>4301031244</v>
      </c>
      <c r="D623" s="783">
        <v>4640242180595</v>
      </c>
      <c r="E623" s="784"/>
      <c r="F623" s="778">
        <v>0.7</v>
      </c>
      <c r="G623" s="33">
        <v>6</v>
      </c>
      <c r="H623" s="778">
        <v>4.2</v>
      </c>
      <c r="I623" s="778">
        <v>4.47</v>
      </c>
      <c r="J623" s="33">
        <v>132</v>
      </c>
      <c r="K623" s="33" t="s">
        <v>126</v>
      </c>
      <c r="L623" s="33"/>
      <c r="M623" s="34" t="s">
        <v>68</v>
      </c>
      <c r="N623" s="34"/>
      <c r="O623" s="33">
        <v>40</v>
      </c>
      <c r="P623" s="1006" t="s">
        <v>989</v>
      </c>
      <c r="Q623" s="789"/>
      <c r="R623" s="789"/>
      <c r="S623" s="789"/>
      <c r="T623" s="790"/>
      <c r="U623" s="35"/>
      <c r="V623" s="35"/>
      <c r="W623" s="36" t="s">
        <v>69</v>
      </c>
      <c r="X623" s="779">
        <v>0</v>
      </c>
      <c r="Y623" s="780">
        <f t="shared" si="119"/>
        <v>0</v>
      </c>
      <c r="Z623" s="37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2">
        <v>4301031289</v>
      </c>
      <c r="D624" s="783">
        <v>4640242181615</v>
      </c>
      <c r="E624" s="784"/>
      <c r="F624" s="778">
        <v>0.7</v>
      </c>
      <c r="G624" s="33">
        <v>6</v>
      </c>
      <c r="H624" s="778">
        <v>4.2</v>
      </c>
      <c r="I624" s="778">
        <v>4.41</v>
      </c>
      <c r="J624" s="33">
        <v>132</v>
      </c>
      <c r="K624" s="33" t="s">
        <v>126</v>
      </c>
      <c r="L624" s="33"/>
      <c r="M624" s="34" t="s">
        <v>68</v>
      </c>
      <c r="N624" s="34"/>
      <c r="O624" s="33">
        <v>45</v>
      </c>
      <c r="P624" s="873" t="s">
        <v>993</v>
      </c>
      <c r="Q624" s="789"/>
      <c r="R624" s="789"/>
      <c r="S624" s="789"/>
      <c r="T624" s="790"/>
      <c r="U624" s="35"/>
      <c r="V624" s="35"/>
      <c r="W624" s="36" t="s">
        <v>69</v>
      </c>
      <c r="X624" s="779">
        <v>0</v>
      </c>
      <c r="Y624" s="780">
        <f t="shared" si="119"/>
        <v>0</v>
      </c>
      <c r="Z624" s="37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2">
        <v>4301031285</v>
      </c>
      <c r="D625" s="783">
        <v>4640242181639</v>
      </c>
      <c r="E625" s="784"/>
      <c r="F625" s="778">
        <v>0.7</v>
      </c>
      <c r="G625" s="33">
        <v>6</v>
      </c>
      <c r="H625" s="778">
        <v>4.2</v>
      </c>
      <c r="I625" s="778">
        <v>4.41</v>
      </c>
      <c r="J625" s="33">
        <v>132</v>
      </c>
      <c r="K625" s="33" t="s">
        <v>126</v>
      </c>
      <c r="L625" s="33"/>
      <c r="M625" s="34" t="s">
        <v>68</v>
      </c>
      <c r="N625" s="34"/>
      <c r="O625" s="33">
        <v>45</v>
      </c>
      <c r="P625" s="1211" t="s">
        <v>997</v>
      </c>
      <c r="Q625" s="789"/>
      <c r="R625" s="789"/>
      <c r="S625" s="789"/>
      <c r="T625" s="790"/>
      <c r="U625" s="35"/>
      <c r="V625" s="35"/>
      <c r="W625" s="36" t="s">
        <v>69</v>
      </c>
      <c r="X625" s="779">
        <v>0</v>
      </c>
      <c r="Y625" s="780">
        <f t="shared" si="119"/>
        <v>0</v>
      </c>
      <c r="Z625" s="37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2">
        <v>4301031287</v>
      </c>
      <c r="D626" s="783">
        <v>4640242181622</v>
      </c>
      <c r="E626" s="784"/>
      <c r="F626" s="778">
        <v>0.7</v>
      </c>
      <c r="G626" s="33">
        <v>6</v>
      </c>
      <c r="H626" s="778">
        <v>4.2</v>
      </c>
      <c r="I626" s="778">
        <v>4.41</v>
      </c>
      <c r="J626" s="33">
        <v>132</v>
      </c>
      <c r="K626" s="33" t="s">
        <v>126</v>
      </c>
      <c r="L626" s="33"/>
      <c r="M626" s="34" t="s">
        <v>68</v>
      </c>
      <c r="N626" s="34"/>
      <c r="O626" s="33">
        <v>45</v>
      </c>
      <c r="P626" s="809" t="s">
        <v>1001</v>
      </c>
      <c r="Q626" s="789"/>
      <c r="R626" s="789"/>
      <c r="S626" s="789"/>
      <c r="T626" s="790"/>
      <c r="U626" s="35"/>
      <c r="V626" s="35"/>
      <c r="W626" s="36" t="s">
        <v>69</v>
      </c>
      <c r="X626" s="779">
        <v>0</v>
      </c>
      <c r="Y626" s="780">
        <f t="shared" si="119"/>
        <v>0</v>
      </c>
      <c r="Z626" s="37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2">
        <v>4301031203</v>
      </c>
      <c r="D627" s="783">
        <v>4640242180908</v>
      </c>
      <c r="E627" s="784"/>
      <c r="F627" s="778">
        <v>0.28000000000000003</v>
      </c>
      <c r="G627" s="33">
        <v>6</v>
      </c>
      <c r="H627" s="778">
        <v>1.68</v>
      </c>
      <c r="I627" s="778">
        <v>1.81</v>
      </c>
      <c r="J627" s="33">
        <v>234</v>
      </c>
      <c r="K627" s="33" t="s">
        <v>67</v>
      </c>
      <c r="L627" s="33"/>
      <c r="M627" s="34" t="s">
        <v>68</v>
      </c>
      <c r="N627" s="34"/>
      <c r="O627" s="33">
        <v>40</v>
      </c>
      <c r="P627" s="1009" t="s">
        <v>1005</v>
      </c>
      <c r="Q627" s="789"/>
      <c r="R627" s="789"/>
      <c r="S627" s="789"/>
      <c r="T627" s="790"/>
      <c r="U627" s="35"/>
      <c r="V627" s="35"/>
      <c r="W627" s="36" t="s">
        <v>69</v>
      </c>
      <c r="X627" s="779">
        <v>0</v>
      </c>
      <c r="Y627" s="780">
        <f t="shared" si="119"/>
        <v>0</v>
      </c>
      <c r="Z627" s="37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2">
        <v>4301031200</v>
      </c>
      <c r="D628" s="783">
        <v>4640242180489</v>
      </c>
      <c r="E628" s="784"/>
      <c r="F628" s="778">
        <v>0.28000000000000003</v>
      </c>
      <c r="G628" s="33">
        <v>6</v>
      </c>
      <c r="H628" s="778">
        <v>1.68</v>
      </c>
      <c r="I628" s="778">
        <v>1.84</v>
      </c>
      <c r="J628" s="33">
        <v>234</v>
      </c>
      <c r="K628" s="33" t="s">
        <v>67</v>
      </c>
      <c r="L628" s="33"/>
      <c r="M628" s="34" t="s">
        <v>68</v>
      </c>
      <c r="N628" s="34"/>
      <c r="O628" s="33">
        <v>40</v>
      </c>
      <c r="P628" s="816" t="s">
        <v>1008</v>
      </c>
      <c r="Q628" s="789"/>
      <c r="R628" s="789"/>
      <c r="S628" s="789"/>
      <c r="T628" s="790"/>
      <c r="U628" s="35"/>
      <c r="V628" s="35"/>
      <c r="W628" s="36" t="s">
        <v>69</v>
      </c>
      <c r="X628" s="779">
        <v>0</v>
      </c>
      <c r="Y628" s="780">
        <f t="shared" si="119"/>
        <v>0</v>
      </c>
      <c r="Z628" s="37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8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8" t="s">
        <v>69</v>
      </c>
      <c r="X630" s="781">
        <f>IFERROR(SUM(X622:X628),"0")</f>
        <v>0</v>
      </c>
      <c r="Y630" s="781">
        <f>IFERROR(SUM(Y622:Y628),"0")</f>
        <v>0</v>
      </c>
      <c r="Z630" s="38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2">
        <v>4301051746</v>
      </c>
      <c r="D632" s="783">
        <v>4640242180533</v>
      </c>
      <c r="E632" s="784"/>
      <c r="F632" s="778">
        <v>1.3</v>
      </c>
      <c r="G632" s="33">
        <v>6</v>
      </c>
      <c r="H632" s="778">
        <v>7.8</v>
      </c>
      <c r="I632" s="778">
        <v>8.3190000000000008</v>
      </c>
      <c r="J632" s="33">
        <v>64</v>
      </c>
      <c r="K632" s="33" t="s">
        <v>116</v>
      </c>
      <c r="L632" s="33"/>
      <c r="M632" s="34" t="s">
        <v>77</v>
      </c>
      <c r="N632" s="34"/>
      <c r="O632" s="33">
        <v>40</v>
      </c>
      <c r="P632" s="1054" t="s">
        <v>1011</v>
      </c>
      <c r="Q632" s="789"/>
      <c r="R632" s="789"/>
      <c r="S632" s="789"/>
      <c r="T632" s="790"/>
      <c r="U632" s="35"/>
      <c r="V632" s="35"/>
      <c r="W632" s="36" t="s">
        <v>69</v>
      </c>
      <c r="X632" s="779">
        <v>0</v>
      </c>
      <c r="Y632" s="780">
        <f t="shared" ref="Y632:Y639" si="124">IFERROR(IF(X632="",0,CEILING((X632/$H632),1)*$H632),"")</f>
        <v>0</v>
      </c>
      <c r="Z632" s="37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customHeight="1" x14ac:dyDescent="0.25">
      <c r="A633" s="54" t="s">
        <v>1009</v>
      </c>
      <c r="B633" s="54" t="s">
        <v>1013</v>
      </c>
      <c r="C633" s="32">
        <v>4301051887</v>
      </c>
      <c r="D633" s="783">
        <v>4640242180533</v>
      </c>
      <c r="E633" s="784"/>
      <c r="F633" s="778">
        <v>1.3</v>
      </c>
      <c r="G633" s="33">
        <v>6</v>
      </c>
      <c r="H633" s="778">
        <v>7.8</v>
      </c>
      <c r="I633" s="778">
        <v>8.3190000000000008</v>
      </c>
      <c r="J633" s="33">
        <v>64</v>
      </c>
      <c r="K633" s="33" t="s">
        <v>116</v>
      </c>
      <c r="L633" s="33"/>
      <c r="M633" s="34" t="s">
        <v>77</v>
      </c>
      <c r="N633" s="34"/>
      <c r="O633" s="33">
        <v>45</v>
      </c>
      <c r="P633" s="1110" t="s">
        <v>1014</v>
      </c>
      <c r="Q633" s="789"/>
      <c r="R633" s="789"/>
      <c r="S633" s="789"/>
      <c r="T633" s="790"/>
      <c r="U633" s="35"/>
      <c r="V633" s="35"/>
      <c r="W633" s="36" t="s">
        <v>69</v>
      </c>
      <c r="X633" s="779">
        <v>0</v>
      </c>
      <c r="Y633" s="780">
        <f t="shared" si="124"/>
        <v>0</v>
      </c>
      <c r="Z633" s="37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2">
        <v>4301051510</v>
      </c>
      <c r="D634" s="783">
        <v>4640242180540</v>
      </c>
      <c r="E634" s="784"/>
      <c r="F634" s="778">
        <v>1.3</v>
      </c>
      <c r="G634" s="33">
        <v>6</v>
      </c>
      <c r="H634" s="778">
        <v>7.8</v>
      </c>
      <c r="I634" s="778">
        <v>8.3640000000000008</v>
      </c>
      <c r="J634" s="33">
        <v>56</v>
      </c>
      <c r="K634" s="33" t="s">
        <v>116</v>
      </c>
      <c r="L634" s="33"/>
      <c r="M634" s="34" t="s">
        <v>68</v>
      </c>
      <c r="N634" s="34"/>
      <c r="O634" s="33">
        <v>30</v>
      </c>
      <c r="P634" s="854" t="s">
        <v>1017</v>
      </c>
      <c r="Q634" s="789"/>
      <c r="R634" s="789"/>
      <c r="S634" s="789"/>
      <c r="T634" s="790"/>
      <c r="U634" s="35"/>
      <c r="V634" s="35"/>
      <c r="W634" s="36" t="s">
        <v>69</v>
      </c>
      <c r="X634" s="779">
        <v>0</v>
      </c>
      <c r="Y634" s="780">
        <f t="shared" si="124"/>
        <v>0</v>
      </c>
      <c r="Z634" s="37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2">
        <v>4301051933</v>
      </c>
      <c r="D635" s="783">
        <v>4640242180540</v>
      </c>
      <c r="E635" s="784"/>
      <c r="F635" s="778">
        <v>1.3</v>
      </c>
      <c r="G635" s="33">
        <v>6</v>
      </c>
      <c r="H635" s="778">
        <v>7.8</v>
      </c>
      <c r="I635" s="778">
        <v>8.3190000000000008</v>
      </c>
      <c r="J635" s="33">
        <v>64</v>
      </c>
      <c r="K635" s="33" t="s">
        <v>116</v>
      </c>
      <c r="L635" s="33"/>
      <c r="M635" s="34" t="s">
        <v>77</v>
      </c>
      <c r="N635" s="34"/>
      <c r="O635" s="33">
        <v>45</v>
      </c>
      <c r="P635" s="880" t="s">
        <v>1020</v>
      </c>
      <c r="Q635" s="789"/>
      <c r="R635" s="789"/>
      <c r="S635" s="789"/>
      <c r="T635" s="790"/>
      <c r="U635" s="35"/>
      <c r="V635" s="35"/>
      <c r="W635" s="36" t="s">
        <v>69</v>
      </c>
      <c r="X635" s="779">
        <v>0</v>
      </c>
      <c r="Y635" s="780">
        <f t="shared" si="124"/>
        <v>0</v>
      </c>
      <c r="Z635" s="37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2">
        <v>4301051390</v>
      </c>
      <c r="D636" s="783">
        <v>4640242181233</v>
      </c>
      <c r="E636" s="784"/>
      <c r="F636" s="778">
        <v>0.3</v>
      </c>
      <c r="G636" s="33">
        <v>6</v>
      </c>
      <c r="H636" s="778">
        <v>1.8</v>
      </c>
      <c r="I636" s="778">
        <v>1.984</v>
      </c>
      <c r="J636" s="33">
        <v>234</v>
      </c>
      <c r="K636" s="33" t="s">
        <v>67</v>
      </c>
      <c r="L636" s="33"/>
      <c r="M636" s="34" t="s">
        <v>68</v>
      </c>
      <c r="N636" s="34"/>
      <c r="O636" s="33">
        <v>40</v>
      </c>
      <c r="P636" s="1147" t="s">
        <v>1023</v>
      </c>
      <c r="Q636" s="789"/>
      <c r="R636" s="789"/>
      <c r="S636" s="789"/>
      <c r="T636" s="790"/>
      <c r="U636" s="35"/>
      <c r="V636" s="35"/>
      <c r="W636" s="36" t="s">
        <v>69</v>
      </c>
      <c r="X636" s="779">
        <v>0</v>
      </c>
      <c r="Y636" s="780">
        <f t="shared" si="124"/>
        <v>0</v>
      </c>
      <c r="Z636" s="37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2">
        <v>4301051920</v>
      </c>
      <c r="D637" s="783">
        <v>4640242181233</v>
      </c>
      <c r="E637" s="784"/>
      <c r="F637" s="778">
        <v>0.3</v>
      </c>
      <c r="G637" s="33">
        <v>6</v>
      </c>
      <c r="H637" s="778">
        <v>1.8</v>
      </c>
      <c r="I637" s="778">
        <v>2.0640000000000001</v>
      </c>
      <c r="J637" s="33">
        <v>182</v>
      </c>
      <c r="K637" s="33" t="s">
        <v>76</v>
      </c>
      <c r="L637" s="33"/>
      <c r="M637" s="34" t="s">
        <v>161</v>
      </c>
      <c r="N637" s="34"/>
      <c r="O637" s="33">
        <v>45</v>
      </c>
      <c r="P637" s="888" t="s">
        <v>1025</v>
      </c>
      <c r="Q637" s="789"/>
      <c r="R637" s="789"/>
      <c r="S637" s="789"/>
      <c r="T637" s="790"/>
      <c r="U637" s="35"/>
      <c r="V637" s="35"/>
      <c r="W637" s="36" t="s">
        <v>69</v>
      </c>
      <c r="X637" s="779">
        <v>0</v>
      </c>
      <c r="Y637" s="780">
        <f t="shared" si="124"/>
        <v>0</v>
      </c>
      <c r="Z637" s="37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2">
        <v>4301051448</v>
      </c>
      <c r="D638" s="783">
        <v>4640242181226</v>
      </c>
      <c r="E638" s="784"/>
      <c r="F638" s="778">
        <v>0.3</v>
      </c>
      <c r="G638" s="33">
        <v>6</v>
      </c>
      <c r="H638" s="778">
        <v>1.8</v>
      </c>
      <c r="I638" s="778">
        <v>1.972</v>
      </c>
      <c r="J638" s="33">
        <v>234</v>
      </c>
      <c r="K638" s="33" t="s">
        <v>67</v>
      </c>
      <c r="L638" s="33"/>
      <c r="M638" s="34" t="s">
        <v>68</v>
      </c>
      <c r="N638" s="34"/>
      <c r="O638" s="33">
        <v>30</v>
      </c>
      <c r="P638" s="941" t="s">
        <v>1028</v>
      </c>
      <c r="Q638" s="789"/>
      <c r="R638" s="789"/>
      <c r="S638" s="789"/>
      <c r="T638" s="790"/>
      <c r="U638" s="35"/>
      <c r="V638" s="35"/>
      <c r="W638" s="36" t="s">
        <v>69</v>
      </c>
      <c r="X638" s="779">
        <v>0</v>
      </c>
      <c r="Y638" s="780">
        <f t="shared" si="124"/>
        <v>0</v>
      </c>
      <c r="Z638" s="37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2">
        <v>4301051921</v>
      </c>
      <c r="D639" s="783">
        <v>4640242181226</v>
      </c>
      <c r="E639" s="784"/>
      <c r="F639" s="778">
        <v>0.3</v>
      </c>
      <c r="G639" s="33">
        <v>6</v>
      </c>
      <c r="H639" s="778">
        <v>1.8</v>
      </c>
      <c r="I639" s="778">
        <v>2.052</v>
      </c>
      <c r="J639" s="33">
        <v>182</v>
      </c>
      <c r="K639" s="33" t="s">
        <v>76</v>
      </c>
      <c r="L639" s="33"/>
      <c r="M639" s="34" t="s">
        <v>161</v>
      </c>
      <c r="N639" s="34"/>
      <c r="O639" s="33">
        <v>45</v>
      </c>
      <c r="P639" s="1142" t="s">
        <v>1030</v>
      </c>
      <c r="Q639" s="789"/>
      <c r="R639" s="789"/>
      <c r="S639" s="789"/>
      <c r="T639" s="790"/>
      <c r="U639" s="35"/>
      <c r="V639" s="35"/>
      <c r="W639" s="36" t="s">
        <v>69</v>
      </c>
      <c r="X639" s="779">
        <v>0</v>
      </c>
      <c r="Y639" s="780">
        <f t="shared" si="124"/>
        <v>0</v>
      </c>
      <c r="Z639" s="37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8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8" t="s">
        <v>69</v>
      </c>
      <c r="X641" s="781">
        <f>IFERROR(SUM(X632:X639),"0")</f>
        <v>0</v>
      </c>
      <c r="Y641" s="781">
        <f>IFERROR(SUM(Y632:Y639),"0")</f>
        <v>0</v>
      </c>
      <c r="Z641" s="38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2">
        <v>4301060408</v>
      </c>
      <c r="D643" s="783">
        <v>4640242180120</v>
      </c>
      <c r="E643" s="784"/>
      <c r="F643" s="778">
        <v>1.3</v>
      </c>
      <c r="G643" s="33">
        <v>6</v>
      </c>
      <c r="H643" s="778">
        <v>7.8</v>
      </c>
      <c r="I643" s="778">
        <v>8.2799999999999994</v>
      </c>
      <c r="J643" s="33">
        <v>56</v>
      </c>
      <c r="K643" s="33" t="s">
        <v>116</v>
      </c>
      <c r="L643" s="33"/>
      <c r="M643" s="34" t="s">
        <v>68</v>
      </c>
      <c r="N643" s="34"/>
      <c r="O643" s="33">
        <v>40</v>
      </c>
      <c r="P643" s="927" t="s">
        <v>1033</v>
      </c>
      <c r="Q643" s="789"/>
      <c r="R643" s="789"/>
      <c r="S643" s="789"/>
      <c r="T643" s="790"/>
      <c r="U643" s="35"/>
      <c r="V643" s="35"/>
      <c r="W643" s="36" t="s">
        <v>69</v>
      </c>
      <c r="X643" s="779">
        <v>0</v>
      </c>
      <c r="Y643" s="780">
        <f>IFERROR(IF(X643="",0,CEILING((X643/$H643),1)*$H643),"")</f>
        <v>0</v>
      </c>
      <c r="Z643" s="37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2">
        <v>4301060354</v>
      </c>
      <c r="D644" s="783">
        <v>4640242180120</v>
      </c>
      <c r="E644" s="784"/>
      <c r="F644" s="778">
        <v>1.3</v>
      </c>
      <c r="G644" s="33">
        <v>6</v>
      </c>
      <c r="H644" s="778">
        <v>7.8</v>
      </c>
      <c r="I644" s="778">
        <v>8.2799999999999994</v>
      </c>
      <c r="J644" s="33">
        <v>56</v>
      </c>
      <c r="K644" s="33" t="s">
        <v>116</v>
      </c>
      <c r="L644" s="33"/>
      <c r="M644" s="34" t="s">
        <v>68</v>
      </c>
      <c r="N644" s="34"/>
      <c r="O644" s="33">
        <v>40</v>
      </c>
      <c r="P644" s="1185" t="s">
        <v>1036</v>
      </c>
      <c r="Q644" s="789"/>
      <c r="R644" s="789"/>
      <c r="S644" s="789"/>
      <c r="T644" s="790"/>
      <c r="U644" s="35"/>
      <c r="V644" s="35"/>
      <c r="W644" s="36" t="s">
        <v>69</v>
      </c>
      <c r="X644" s="779">
        <v>0</v>
      </c>
      <c r="Y644" s="780">
        <f>IFERROR(IF(X644="",0,CEILING((X644/$H644),1)*$H644),"")</f>
        <v>0</v>
      </c>
      <c r="Z644" s="37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2">
        <v>4301060407</v>
      </c>
      <c r="D645" s="783">
        <v>4640242180137</v>
      </c>
      <c r="E645" s="784"/>
      <c r="F645" s="778">
        <v>1.3</v>
      </c>
      <c r="G645" s="33">
        <v>6</v>
      </c>
      <c r="H645" s="778">
        <v>7.8</v>
      </c>
      <c r="I645" s="778">
        <v>8.2799999999999994</v>
      </c>
      <c r="J645" s="33">
        <v>56</v>
      </c>
      <c r="K645" s="33" t="s">
        <v>116</v>
      </c>
      <c r="L645" s="33"/>
      <c r="M645" s="34" t="s">
        <v>68</v>
      </c>
      <c r="N645" s="34"/>
      <c r="O645" s="33">
        <v>40</v>
      </c>
      <c r="P645" s="936" t="s">
        <v>1039</v>
      </c>
      <c r="Q645" s="789"/>
      <c r="R645" s="789"/>
      <c r="S645" s="789"/>
      <c r="T645" s="790"/>
      <c r="U645" s="35"/>
      <c r="V645" s="35"/>
      <c r="W645" s="36" t="s">
        <v>69</v>
      </c>
      <c r="X645" s="779">
        <v>0</v>
      </c>
      <c r="Y645" s="780">
        <f>IFERROR(IF(X645="",0,CEILING((X645/$H645),1)*$H645),"")</f>
        <v>0</v>
      </c>
      <c r="Z645" s="37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2">
        <v>4301060355</v>
      </c>
      <c r="D646" s="783">
        <v>4640242180137</v>
      </c>
      <c r="E646" s="784"/>
      <c r="F646" s="778">
        <v>1.3</v>
      </c>
      <c r="G646" s="33">
        <v>6</v>
      </c>
      <c r="H646" s="778">
        <v>7.8</v>
      </c>
      <c r="I646" s="778">
        <v>8.2799999999999994</v>
      </c>
      <c r="J646" s="33">
        <v>56</v>
      </c>
      <c r="K646" s="33" t="s">
        <v>116</v>
      </c>
      <c r="L646" s="33"/>
      <c r="M646" s="34" t="s">
        <v>68</v>
      </c>
      <c r="N646" s="34"/>
      <c r="O646" s="33">
        <v>40</v>
      </c>
      <c r="P646" s="1127" t="s">
        <v>1042</v>
      </c>
      <c r="Q646" s="789"/>
      <c r="R646" s="789"/>
      <c r="S646" s="789"/>
      <c r="T646" s="790"/>
      <c r="U646" s="35"/>
      <c r="V646" s="35"/>
      <c r="W646" s="36" t="s">
        <v>69</v>
      </c>
      <c r="X646" s="779">
        <v>0</v>
      </c>
      <c r="Y646" s="780">
        <f>IFERROR(IF(X646="",0,CEILING((X646/$H646),1)*$H646),"")</f>
        <v>0</v>
      </c>
      <c r="Z646" s="37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8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8" t="s">
        <v>69</v>
      </c>
      <c r="X648" s="781">
        <f>IFERROR(SUM(X643:X646),"0")</f>
        <v>0</v>
      </c>
      <c r="Y648" s="781">
        <f>IFERROR(SUM(Y643:Y646),"0")</f>
        <v>0</v>
      </c>
      <c r="Z648" s="38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2">
        <v>4301011951</v>
      </c>
      <c r="D651" s="783">
        <v>4640242180045</v>
      </c>
      <c r="E651" s="784"/>
      <c r="F651" s="778">
        <v>1.5</v>
      </c>
      <c r="G651" s="33">
        <v>8</v>
      </c>
      <c r="H651" s="778">
        <v>12</v>
      </c>
      <c r="I651" s="778">
        <v>12.435</v>
      </c>
      <c r="J651" s="33">
        <v>64</v>
      </c>
      <c r="K651" s="33" t="s">
        <v>116</v>
      </c>
      <c r="L651" s="33"/>
      <c r="M651" s="34" t="s">
        <v>119</v>
      </c>
      <c r="N651" s="34"/>
      <c r="O651" s="33">
        <v>55</v>
      </c>
      <c r="P651" s="1119" t="s">
        <v>1046</v>
      </c>
      <c r="Q651" s="789"/>
      <c r="R651" s="789"/>
      <c r="S651" s="789"/>
      <c r="T651" s="790"/>
      <c r="U651" s="35"/>
      <c r="V651" s="35"/>
      <c r="W651" s="36" t="s">
        <v>69</v>
      </c>
      <c r="X651" s="779">
        <v>0</v>
      </c>
      <c r="Y651" s="780">
        <f>IFERROR(IF(X651="",0,CEILING((X651/$H651),1)*$H651),"")</f>
        <v>0</v>
      </c>
      <c r="Z651" s="37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2">
        <v>4301011950</v>
      </c>
      <c r="D652" s="783">
        <v>4640242180601</v>
      </c>
      <c r="E652" s="784"/>
      <c r="F652" s="778">
        <v>1.5</v>
      </c>
      <c r="G652" s="33">
        <v>8</v>
      </c>
      <c r="H652" s="778">
        <v>12</v>
      </c>
      <c r="I652" s="778">
        <v>12.435</v>
      </c>
      <c r="J652" s="33">
        <v>64</v>
      </c>
      <c r="K652" s="33" t="s">
        <v>116</v>
      </c>
      <c r="L652" s="33"/>
      <c r="M652" s="34" t="s">
        <v>119</v>
      </c>
      <c r="N652" s="34"/>
      <c r="O652" s="33">
        <v>55</v>
      </c>
      <c r="P652" s="1154" t="s">
        <v>1050</v>
      </c>
      <c r="Q652" s="789"/>
      <c r="R652" s="789"/>
      <c r="S652" s="789"/>
      <c r="T652" s="790"/>
      <c r="U652" s="35"/>
      <c r="V652" s="35"/>
      <c r="W652" s="36" t="s">
        <v>69</v>
      </c>
      <c r="X652" s="779">
        <v>0</v>
      </c>
      <c r="Y652" s="780">
        <f>IFERROR(IF(X652="",0,CEILING((X652/$H652),1)*$H652),"")</f>
        <v>0</v>
      </c>
      <c r="Z652" s="37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8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8" t="s">
        <v>69</v>
      </c>
      <c r="X654" s="781">
        <f>IFERROR(SUM(X651:X652),"0")</f>
        <v>0</v>
      </c>
      <c r="Y654" s="781">
        <f>IFERROR(SUM(Y651:Y652),"0")</f>
        <v>0</v>
      </c>
      <c r="Z654" s="38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2">
        <v>4301020314</v>
      </c>
      <c r="D656" s="783">
        <v>4640242180090</v>
      </c>
      <c r="E656" s="784"/>
      <c r="F656" s="778">
        <v>1.5</v>
      </c>
      <c r="G656" s="33">
        <v>8</v>
      </c>
      <c r="H656" s="778">
        <v>12</v>
      </c>
      <c r="I656" s="778">
        <v>12.435</v>
      </c>
      <c r="J656" s="33">
        <v>64</v>
      </c>
      <c r="K656" s="33" t="s">
        <v>116</v>
      </c>
      <c r="L656" s="33"/>
      <c r="M656" s="34" t="s">
        <v>119</v>
      </c>
      <c r="N656" s="34"/>
      <c r="O656" s="33">
        <v>50</v>
      </c>
      <c r="P656" s="949" t="s">
        <v>1054</v>
      </c>
      <c r="Q656" s="789"/>
      <c r="R656" s="789"/>
      <c r="S656" s="789"/>
      <c r="T656" s="790"/>
      <c r="U656" s="35"/>
      <c r="V656" s="35"/>
      <c r="W656" s="36" t="s">
        <v>69</v>
      </c>
      <c r="X656" s="779">
        <v>0</v>
      </c>
      <c r="Y656" s="780">
        <f>IFERROR(IF(X656="",0,CEILING((X656/$H656),1)*$H656),"")</f>
        <v>0</v>
      </c>
      <c r="Z656" s="37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8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8" t="s">
        <v>69</v>
      </c>
      <c r="X658" s="781">
        <f>IFERROR(SUM(X656:X656),"0")</f>
        <v>0</v>
      </c>
      <c r="Y658" s="781">
        <f>IFERROR(SUM(Y656:Y656),"0")</f>
        <v>0</v>
      </c>
      <c r="Z658" s="38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2">
        <v>4301031321</v>
      </c>
      <c r="D660" s="783">
        <v>4640242180076</v>
      </c>
      <c r="E660" s="784"/>
      <c r="F660" s="778">
        <v>0.7</v>
      </c>
      <c r="G660" s="33">
        <v>6</v>
      </c>
      <c r="H660" s="778">
        <v>4.2</v>
      </c>
      <c r="I660" s="778">
        <v>4.41</v>
      </c>
      <c r="J660" s="33">
        <v>132</v>
      </c>
      <c r="K660" s="33" t="s">
        <v>126</v>
      </c>
      <c r="L660" s="33"/>
      <c r="M660" s="34" t="s">
        <v>68</v>
      </c>
      <c r="N660" s="34"/>
      <c r="O660" s="33">
        <v>40</v>
      </c>
      <c r="P660" s="878" t="s">
        <v>1058</v>
      </c>
      <c r="Q660" s="789"/>
      <c r="R660" s="789"/>
      <c r="S660" s="789"/>
      <c r="T660" s="790"/>
      <c r="U660" s="35"/>
      <c r="V660" s="35"/>
      <c r="W660" s="36" t="s">
        <v>69</v>
      </c>
      <c r="X660" s="779">
        <v>0</v>
      </c>
      <c r="Y660" s="780">
        <f>IFERROR(IF(X660="",0,CEILING((X660/$H660),1)*$H660),"")</f>
        <v>0</v>
      </c>
      <c r="Z660" s="37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8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8" t="s">
        <v>69</v>
      </c>
      <c r="X662" s="781">
        <f>IFERROR(SUM(X660:X660),"0")</f>
        <v>0</v>
      </c>
      <c r="Y662" s="781">
        <f>IFERROR(SUM(Y660:Y660),"0")</f>
        <v>0</v>
      </c>
      <c r="Z662" s="38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2">
        <v>4301051780</v>
      </c>
      <c r="D664" s="783">
        <v>4640242180106</v>
      </c>
      <c r="E664" s="784"/>
      <c r="F664" s="778">
        <v>1.3</v>
      </c>
      <c r="G664" s="33">
        <v>6</v>
      </c>
      <c r="H664" s="778">
        <v>7.8</v>
      </c>
      <c r="I664" s="778">
        <v>8.2799999999999994</v>
      </c>
      <c r="J664" s="33">
        <v>56</v>
      </c>
      <c r="K664" s="33" t="s">
        <v>116</v>
      </c>
      <c r="L664" s="33"/>
      <c r="M664" s="34" t="s">
        <v>68</v>
      </c>
      <c r="N664" s="34"/>
      <c r="O664" s="33">
        <v>45</v>
      </c>
      <c r="P664" s="832" t="s">
        <v>1062</v>
      </c>
      <c r="Q664" s="789"/>
      <c r="R664" s="789"/>
      <c r="S664" s="789"/>
      <c r="T664" s="790"/>
      <c r="U664" s="35"/>
      <c r="V664" s="35"/>
      <c r="W664" s="36" t="s">
        <v>69</v>
      </c>
      <c r="X664" s="779">
        <v>0</v>
      </c>
      <c r="Y664" s="780">
        <f>IFERROR(IF(X664="",0,CEILING((X664/$H664),1)*$H664),"")</f>
        <v>0</v>
      </c>
      <c r="Z664" s="37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8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8" t="s">
        <v>69</v>
      </c>
      <c r="X666" s="781">
        <f>IFERROR(SUM(X664:X664),"0")</f>
        <v>0</v>
      </c>
      <c r="Y666" s="781">
        <f>IFERROR(SUM(Y664:Y664),"0")</f>
        <v>0</v>
      </c>
      <c r="Z666" s="38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8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16597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16686.559999999998</v>
      </c>
      <c r="Z667" s="38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8" t="s">
        <v>69</v>
      </c>
      <c r="X668" s="781">
        <f>IFERROR(SUM(BM22:BM664),"0")</f>
        <v>17418.056879971882</v>
      </c>
      <c r="Y668" s="781">
        <f>IFERROR(SUM(BN22:BN664),"0")</f>
        <v>17512.547999999999</v>
      </c>
      <c r="Z668" s="38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8" t="s">
        <v>1067</v>
      </c>
      <c r="X669" s="39">
        <f>ROUNDUP(SUM(BO22:BO664),0)</f>
        <v>29</v>
      </c>
      <c r="Y669" s="39">
        <f>ROUNDUP(SUM(BP22:BP664),0)</f>
        <v>29</v>
      </c>
      <c r="Z669" s="38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8" t="s">
        <v>69</v>
      </c>
      <c r="X670" s="781">
        <f>GrossWeightTotal+PalletQtyTotal*25</f>
        <v>18143.056879971882</v>
      </c>
      <c r="Y670" s="781">
        <f>GrossWeightTotalR+PalletQtyTotalR*25</f>
        <v>18237.547999999999</v>
      </c>
      <c r="Z670" s="38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8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2253.8208396541722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2266</v>
      </c>
      <c r="Z671" s="38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40" t="s">
        <v>1071</v>
      </c>
      <c r="X672" s="38"/>
      <c r="Y672" s="38"/>
      <c r="Z672" s="38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32.662990000000008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1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1" t="s">
        <v>1074</v>
      </c>
      <c r="B677" s="47">
        <f>IFERROR(Y22*1,"0")+IFERROR(Y26*1,"0")+IFERROR(Y27*1,"0")+IFERROR(Y28*1,"0")+IFERROR(Y29*1,"0")+IFERROR(Y30*1,"0")+IFERROR(Y31*1,"0")+IFERROR(Y32*1,"0")+IFERROR(Y33*1,"0")+IFERROR(Y37*1,"0")+IFERROR(Y41*1,"0")</f>
        <v>0</v>
      </c>
      <c r="C677" s="47">
        <f>IFERROR(Y47*1,"0")+IFERROR(Y48*1,"0")+IFERROR(Y49*1,"0")+IFERROR(Y50*1,"0")+IFERROR(Y51*1,"0")+IFERROR(Y52*1,"0")+IFERROR(Y56*1,"0")+IFERROR(Y57*1,"0")</f>
        <v>297.60000000000002</v>
      </c>
      <c r="D677" s="47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7495.2000000000007</v>
      </c>
      <c r="E677" s="47">
        <f>IFERROR(Y105*1,"0")+IFERROR(Y106*1,"0")+IFERROR(Y107*1,"0")+IFERROR(Y111*1,"0")+IFERROR(Y112*1,"0")+IFERROR(Y113*1,"0")+IFERROR(Y114*1,"0")+IFERROR(Y115*1,"0")+IFERROR(Y116*1,"0")</f>
        <v>407.70000000000005</v>
      </c>
      <c r="F677" s="47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252</v>
      </c>
      <c r="G677" s="47">
        <f>IFERROR(Y152*1,"0")+IFERROR(Y153*1,"0")+IFERROR(Y154*1,"0")+IFERROR(Y158*1,"0")+IFERROR(Y159*1,"0")+IFERROR(Y163*1,"0")+IFERROR(Y164*1,"0")+IFERROR(Y165*1,"0")</f>
        <v>0</v>
      </c>
      <c r="H677" s="47">
        <f>IFERROR(Y170*1,"0")+IFERROR(Y174*1,"0")+IFERROR(Y175*1,"0")+IFERROR(Y176*1,"0")+IFERROR(Y177*1,"0")+IFERROR(Y178*1,"0")+IFERROR(Y182*1,"0")+IFERROR(Y183*1,"0")</f>
        <v>402</v>
      </c>
      <c r="I677" s="47">
        <f>IFERROR(Y189*1,"0")+IFERROR(Y193*1,"0")+IFERROR(Y194*1,"0")+IFERROR(Y195*1,"0")+IFERROR(Y196*1,"0")+IFERROR(Y197*1,"0")+IFERROR(Y198*1,"0")+IFERROR(Y199*1,"0")+IFERROR(Y200*1,"0")</f>
        <v>0</v>
      </c>
      <c r="J677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356.40000000000003</v>
      </c>
      <c r="K677" s="47">
        <f>IFERROR(Y250*1,"0")+IFERROR(Y251*1,"0")+IFERROR(Y252*1,"0")+IFERROR(Y253*1,"0")+IFERROR(Y254*1,"0")+IFERROR(Y255*1,"0")+IFERROR(Y256*1,"0")+IFERROR(Y257*1,"0")</f>
        <v>0</v>
      </c>
      <c r="L677" s="47">
        <f>IFERROR(Y262*1,"0")+IFERROR(Y263*1,"0")+IFERROR(Y264*1,"0")+IFERROR(Y265*1,"0")+IFERROR(Y266*1,"0")+IFERROR(Y267*1,"0")+IFERROR(Y268*1,"0")+IFERROR(Y269*1,"0")+IFERROR(Y270*1,"0")+IFERROR(Y274*1,"0")</f>
        <v>0</v>
      </c>
      <c r="M677" s="47">
        <f>IFERROR(Y279*1,"0")+IFERROR(Y280*1,"0")+IFERROR(Y281*1,"0")+IFERROR(Y282*1,"0")+IFERROR(Y283*1,"0")+IFERROR(Y284*1,"0")+IFERROR(Y285*1,"0")+IFERROR(Y286*1,"0")+IFERROR(Y287*1,"0")</f>
        <v>230</v>
      </c>
      <c r="N677" s="777"/>
      <c r="O677" s="47">
        <f>IFERROR(Y292*1,"0")</f>
        <v>0</v>
      </c>
      <c r="P677" s="47">
        <f>IFERROR(Y297*1,"0")+IFERROR(Y298*1,"0")+IFERROR(Y299*1,"0")</f>
        <v>0</v>
      </c>
      <c r="Q677" s="47">
        <f>IFERROR(Y304*1,"0")+IFERROR(Y305*1,"0")+IFERROR(Y306*1,"0")+IFERROR(Y307*1,"0")+IFERROR(Y308*1,"0")+IFERROR(Y309*1,"0")</f>
        <v>0</v>
      </c>
      <c r="R677" s="47">
        <f>IFERROR(Y314*1,"0")+IFERROR(Y318*1,"0")+IFERROR(Y322*1,"0")</f>
        <v>0</v>
      </c>
      <c r="S677" s="47">
        <f>IFERROR(Y327*1,"0")+IFERROR(Y331*1,"0")+IFERROR(Y335*1,"0")+IFERROR(Y336*1,"0")</f>
        <v>0</v>
      </c>
      <c r="T677" s="47">
        <f>IFERROR(Y341*1,"0")+IFERROR(Y342*1,"0")+IFERROR(Y346*1,"0")+IFERROR(Y347*1,"0")+IFERROR(Y351*1,"0")</f>
        <v>0</v>
      </c>
      <c r="U677" s="47">
        <f>IFERROR(Y356*1,"0")</f>
        <v>0</v>
      </c>
      <c r="V677" s="47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1578.9</v>
      </c>
      <c r="W677" s="47">
        <f>IFERROR(Y409*1,"0")+IFERROR(Y413*1,"0")+IFERROR(Y414*1,"0")+IFERROR(Y415*1,"0")</f>
        <v>307.8</v>
      </c>
      <c r="X677" s="47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2745</v>
      </c>
      <c r="Y677" s="47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45</v>
      </c>
      <c r="Z677" s="47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154.80000000000001</v>
      </c>
      <c r="AA677" s="47">
        <f>IFERROR(Y513*1,"0")+IFERROR(Y517*1,"0")+IFERROR(Y518*1,"0")+IFERROR(Y519*1,"0")+IFERROR(Y520*1,"0")+IFERROR(Y521*1,"0")</f>
        <v>54</v>
      </c>
      <c r="AB677" s="47">
        <f>IFERROR(Y526*1,"0")+IFERROR(Y527*1,"0")+IFERROR(Y528*1,"0")+IFERROR(Y529*1,"0")+IFERROR(Y530*1,"0")</f>
        <v>0</v>
      </c>
      <c r="AC677" s="47">
        <f>IFERROR(Y535*1,"0")</f>
        <v>0</v>
      </c>
      <c r="AD677" s="47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2360.16</v>
      </c>
      <c r="AE677" s="47">
        <f>IFERROR(Y595*1,"0")+IFERROR(Y599*1,"0")</f>
        <v>0</v>
      </c>
      <c r="AF677" s="47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7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8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69 X76 X113 X140 X363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8"/>
    </row>
    <row r="3" spans="2:8" x14ac:dyDescent="0.2">
      <c r="B3" s="48" t="s">
        <v>1076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1077</v>
      </c>
      <c r="D6" s="48" t="s">
        <v>1078</v>
      </c>
      <c r="E6" s="48"/>
    </row>
    <row r="8" spans="2:8" x14ac:dyDescent="0.2">
      <c r="B8" s="48" t="s">
        <v>19</v>
      </c>
      <c r="C8" s="48" t="s">
        <v>1077</v>
      </c>
      <c r="D8" s="48"/>
      <c r="E8" s="48"/>
    </row>
    <row r="10" spans="2:8" x14ac:dyDescent="0.2">
      <c r="B10" s="48" t="s">
        <v>1079</v>
      </c>
      <c r="C10" s="48"/>
      <c r="D10" s="48"/>
      <c r="E10" s="48"/>
    </row>
    <row r="11" spans="2:8" x14ac:dyDescent="0.2">
      <c r="B11" s="48" t="s">
        <v>1080</v>
      </c>
      <c r="C11" s="48"/>
      <c r="D11" s="48"/>
      <c r="E11" s="48"/>
    </row>
    <row r="12" spans="2:8" x14ac:dyDescent="0.2">
      <c r="B12" s="48" t="s">
        <v>1081</v>
      </c>
      <c r="C12" s="48"/>
      <c r="D12" s="48"/>
      <c r="E12" s="48"/>
    </row>
    <row r="13" spans="2:8" x14ac:dyDescent="0.2">
      <c r="B13" s="48" t="s">
        <v>1082</v>
      </c>
      <c r="C13" s="48"/>
      <c r="D13" s="48"/>
      <c r="E13" s="48"/>
    </row>
    <row r="14" spans="2:8" x14ac:dyDescent="0.2">
      <c r="B14" s="48" t="s">
        <v>1083</v>
      </c>
      <c r="C14" s="48"/>
      <c r="D14" s="48"/>
      <c r="E14" s="48"/>
    </row>
    <row r="15" spans="2:8" x14ac:dyDescent="0.2">
      <c r="B15" s="48" t="s">
        <v>1084</v>
      </c>
      <c r="C15" s="48"/>
      <c r="D15" s="48"/>
      <c r="E15" s="48"/>
    </row>
    <row r="16" spans="2:8" x14ac:dyDescent="0.2">
      <c r="B16" s="48" t="s">
        <v>1085</v>
      </c>
      <c r="C16" s="48"/>
      <c r="D16" s="48"/>
      <c r="E16" s="48"/>
    </row>
    <row r="17" spans="2:5" x14ac:dyDescent="0.2">
      <c r="B17" s="48" t="s">
        <v>1086</v>
      </c>
      <c r="C17" s="48"/>
      <c r="D17" s="48"/>
      <c r="E17" s="48"/>
    </row>
    <row r="18" spans="2:5" x14ac:dyDescent="0.2">
      <c r="B18" s="48" t="s">
        <v>1087</v>
      </c>
      <c r="C18" s="48"/>
      <c r="D18" s="48"/>
      <c r="E18" s="48"/>
    </row>
    <row r="19" spans="2:5" x14ac:dyDescent="0.2">
      <c r="B19" s="48" t="s">
        <v>1088</v>
      </c>
      <c r="C19" s="48"/>
      <c r="D19" s="48"/>
      <c r="E19" s="48"/>
    </row>
    <row r="20" spans="2:5" x14ac:dyDescent="0.2">
      <c r="B20" s="48" t="s">
        <v>1089</v>
      </c>
      <c r="C20" s="48"/>
      <c r="D20" s="48"/>
      <c r="E20" s="48"/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2025-01-28T09:16:28Z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