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6411CC8-0414-41E6-9988-085D4EC7C9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заказа'!$X$682:$X$682</definedName>
    <definedName name="GrossWeightTotalR">'Бланк заказа'!$Y$682:$Y$682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заказа'!$X$683:$X$683</definedName>
    <definedName name="PalletQtyTotalR">'Бланк заказа'!$Y$683:$Y$683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заказа'!$B$290:$B$290</definedName>
    <definedName name="ProductId154">'Бланк заказа'!$B$295:$B$295</definedName>
    <definedName name="ProductId155">'Бланк заказа'!$B$296:$B$296</definedName>
    <definedName name="ProductId156">'Бланк заказа'!$B$297:$B$297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заказа'!$B$312:$B$312</definedName>
    <definedName name="ProductId164">'Бланк заказа'!$B$316:$B$316</definedName>
    <definedName name="ProductId165">'Бланк заказа'!$B$320:$B$320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заказа'!$B$55:$B$55</definedName>
    <definedName name="ProductId170">'Бланк заказа'!$B$335:$B$335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заказа'!$B$350:$B$350</definedName>
    <definedName name="ProductId176">'Бланк заказа'!$B$355:$B$355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заказа'!$B$401:$B$401</definedName>
    <definedName name="ProductId204">'Бланк заказа'!$B$402:$B$402</definedName>
    <definedName name="ProductId205">'Бланк заказа'!$B$403:$B$403</definedName>
    <definedName name="ProductId206">'Бланк заказа'!$B$408:$B$408</definedName>
    <definedName name="ProductId207">'Бланк заказа'!$B$412:$B$412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заказа'!$B$439:$B$439</definedName>
    <definedName name="ProductId224">'Бланк заказа'!$B$443:$B$443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заказа'!$B$472:$B$472</definedName>
    <definedName name="ProductId241">'Бланк заказа'!$B$478:$B$478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заказа'!$B$516:$B$516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заказа'!$B$523:$B$523</definedName>
    <definedName name="ProductId271">'Бланк заказа'!$B$524:$B$524</definedName>
    <definedName name="ProductId272">'Бланк заказа'!$B$528:$B$528</definedName>
    <definedName name="ProductId273">'Бланк заказа'!$B$532:$B$532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заказа'!$B$545:$B$545</definedName>
    <definedName name="ProductId279">'Бланк заказа'!$B$549:$B$549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заказа'!$B$75:$B$75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заказа'!$B$591:$B$591</definedName>
    <definedName name="ProductId311">'Бланк заказа'!$B$592:$B$592</definedName>
    <definedName name="ProductId312">'Бланк заказа'!$B$596:$B$596</definedName>
    <definedName name="ProductId313">'Бланк заказа'!$B$597:$B$597</definedName>
    <definedName name="ProductId314">'Бланк заказа'!$B$598:$B$598</definedName>
    <definedName name="ProductId315">'Бланк заказа'!$B$602:$B$602</definedName>
    <definedName name="ProductId316">'Бланк заказа'!$B$603:$B$603</definedName>
    <definedName name="ProductId317">'Бланк заказа'!$B$609:$B$609</definedName>
    <definedName name="ProductId318">'Бланк заказа'!$B$613:$B$613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заказа'!$B$624:$B$624</definedName>
    <definedName name="ProductId325">'Бланк заказа'!$B$625:$B$625</definedName>
    <definedName name="ProductId326">'Бланк заказа'!$B$629:$B$629</definedName>
    <definedName name="ProductId327">'Бланк заказа'!$B$630:$B$630</definedName>
    <definedName name="ProductId328">'Бланк заказа'!$B$631:$B$631</definedName>
    <definedName name="ProductId329">'Бланк заказа'!$B$632:$B$632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заказа'!$B$641:$B$641</definedName>
    <definedName name="ProductId336">'Бланк заказа'!$B$642:$B$642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заказа'!$B$652:$B$652</definedName>
    <definedName name="ProductId344">'Бланк заказа'!$B$653:$B$653</definedName>
    <definedName name="ProductId345">'Бланк заказа'!$B$657:$B$657</definedName>
    <definedName name="ProductId346">'Бланк заказа'!$B$658:$B$658</definedName>
    <definedName name="ProductId347">'Бланк заказа'!$B$659:$B$659</definedName>
    <definedName name="ProductId348">'Бланк заказа'!$B$660:$B$660</definedName>
    <definedName name="ProductId349">'Бланк заказа'!$B$665:$B$665</definedName>
    <definedName name="ProductId35">'Бланк заказа'!$B$83:$B$83</definedName>
    <definedName name="ProductId350">'Бланк заказа'!$B$666:$B$666</definedName>
    <definedName name="ProductId351">'Бланк заказа'!$B$670:$B$670</definedName>
    <definedName name="ProductId352">'Бланк заказа'!$B$674:$B$674</definedName>
    <definedName name="ProductId353">'Бланк заказа'!$B$678:$B$678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заказа'!$B$187:$B$187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заказа'!$X$290:$X$290</definedName>
    <definedName name="SalesQty154">'Бланк заказа'!$X$295:$X$295</definedName>
    <definedName name="SalesQty155">'Бланк заказа'!$X$296:$X$296</definedName>
    <definedName name="SalesQty156">'Бланк заказа'!$X$297:$X$297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заказа'!$X$312:$X$312</definedName>
    <definedName name="SalesQty164">'Бланк заказа'!$X$316:$X$316</definedName>
    <definedName name="SalesQty165">'Бланк заказа'!$X$320:$X$320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заказа'!$X$55:$X$55</definedName>
    <definedName name="SalesQty170">'Бланк заказа'!$X$335:$X$335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заказа'!$X$350:$X$350</definedName>
    <definedName name="SalesQty176">'Бланк заказа'!$X$355:$X$355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заказа'!$X$401:$X$401</definedName>
    <definedName name="SalesQty204">'Бланк заказа'!$X$402:$X$402</definedName>
    <definedName name="SalesQty205">'Бланк заказа'!$X$403:$X$403</definedName>
    <definedName name="SalesQty206">'Бланк заказа'!$X$408:$X$408</definedName>
    <definedName name="SalesQty207">'Бланк заказа'!$X$412:$X$412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заказа'!$X$439:$X$439</definedName>
    <definedName name="SalesQty224">'Бланк заказа'!$X$443:$X$443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заказа'!$X$472:$X$472</definedName>
    <definedName name="SalesQty241">'Бланк заказа'!$X$478:$X$478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заказа'!$X$516:$X$516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заказа'!$X$523:$X$523</definedName>
    <definedName name="SalesQty271">'Бланк заказа'!$X$524:$X$524</definedName>
    <definedName name="SalesQty272">'Бланк заказа'!$X$528:$X$528</definedName>
    <definedName name="SalesQty273">'Бланк заказа'!$X$532:$X$532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заказа'!$X$545:$X$545</definedName>
    <definedName name="SalesQty279">'Бланк заказа'!$X$549:$X$549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заказа'!$X$75:$X$75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заказа'!$X$591:$X$591</definedName>
    <definedName name="SalesQty311">'Бланк заказа'!$X$592:$X$592</definedName>
    <definedName name="SalesQty312">'Бланк заказа'!$X$596:$X$596</definedName>
    <definedName name="SalesQty313">'Бланк заказа'!$X$597:$X$597</definedName>
    <definedName name="SalesQty314">'Бланк заказа'!$X$598:$X$598</definedName>
    <definedName name="SalesQty315">'Бланк заказа'!$X$602:$X$602</definedName>
    <definedName name="SalesQty316">'Бланк заказа'!$X$603:$X$603</definedName>
    <definedName name="SalesQty317">'Бланк заказа'!$X$609:$X$609</definedName>
    <definedName name="SalesQty318">'Бланк заказа'!$X$613:$X$613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заказа'!$X$624:$X$624</definedName>
    <definedName name="SalesQty325">'Бланк заказа'!$X$625:$X$625</definedName>
    <definedName name="SalesQty326">'Бланк заказа'!$X$629:$X$629</definedName>
    <definedName name="SalesQty327">'Бланк заказа'!$X$630:$X$630</definedName>
    <definedName name="SalesQty328">'Бланк заказа'!$X$631:$X$631</definedName>
    <definedName name="SalesQty329">'Бланк заказа'!$X$632:$X$632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заказа'!$X$641:$X$641</definedName>
    <definedName name="SalesQty336">'Бланк заказа'!$X$642:$X$642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заказа'!$X$652:$X$652</definedName>
    <definedName name="SalesQty344">'Бланк заказа'!$X$653:$X$653</definedName>
    <definedName name="SalesQty345">'Бланк заказа'!$X$657:$X$657</definedName>
    <definedName name="SalesQty346">'Бланк заказа'!$X$658:$X$658</definedName>
    <definedName name="SalesQty347">'Бланк заказа'!$X$659:$X$659</definedName>
    <definedName name="SalesQty348">'Бланк заказа'!$X$660:$X$660</definedName>
    <definedName name="SalesQty349">'Бланк заказа'!$X$665:$X$665</definedName>
    <definedName name="SalesQty35">'Бланк заказа'!$X$83:$X$83</definedName>
    <definedName name="SalesQty350">'Бланк заказа'!$X$666:$X$666</definedName>
    <definedName name="SalesQty351">'Бланк заказа'!$X$670:$X$670</definedName>
    <definedName name="SalesQty352">'Бланк заказа'!$X$674:$X$674</definedName>
    <definedName name="SalesQty353">'Бланк заказа'!$X$678:$X$678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заказа'!$X$187:$X$187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заказа'!$Y$290:$Y$290</definedName>
    <definedName name="SalesRoundBox154">'Бланк заказа'!$Y$295:$Y$295</definedName>
    <definedName name="SalesRoundBox155">'Бланк заказа'!$Y$296:$Y$296</definedName>
    <definedName name="SalesRoundBox156">'Бланк заказа'!$Y$297:$Y$297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заказа'!$Y$312:$Y$312</definedName>
    <definedName name="SalesRoundBox164">'Бланк заказа'!$Y$316:$Y$316</definedName>
    <definedName name="SalesRoundBox165">'Бланк заказа'!$Y$320:$Y$320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заказа'!$Y$55:$Y$55</definedName>
    <definedName name="SalesRoundBox170">'Бланк заказа'!$Y$335:$Y$335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заказа'!$Y$350:$Y$350</definedName>
    <definedName name="SalesRoundBox176">'Бланк заказа'!$Y$355:$Y$355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заказа'!$Y$401:$Y$401</definedName>
    <definedName name="SalesRoundBox204">'Бланк заказа'!$Y$402:$Y$402</definedName>
    <definedName name="SalesRoundBox205">'Бланк заказа'!$Y$403:$Y$403</definedName>
    <definedName name="SalesRoundBox206">'Бланк заказа'!$Y$408:$Y$408</definedName>
    <definedName name="SalesRoundBox207">'Бланк заказа'!$Y$412:$Y$412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заказа'!$Y$439:$Y$439</definedName>
    <definedName name="SalesRoundBox224">'Бланк заказа'!$Y$443:$Y$443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заказа'!$Y$472:$Y$472</definedName>
    <definedName name="SalesRoundBox241">'Бланк заказа'!$Y$478:$Y$478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заказа'!$Y$516:$Y$516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заказа'!$Y$523:$Y$523</definedName>
    <definedName name="SalesRoundBox271">'Бланк заказа'!$Y$524:$Y$524</definedName>
    <definedName name="SalesRoundBox272">'Бланк заказа'!$Y$528:$Y$528</definedName>
    <definedName name="SalesRoundBox273">'Бланк заказа'!$Y$532:$Y$532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заказа'!$Y$545:$Y$545</definedName>
    <definedName name="SalesRoundBox279">'Бланк заказа'!$Y$549:$Y$549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заказа'!$Y$75:$Y$75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заказа'!$Y$591:$Y$591</definedName>
    <definedName name="SalesRoundBox311">'Бланк заказа'!$Y$592:$Y$592</definedName>
    <definedName name="SalesRoundBox312">'Бланк заказа'!$Y$596:$Y$596</definedName>
    <definedName name="SalesRoundBox313">'Бланк заказа'!$Y$597:$Y$597</definedName>
    <definedName name="SalesRoundBox314">'Бланк заказа'!$Y$598:$Y$598</definedName>
    <definedName name="SalesRoundBox315">'Бланк заказа'!$Y$602:$Y$602</definedName>
    <definedName name="SalesRoundBox316">'Бланк заказа'!$Y$603:$Y$603</definedName>
    <definedName name="SalesRoundBox317">'Бланк заказа'!$Y$609:$Y$609</definedName>
    <definedName name="SalesRoundBox318">'Бланк заказа'!$Y$613:$Y$613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заказа'!$Y$624:$Y$624</definedName>
    <definedName name="SalesRoundBox325">'Бланк заказа'!$Y$625:$Y$625</definedName>
    <definedName name="SalesRoundBox326">'Бланк заказа'!$Y$629:$Y$629</definedName>
    <definedName name="SalesRoundBox327">'Бланк заказа'!$Y$630:$Y$630</definedName>
    <definedName name="SalesRoundBox328">'Бланк заказа'!$Y$631:$Y$631</definedName>
    <definedName name="SalesRoundBox329">'Бланк заказа'!$Y$632:$Y$632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заказа'!$Y$641:$Y$641</definedName>
    <definedName name="SalesRoundBox336">'Бланк заказа'!$Y$642:$Y$642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заказа'!$Y$652:$Y$652</definedName>
    <definedName name="SalesRoundBox344">'Бланк заказа'!$Y$653:$Y$653</definedName>
    <definedName name="SalesRoundBox345">'Бланк заказа'!$Y$657:$Y$657</definedName>
    <definedName name="SalesRoundBox346">'Бланк заказа'!$Y$658:$Y$658</definedName>
    <definedName name="SalesRoundBox347">'Бланк заказа'!$Y$659:$Y$659</definedName>
    <definedName name="SalesRoundBox348">'Бланк заказа'!$Y$660:$Y$660</definedName>
    <definedName name="SalesRoundBox349">'Бланк заказа'!$Y$665:$Y$665</definedName>
    <definedName name="SalesRoundBox35">'Бланк заказа'!$Y$83:$Y$83</definedName>
    <definedName name="SalesRoundBox350">'Бланк заказа'!$Y$666:$Y$666</definedName>
    <definedName name="SalesRoundBox351">'Бланк заказа'!$Y$670:$Y$670</definedName>
    <definedName name="SalesRoundBox352">'Бланк заказа'!$Y$674:$Y$674</definedName>
    <definedName name="SalesRoundBox353">'Бланк заказа'!$Y$678:$Y$678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заказа'!$Y$187:$Y$187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заказа'!$W$290:$W$290</definedName>
    <definedName name="UnitOfMeasure154">'Бланк заказа'!$W$295:$W$295</definedName>
    <definedName name="UnitOfMeasure155">'Бланк заказа'!$W$296:$W$296</definedName>
    <definedName name="UnitOfMeasure156">'Бланк заказа'!$W$297:$W$297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заказа'!$W$312:$W$312</definedName>
    <definedName name="UnitOfMeasure164">'Бланк заказа'!$W$316:$W$316</definedName>
    <definedName name="UnitOfMeasure165">'Бланк заказа'!$W$320:$W$320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заказа'!$W$55:$W$55</definedName>
    <definedName name="UnitOfMeasure170">'Бланк заказа'!$W$335:$W$335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заказа'!$W$350:$W$350</definedName>
    <definedName name="UnitOfMeasure176">'Бланк заказа'!$W$355:$W$355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заказа'!$W$401:$W$401</definedName>
    <definedName name="UnitOfMeasure204">'Бланк заказа'!$W$402:$W$402</definedName>
    <definedName name="UnitOfMeasure205">'Бланк заказа'!$W$403:$W$403</definedName>
    <definedName name="UnitOfMeasure206">'Бланк заказа'!$W$408:$W$408</definedName>
    <definedName name="UnitOfMeasure207">'Бланк заказа'!$W$412:$W$412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заказа'!$W$439:$W$439</definedName>
    <definedName name="UnitOfMeasure224">'Бланк заказа'!$W$443:$W$443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заказа'!$W$472:$W$472</definedName>
    <definedName name="UnitOfMeasure241">'Бланк заказа'!$W$478:$W$478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заказа'!$W$516:$W$516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заказа'!$W$523:$W$523</definedName>
    <definedName name="UnitOfMeasure271">'Бланк заказа'!$W$524:$W$524</definedName>
    <definedName name="UnitOfMeasure272">'Бланк заказа'!$W$528:$W$528</definedName>
    <definedName name="UnitOfMeasure273">'Бланк заказа'!$W$532:$W$532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заказа'!$W$545:$W$545</definedName>
    <definedName name="UnitOfMeasure279">'Бланк заказа'!$W$549:$W$549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заказа'!$W$75:$W$75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заказа'!$W$591:$W$591</definedName>
    <definedName name="UnitOfMeasure311">'Бланк заказа'!$W$592:$W$592</definedName>
    <definedName name="UnitOfMeasure312">'Бланк заказа'!$W$596:$W$596</definedName>
    <definedName name="UnitOfMeasure313">'Бланк заказа'!$W$597:$W$597</definedName>
    <definedName name="UnitOfMeasure314">'Бланк заказа'!$W$598:$W$598</definedName>
    <definedName name="UnitOfMeasure315">'Бланк заказа'!$W$602:$W$602</definedName>
    <definedName name="UnitOfMeasure316">'Бланк заказа'!$W$603:$W$603</definedName>
    <definedName name="UnitOfMeasure317">'Бланк заказа'!$W$609:$W$609</definedName>
    <definedName name="UnitOfMeasure318">'Бланк заказа'!$W$613:$W$613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заказа'!$W$624:$W$624</definedName>
    <definedName name="UnitOfMeasure325">'Бланк заказа'!$W$625:$W$625</definedName>
    <definedName name="UnitOfMeasure326">'Бланк заказа'!$W$629:$W$629</definedName>
    <definedName name="UnitOfMeasure327">'Бланк заказа'!$W$630:$W$630</definedName>
    <definedName name="UnitOfMeasure328">'Бланк заказа'!$W$631:$W$631</definedName>
    <definedName name="UnitOfMeasure329">'Бланк заказа'!$W$632:$W$632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заказа'!$W$641:$W$641</definedName>
    <definedName name="UnitOfMeasure336">'Бланк заказа'!$W$642:$W$642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заказа'!$W$652:$W$652</definedName>
    <definedName name="UnitOfMeasure344">'Бланк заказа'!$W$653:$W$653</definedName>
    <definedName name="UnitOfMeasure345">'Бланк заказа'!$W$657:$W$657</definedName>
    <definedName name="UnitOfMeasure346">'Бланк заказа'!$W$658:$W$658</definedName>
    <definedName name="UnitOfMeasure347">'Бланк заказа'!$W$659:$W$659</definedName>
    <definedName name="UnitOfMeasure348">'Бланк заказа'!$W$660:$W$660</definedName>
    <definedName name="UnitOfMeasure349">'Бланк заказа'!$W$665:$W$665</definedName>
    <definedName name="UnitOfMeasure35">'Бланк заказа'!$W$83:$W$83</definedName>
    <definedName name="UnitOfMeasure350">'Бланк заказа'!$W$666:$W$666</definedName>
    <definedName name="UnitOfMeasure351">'Бланк заказа'!$W$670:$W$670</definedName>
    <definedName name="UnitOfMeasure352">'Бланк заказа'!$W$674:$W$674</definedName>
    <definedName name="UnitOfMeasure353">'Бланк заказа'!$W$678:$W$678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заказа'!$W$187:$W$187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91" i="1" l="1"/>
  <c r="X680" i="1"/>
  <c r="Y679" i="1"/>
  <c r="X679" i="1"/>
  <c r="BP678" i="1"/>
  <c r="BO678" i="1"/>
  <c r="BN678" i="1"/>
  <c r="BM678" i="1"/>
  <c r="Z678" i="1"/>
  <c r="Z679" i="1" s="1"/>
  <c r="Y678" i="1"/>
  <c r="Y680" i="1" s="1"/>
  <c r="X676" i="1"/>
  <c r="X675" i="1"/>
  <c r="BO674" i="1"/>
  <c r="BM674" i="1"/>
  <c r="Y674" i="1"/>
  <c r="X672" i="1"/>
  <c r="Y671" i="1"/>
  <c r="X671" i="1"/>
  <c r="BP670" i="1"/>
  <c r="BO670" i="1"/>
  <c r="BN670" i="1"/>
  <c r="BM670" i="1"/>
  <c r="Z670" i="1"/>
  <c r="Z671" i="1" s="1"/>
  <c r="Y670" i="1"/>
  <c r="Y672" i="1" s="1"/>
  <c r="X668" i="1"/>
  <c r="X667" i="1"/>
  <c r="BO666" i="1"/>
  <c r="BM666" i="1"/>
  <c r="Y666" i="1"/>
  <c r="BO665" i="1"/>
  <c r="BM665" i="1"/>
  <c r="Y665" i="1"/>
  <c r="X662" i="1"/>
  <c r="Y661" i="1"/>
  <c r="X661" i="1"/>
  <c r="BP660" i="1"/>
  <c r="BO660" i="1"/>
  <c r="BN660" i="1"/>
  <c r="BM660" i="1"/>
  <c r="Z660" i="1"/>
  <c r="Y660" i="1"/>
  <c r="BP659" i="1"/>
  <c r="BO659" i="1"/>
  <c r="BN659" i="1"/>
  <c r="BM659" i="1"/>
  <c r="Z659" i="1"/>
  <c r="Y659" i="1"/>
  <c r="BP658" i="1"/>
  <c r="BO658" i="1"/>
  <c r="BN658" i="1"/>
  <c r="BM658" i="1"/>
  <c r="Z658" i="1"/>
  <c r="Y658" i="1"/>
  <c r="BP657" i="1"/>
  <c r="BO657" i="1"/>
  <c r="BN657" i="1"/>
  <c r="BM657" i="1"/>
  <c r="Z657" i="1"/>
  <c r="Z661" i="1" s="1"/>
  <c r="Y657" i="1"/>
  <c r="Y662" i="1" s="1"/>
  <c r="X655" i="1"/>
  <c r="X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3" i="1" s="1"/>
  <c r="Y636" i="1"/>
  <c r="Y644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Z626" i="1" s="1"/>
  <c r="Y619" i="1"/>
  <c r="Y627" i="1" s="1"/>
  <c r="X615" i="1"/>
  <c r="X614" i="1"/>
  <c r="BO613" i="1"/>
  <c r="BM613" i="1"/>
  <c r="Y613" i="1"/>
  <c r="P613" i="1"/>
  <c r="X611" i="1"/>
  <c r="X610" i="1"/>
  <c r="BO609" i="1"/>
  <c r="BM609" i="1"/>
  <c r="Y609" i="1"/>
  <c r="X605" i="1"/>
  <c r="Y604" i="1"/>
  <c r="X604" i="1"/>
  <c r="BP603" i="1"/>
  <c r="BO603" i="1"/>
  <c r="BN603" i="1"/>
  <c r="BM603" i="1"/>
  <c r="Z603" i="1"/>
  <c r="Y603" i="1"/>
  <c r="BP602" i="1"/>
  <c r="BO602" i="1"/>
  <c r="BN602" i="1"/>
  <c r="BM602" i="1"/>
  <c r="Z602" i="1"/>
  <c r="Z604" i="1" s="1"/>
  <c r="Y602" i="1"/>
  <c r="Y605" i="1" s="1"/>
  <c r="P602" i="1"/>
  <c r="X600" i="1"/>
  <c r="Y599" i="1"/>
  <c r="X599" i="1"/>
  <c r="BP598" i="1"/>
  <c r="BO598" i="1"/>
  <c r="BN598" i="1"/>
  <c r="BM598" i="1"/>
  <c r="Z598" i="1"/>
  <c r="Y598" i="1"/>
  <c r="P598" i="1"/>
  <c r="BO597" i="1"/>
  <c r="BM597" i="1"/>
  <c r="Y597" i="1"/>
  <c r="P597" i="1"/>
  <c r="BP596" i="1"/>
  <c r="BO596" i="1"/>
  <c r="BN596" i="1"/>
  <c r="BM596" i="1"/>
  <c r="Z596" i="1"/>
  <c r="Y596" i="1"/>
  <c r="Y600" i="1" s="1"/>
  <c r="P596" i="1"/>
  <c r="X594" i="1"/>
  <c r="X593" i="1"/>
  <c r="BP592" i="1"/>
  <c r="BO592" i="1"/>
  <c r="BN592" i="1"/>
  <c r="BM592" i="1"/>
  <c r="Z592" i="1"/>
  <c r="Y592" i="1"/>
  <c r="P592" i="1"/>
  <c r="BO591" i="1"/>
  <c r="BM591" i="1"/>
  <c r="Y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BO584" i="1"/>
  <c r="BM584" i="1"/>
  <c r="Y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Z576" i="1" s="1"/>
  <c r="Y573" i="1"/>
  <c r="Y577" i="1" s="1"/>
  <c r="P573" i="1"/>
  <c r="X571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AD691" i="1" s="1"/>
  <c r="P555" i="1"/>
  <c r="X551" i="1"/>
  <c r="Y550" i="1"/>
  <c r="X550" i="1"/>
  <c r="BP549" i="1"/>
  <c r="BO549" i="1"/>
  <c r="BN549" i="1"/>
  <c r="BM549" i="1"/>
  <c r="Z549" i="1"/>
  <c r="Z550" i="1" s="1"/>
  <c r="Y549" i="1"/>
  <c r="Y551" i="1" s="1"/>
  <c r="P549" i="1"/>
  <c r="X547" i="1"/>
  <c r="Y546" i="1"/>
  <c r="X546" i="1"/>
  <c r="BP545" i="1"/>
  <c r="BO545" i="1"/>
  <c r="BN545" i="1"/>
  <c r="BM545" i="1"/>
  <c r="Z545" i="1"/>
  <c r="Z546" i="1" s="1"/>
  <c r="Y545" i="1"/>
  <c r="AC691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Z537" i="1"/>
  <c r="Z541" i="1" s="1"/>
  <c r="Y537" i="1"/>
  <c r="P537" i="1"/>
  <c r="X534" i="1"/>
  <c r="Y533" i="1"/>
  <c r="X533" i="1"/>
  <c r="BP532" i="1"/>
  <c r="BO532" i="1"/>
  <c r="BN532" i="1"/>
  <c r="BM532" i="1"/>
  <c r="Z532" i="1"/>
  <c r="Z533" i="1" s="1"/>
  <c r="Y532" i="1"/>
  <c r="Y534" i="1" s="1"/>
  <c r="P532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BO520" i="1"/>
  <c r="BM520" i="1"/>
  <c r="Y520" i="1"/>
  <c r="X518" i="1"/>
  <c r="Y517" i="1"/>
  <c r="X517" i="1"/>
  <c r="BP516" i="1"/>
  <c r="BO516" i="1"/>
  <c r="BN516" i="1"/>
  <c r="BM516" i="1"/>
  <c r="Z516" i="1"/>
  <c r="Z517" i="1" s="1"/>
  <c r="Y516" i="1"/>
  <c r="P516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Y512" i="1" s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BO482" i="1"/>
  <c r="BM482" i="1"/>
  <c r="Y482" i="1"/>
  <c r="X480" i="1"/>
  <c r="Y479" i="1"/>
  <c r="X479" i="1"/>
  <c r="BP478" i="1"/>
  <c r="BO478" i="1"/>
  <c r="BN478" i="1"/>
  <c r="BM478" i="1"/>
  <c r="Z478" i="1"/>
  <c r="Z479" i="1" s="1"/>
  <c r="Y478" i="1"/>
  <c r="P478" i="1"/>
  <c r="X474" i="1"/>
  <c r="Y473" i="1"/>
  <c r="X473" i="1"/>
  <c r="BP472" i="1"/>
  <c r="BO472" i="1"/>
  <c r="BN472" i="1"/>
  <c r="BM472" i="1"/>
  <c r="Z472" i="1"/>
  <c r="Z473" i="1" s="1"/>
  <c r="Y472" i="1"/>
  <c r="Y474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Y470" i="1" s="1"/>
  <c r="P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5" i="1"/>
  <c r="X444" i="1"/>
  <c r="BO443" i="1"/>
  <c r="BM443" i="1"/>
  <c r="Y443" i="1"/>
  <c r="X441" i="1"/>
  <c r="Y440" i="1"/>
  <c r="X440" i="1"/>
  <c r="BP439" i="1"/>
  <c r="BO439" i="1"/>
  <c r="BN439" i="1"/>
  <c r="BM439" i="1"/>
  <c r="Z439" i="1"/>
  <c r="Y439" i="1"/>
  <c r="BP438" i="1"/>
  <c r="BO438" i="1"/>
  <c r="BN438" i="1"/>
  <c r="BM438" i="1"/>
  <c r="Z438" i="1"/>
  <c r="Z440" i="1" s="1"/>
  <c r="Y438" i="1"/>
  <c r="Y441" i="1" s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Y416" i="1" s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X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Y384" i="1" s="1"/>
  <c r="P378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Y376" i="1" s="1"/>
  <c r="P372" i="1"/>
  <c r="BP371" i="1"/>
  <c r="BO371" i="1"/>
  <c r="BN371" i="1"/>
  <c r="BM371" i="1"/>
  <c r="Z371" i="1"/>
  <c r="Y371" i="1"/>
  <c r="Y375" i="1" s="1"/>
  <c r="P371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V691" i="1" s="1"/>
  <c r="P360" i="1"/>
  <c r="X357" i="1"/>
  <c r="X356" i="1"/>
  <c r="BO355" i="1"/>
  <c r="BM355" i="1"/>
  <c r="Y355" i="1"/>
  <c r="U691" i="1" s="1"/>
  <c r="P355" i="1"/>
  <c r="X352" i="1"/>
  <c r="X351" i="1"/>
  <c r="BO350" i="1"/>
  <c r="BM350" i="1"/>
  <c r="Y350" i="1"/>
  <c r="Y352" i="1" s="1"/>
  <c r="P350" i="1"/>
  <c r="X348" i="1"/>
  <c r="X347" i="1"/>
  <c r="BO346" i="1"/>
  <c r="BM346" i="1"/>
  <c r="Y346" i="1"/>
  <c r="Y348" i="1" s="1"/>
  <c r="P346" i="1"/>
  <c r="BP345" i="1"/>
  <c r="BO345" i="1"/>
  <c r="BN345" i="1"/>
  <c r="BM345" i="1"/>
  <c r="Z345" i="1"/>
  <c r="Y345" i="1"/>
  <c r="Y347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T691" i="1" s="1"/>
  <c r="P340" i="1"/>
  <c r="X337" i="1"/>
  <c r="X336" i="1"/>
  <c r="BO335" i="1"/>
  <c r="BM335" i="1"/>
  <c r="Y335" i="1"/>
  <c r="Y337" i="1" s="1"/>
  <c r="P335" i="1"/>
  <c r="BP334" i="1"/>
  <c r="BO334" i="1"/>
  <c r="BN334" i="1"/>
  <c r="BM334" i="1"/>
  <c r="Z334" i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Y332" i="1" s="1"/>
  <c r="P330" i="1"/>
  <c r="X328" i="1"/>
  <c r="Y327" i="1"/>
  <c r="X327" i="1"/>
  <c r="BP326" i="1"/>
  <c r="BO326" i="1"/>
  <c r="BN326" i="1"/>
  <c r="BM326" i="1"/>
  <c r="Z326" i="1"/>
  <c r="Z327" i="1" s="1"/>
  <c r="Y326" i="1"/>
  <c r="P326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Y322" i="1" s="1"/>
  <c r="P320" i="1"/>
  <c r="X318" i="1"/>
  <c r="X317" i="1"/>
  <c r="BO316" i="1"/>
  <c r="BM316" i="1"/>
  <c r="Y316" i="1"/>
  <c r="Y318" i="1" s="1"/>
  <c r="P316" i="1"/>
  <c r="X314" i="1"/>
  <c r="X313" i="1"/>
  <c r="BO312" i="1"/>
  <c r="BM312" i="1"/>
  <c r="Y312" i="1"/>
  <c r="R691" i="1" s="1"/>
  <c r="P312" i="1"/>
  <c r="X309" i="1"/>
  <c r="X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Y309" i="1" s="1"/>
  <c r="P303" i="1"/>
  <c r="BP302" i="1"/>
  <c r="BO302" i="1"/>
  <c r="BN302" i="1"/>
  <c r="BM302" i="1"/>
  <c r="Z302" i="1"/>
  <c r="Y302" i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Y298" i="1" s="1"/>
  <c r="P296" i="1"/>
  <c r="BP295" i="1"/>
  <c r="BO295" i="1"/>
  <c r="BN295" i="1"/>
  <c r="BM295" i="1"/>
  <c r="Z295" i="1"/>
  <c r="Y295" i="1"/>
  <c r="P295" i="1"/>
  <c r="X292" i="1"/>
  <c r="Y291" i="1"/>
  <c r="X291" i="1"/>
  <c r="BP290" i="1"/>
  <c r="BO290" i="1"/>
  <c r="BN290" i="1"/>
  <c r="BM290" i="1"/>
  <c r="Z290" i="1"/>
  <c r="Z291" i="1" s="1"/>
  <c r="Y290" i="1"/>
  <c r="O691" i="1" s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X274" i="1"/>
  <c r="Y273" i="1"/>
  <c r="X273" i="1"/>
  <c r="BP272" i="1"/>
  <c r="BO272" i="1"/>
  <c r="BN272" i="1"/>
  <c r="BM272" i="1"/>
  <c r="Z272" i="1"/>
  <c r="Z273" i="1" s="1"/>
  <c r="Y272" i="1"/>
  <c r="Y274" i="1" s="1"/>
  <c r="P272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BO238" i="1"/>
  <c r="BM238" i="1"/>
  <c r="Y238" i="1"/>
  <c r="P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Y235" i="1" s="1"/>
  <c r="P224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Y221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Y211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200" i="1" s="1"/>
  <c r="P191" i="1"/>
  <c r="X189" i="1"/>
  <c r="X188" i="1"/>
  <c r="BO187" i="1"/>
  <c r="BM187" i="1"/>
  <c r="Y187" i="1"/>
  <c r="I691" i="1" s="1"/>
  <c r="P187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8" i="1" s="1"/>
  <c r="P172" i="1"/>
  <c r="X170" i="1"/>
  <c r="Y169" i="1"/>
  <c r="X169" i="1"/>
  <c r="BP168" i="1"/>
  <c r="BO168" i="1"/>
  <c r="BN168" i="1"/>
  <c r="BM168" i="1"/>
  <c r="Z168" i="1"/>
  <c r="Z169" i="1" s="1"/>
  <c r="Y168" i="1"/>
  <c r="P168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Y165" i="1" s="1"/>
  <c r="X159" i="1"/>
  <c r="X158" i="1"/>
  <c r="BO157" i="1"/>
  <c r="BM157" i="1"/>
  <c r="Y157" i="1"/>
  <c r="BP157" i="1" s="1"/>
  <c r="P157" i="1"/>
  <c r="BP156" i="1"/>
  <c r="BO156" i="1"/>
  <c r="BN156" i="1"/>
  <c r="BM156" i="1"/>
  <c r="Z156" i="1"/>
  <c r="Y156" i="1"/>
  <c r="Y158" i="1" s="1"/>
  <c r="P156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41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Y131" i="1" s="1"/>
  <c r="P128" i="1"/>
  <c r="X126" i="1"/>
  <c r="X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F691" i="1" s="1"/>
  <c r="P120" i="1"/>
  <c r="X117" i="1"/>
  <c r="X116" i="1"/>
  <c r="BO115" i="1"/>
  <c r="BM115" i="1"/>
  <c r="Y115" i="1"/>
  <c r="BP115" i="1" s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E691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0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Y94" i="1" s="1"/>
  <c r="P88" i="1"/>
  <c r="X86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6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6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91" i="1" s="1"/>
  <c r="P61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91" i="1" s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81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4" i="1"/>
  <c r="Y38" i="1"/>
  <c r="Y42" i="1"/>
  <c r="Y52" i="1"/>
  <c r="Y685" i="1" s="1"/>
  <c r="Y58" i="1"/>
  <c r="Y69" i="1"/>
  <c r="Y77" i="1"/>
  <c r="Y85" i="1"/>
  <c r="Y95" i="1"/>
  <c r="Y101" i="1"/>
  <c r="Y108" i="1"/>
  <c r="Y117" i="1"/>
  <c r="Y126" i="1"/>
  <c r="Y132" i="1"/>
  <c r="Y142" i="1"/>
  <c r="Y146" i="1"/>
  <c r="Y153" i="1"/>
  <c r="Y159" i="1"/>
  <c r="Y164" i="1"/>
  <c r="Y177" i="1"/>
  <c r="Y183" i="1"/>
  <c r="Y189" i="1"/>
  <c r="Y199" i="1"/>
  <c r="Y206" i="1"/>
  <c r="Y210" i="1"/>
  <c r="Y222" i="1"/>
  <c r="BP234" i="1"/>
  <c r="BN234" i="1"/>
  <c r="BP241" i="1"/>
  <c r="BN241" i="1"/>
  <c r="Z241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80" i="1"/>
  <c r="BN280" i="1"/>
  <c r="Z280" i="1"/>
  <c r="BP284" i="1"/>
  <c r="BN284" i="1"/>
  <c r="Z284" i="1"/>
  <c r="H9" i="1"/>
  <c r="B691" i="1"/>
  <c r="X682" i="1"/>
  <c r="X683" i="1"/>
  <c r="X685" i="1"/>
  <c r="Y24" i="1"/>
  <c r="Z27" i="1"/>
  <c r="Z33" i="1" s="1"/>
  <c r="BN27" i="1"/>
  <c r="Y682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83" i="1" s="1"/>
  <c r="Z40" i="1"/>
  <c r="Z41" i="1" s="1"/>
  <c r="BN40" i="1"/>
  <c r="BP40" i="1"/>
  <c r="Z46" i="1"/>
  <c r="Z52" i="1" s="1"/>
  <c r="BN46" i="1"/>
  <c r="BP46" i="1"/>
  <c r="Z48" i="1"/>
  <c r="BN48" i="1"/>
  <c r="Z50" i="1"/>
  <c r="BN50" i="1"/>
  <c r="Y53" i="1"/>
  <c r="Z56" i="1"/>
  <c r="Z57" i="1" s="1"/>
  <c r="BN56" i="1"/>
  <c r="Z61" i="1"/>
  <c r="Z69" i="1" s="1"/>
  <c r="BN61" i="1"/>
  <c r="BP61" i="1"/>
  <c r="Z63" i="1"/>
  <c r="BN63" i="1"/>
  <c r="Z65" i="1"/>
  <c r="BN65" i="1"/>
  <c r="Z67" i="1"/>
  <c r="BN67" i="1"/>
  <c r="Y70" i="1"/>
  <c r="Z73" i="1"/>
  <c r="Z76" i="1" s="1"/>
  <c r="BN73" i="1"/>
  <c r="Z75" i="1"/>
  <c r="BN75" i="1"/>
  <c r="Z79" i="1"/>
  <c r="Z85" i="1" s="1"/>
  <c r="BN79" i="1"/>
  <c r="BP79" i="1"/>
  <c r="Z81" i="1"/>
  <c r="BN81" i="1"/>
  <c r="Z83" i="1"/>
  <c r="BN83" i="1"/>
  <c r="Z89" i="1"/>
  <c r="Z94" i="1" s="1"/>
  <c r="BN89" i="1"/>
  <c r="Z91" i="1"/>
  <c r="BN91" i="1"/>
  <c r="Z93" i="1"/>
  <c r="BN93" i="1"/>
  <c r="Z97" i="1"/>
  <c r="BN97" i="1"/>
  <c r="BP97" i="1"/>
  <c r="Z99" i="1"/>
  <c r="BN99" i="1"/>
  <c r="Z104" i="1"/>
  <c r="Z107" i="1" s="1"/>
  <c r="BN104" i="1"/>
  <c r="BP104" i="1"/>
  <c r="Z106" i="1"/>
  <c r="BN106" i="1"/>
  <c r="Y107" i="1"/>
  <c r="Z110" i="1"/>
  <c r="Z116" i="1" s="1"/>
  <c r="BN110" i="1"/>
  <c r="BP110" i="1"/>
  <c r="Z112" i="1"/>
  <c r="BN112" i="1"/>
  <c r="Z114" i="1"/>
  <c r="BN114" i="1"/>
  <c r="Z115" i="1"/>
  <c r="BN115" i="1"/>
  <c r="Z120" i="1"/>
  <c r="BN120" i="1"/>
  <c r="BP120" i="1"/>
  <c r="Z122" i="1"/>
  <c r="BN122" i="1"/>
  <c r="Z124" i="1"/>
  <c r="BN124" i="1"/>
  <c r="Y125" i="1"/>
  <c r="Z128" i="1"/>
  <c r="BN128" i="1"/>
  <c r="BP128" i="1"/>
  <c r="Z130" i="1"/>
  <c r="BN130" i="1"/>
  <c r="Z134" i="1"/>
  <c r="Z141" i="1" s="1"/>
  <c r="BN134" i="1"/>
  <c r="BP134" i="1"/>
  <c r="Z136" i="1"/>
  <c r="BN136" i="1"/>
  <c r="Z138" i="1"/>
  <c r="BN138" i="1"/>
  <c r="Z140" i="1"/>
  <c r="BN140" i="1"/>
  <c r="Z144" i="1"/>
  <c r="Z146" i="1" s="1"/>
  <c r="BN144" i="1"/>
  <c r="BP144" i="1"/>
  <c r="G691" i="1"/>
  <c r="Z151" i="1"/>
  <c r="Z153" i="1" s="1"/>
  <c r="BN151" i="1"/>
  <c r="Y154" i="1"/>
  <c r="Z157" i="1"/>
  <c r="Z158" i="1" s="1"/>
  <c r="BN157" i="1"/>
  <c r="Z162" i="1"/>
  <c r="Z164" i="1" s="1"/>
  <c r="BN162" i="1"/>
  <c r="H691" i="1"/>
  <c r="Y170" i="1"/>
  <c r="Z173" i="1"/>
  <c r="Z177" i="1" s="1"/>
  <c r="BN173" i="1"/>
  <c r="Z175" i="1"/>
  <c r="BN175" i="1"/>
  <c r="Z181" i="1"/>
  <c r="Z182" i="1" s="1"/>
  <c r="BN181" i="1"/>
  <c r="Z187" i="1"/>
  <c r="Z188" i="1" s="1"/>
  <c r="BN187" i="1"/>
  <c r="BP187" i="1"/>
  <c r="Y188" i="1"/>
  <c r="Z191" i="1"/>
  <c r="Z199" i="1" s="1"/>
  <c r="BN191" i="1"/>
  <c r="BP191" i="1"/>
  <c r="Z193" i="1"/>
  <c r="BN193" i="1"/>
  <c r="Z195" i="1"/>
  <c r="BN195" i="1"/>
  <c r="Z197" i="1"/>
  <c r="BN197" i="1"/>
  <c r="J691" i="1"/>
  <c r="Z204" i="1"/>
  <c r="Z205" i="1" s="1"/>
  <c r="BN204" i="1"/>
  <c r="Y205" i="1"/>
  <c r="Z208" i="1"/>
  <c r="Z210" i="1" s="1"/>
  <c r="BN208" i="1"/>
  <c r="BP208" i="1"/>
  <c r="Z214" i="1"/>
  <c r="Z221" i="1" s="1"/>
  <c r="BN214" i="1"/>
  <c r="Z216" i="1"/>
  <c r="BN216" i="1"/>
  <c r="Z218" i="1"/>
  <c r="BN218" i="1"/>
  <c r="Z220" i="1"/>
  <c r="BN220" i="1"/>
  <c r="Z224" i="1"/>
  <c r="Z235" i="1" s="1"/>
  <c r="BN224" i="1"/>
  <c r="BP224" i="1"/>
  <c r="Z226" i="1"/>
  <c r="BN226" i="1"/>
  <c r="Z228" i="1"/>
  <c r="BN228" i="1"/>
  <c r="Z230" i="1"/>
  <c r="BN230" i="1"/>
  <c r="Z232" i="1"/>
  <c r="BN232" i="1"/>
  <c r="Z234" i="1"/>
  <c r="Y236" i="1"/>
  <c r="Y244" i="1"/>
  <c r="BP238" i="1"/>
  <c r="BN238" i="1"/>
  <c r="Z238" i="1"/>
  <c r="Z244" i="1" s="1"/>
  <c r="BP243" i="1"/>
  <c r="BN243" i="1"/>
  <c r="Z243" i="1"/>
  <c r="Y245" i="1"/>
  <c r="K691" i="1"/>
  <c r="Y257" i="1"/>
  <c r="BP248" i="1"/>
  <c r="BN248" i="1"/>
  <c r="Z248" i="1"/>
  <c r="BP252" i="1"/>
  <c r="BN252" i="1"/>
  <c r="Z252" i="1"/>
  <c r="Y256" i="1"/>
  <c r="BP261" i="1"/>
  <c r="BN261" i="1"/>
  <c r="Z261" i="1"/>
  <c r="BP265" i="1"/>
  <c r="BN265" i="1"/>
  <c r="Z265" i="1"/>
  <c r="Z269" i="1" s="1"/>
  <c r="Y269" i="1"/>
  <c r="Y286" i="1"/>
  <c r="BP278" i="1"/>
  <c r="BN278" i="1"/>
  <c r="Z278" i="1"/>
  <c r="Z286" i="1" s="1"/>
  <c r="BP282" i="1"/>
  <c r="BN282" i="1"/>
  <c r="Z282" i="1"/>
  <c r="L691" i="1"/>
  <c r="Y270" i="1"/>
  <c r="M691" i="1"/>
  <c r="Y287" i="1"/>
  <c r="Y292" i="1"/>
  <c r="P691" i="1"/>
  <c r="Z296" i="1"/>
  <c r="Z298" i="1" s="1"/>
  <c r="BN296" i="1"/>
  <c r="BP296" i="1"/>
  <c r="Y299" i="1"/>
  <c r="Q691" i="1"/>
  <c r="Z303" i="1"/>
  <c r="Z308" i="1" s="1"/>
  <c r="BN303" i="1"/>
  <c r="BP303" i="1"/>
  <c r="Z305" i="1"/>
  <c r="BN305" i="1"/>
  <c r="Z307" i="1"/>
  <c r="BN307" i="1"/>
  <c r="Y308" i="1"/>
  <c r="Z312" i="1"/>
  <c r="Z313" i="1" s="1"/>
  <c r="BN312" i="1"/>
  <c r="BP312" i="1"/>
  <c r="Y313" i="1"/>
  <c r="Z316" i="1"/>
  <c r="Z317" i="1" s="1"/>
  <c r="BN316" i="1"/>
  <c r="BP316" i="1"/>
  <c r="Y317" i="1"/>
  <c r="Z320" i="1"/>
  <c r="Z322" i="1" s="1"/>
  <c r="BN320" i="1"/>
  <c r="BP320" i="1"/>
  <c r="Y323" i="1"/>
  <c r="S691" i="1"/>
  <c r="Y328" i="1"/>
  <c r="Z335" i="1"/>
  <c r="Z336" i="1" s="1"/>
  <c r="BN335" i="1"/>
  <c r="BP335" i="1"/>
  <c r="Z340" i="1"/>
  <c r="Z342" i="1" s="1"/>
  <c r="BN340" i="1"/>
  <c r="BP340" i="1"/>
  <c r="Y343" i="1"/>
  <c r="Z346" i="1"/>
  <c r="Z347" i="1" s="1"/>
  <c r="BN346" i="1"/>
  <c r="BP346" i="1"/>
  <c r="Z350" i="1"/>
  <c r="Z351" i="1" s="1"/>
  <c r="BN350" i="1"/>
  <c r="BP350" i="1"/>
  <c r="Y351" i="1"/>
  <c r="Z355" i="1"/>
  <c r="Z356" i="1" s="1"/>
  <c r="BN355" i="1"/>
  <c r="BP355" i="1"/>
  <c r="Y356" i="1"/>
  <c r="Z360" i="1"/>
  <c r="Z368" i="1" s="1"/>
  <c r="BN360" i="1"/>
  <c r="BP360" i="1"/>
  <c r="Z362" i="1"/>
  <c r="BN362" i="1"/>
  <c r="Z364" i="1"/>
  <c r="BN364" i="1"/>
  <c r="Z366" i="1"/>
  <c r="BN366" i="1"/>
  <c r="Y369" i="1"/>
  <c r="Z372" i="1"/>
  <c r="Z375" i="1" s="1"/>
  <c r="BN372" i="1"/>
  <c r="BP372" i="1"/>
  <c r="Z374" i="1"/>
  <c r="BN374" i="1"/>
  <c r="Z378" i="1"/>
  <c r="BN378" i="1"/>
  <c r="BP378" i="1"/>
  <c r="Z380" i="1"/>
  <c r="BN380" i="1"/>
  <c r="Z382" i="1"/>
  <c r="BN382" i="1"/>
  <c r="Y385" i="1"/>
  <c r="Y392" i="1"/>
  <c r="Y391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BP414" i="1"/>
  <c r="BN414" i="1"/>
  <c r="Z414" i="1"/>
  <c r="X691" i="1"/>
  <c r="Y431" i="1"/>
  <c r="BP420" i="1"/>
  <c r="BN420" i="1"/>
  <c r="Z420" i="1"/>
  <c r="BP424" i="1"/>
  <c r="BN424" i="1"/>
  <c r="Z424" i="1"/>
  <c r="BP428" i="1"/>
  <c r="BN428" i="1"/>
  <c r="Z428" i="1"/>
  <c r="Y435" i="1"/>
  <c r="BP450" i="1"/>
  <c r="BN450" i="1"/>
  <c r="Z450" i="1"/>
  <c r="BP454" i="1"/>
  <c r="BN454" i="1"/>
  <c r="Z454" i="1"/>
  <c r="Y461" i="1"/>
  <c r="Y469" i="1"/>
  <c r="BP468" i="1"/>
  <c r="BN468" i="1"/>
  <c r="Z468" i="1"/>
  <c r="Y503" i="1"/>
  <c r="BP482" i="1"/>
  <c r="BN482" i="1"/>
  <c r="Z482" i="1"/>
  <c r="BP484" i="1"/>
  <c r="BN484" i="1"/>
  <c r="Z484" i="1"/>
  <c r="BP489" i="1"/>
  <c r="BN489" i="1"/>
  <c r="Z489" i="1"/>
  <c r="BP494" i="1"/>
  <c r="BN494" i="1"/>
  <c r="Z494" i="1"/>
  <c r="BP497" i="1"/>
  <c r="BN497" i="1"/>
  <c r="Z497" i="1"/>
  <c r="BP500" i="1"/>
  <c r="BN500" i="1"/>
  <c r="Z500" i="1"/>
  <c r="Y507" i="1"/>
  <c r="Y526" i="1"/>
  <c r="BP520" i="1"/>
  <c r="BN520" i="1"/>
  <c r="Z520" i="1"/>
  <c r="Y525" i="1"/>
  <c r="AE691" i="1"/>
  <c r="Y610" i="1"/>
  <c r="Y611" i="1"/>
  <c r="BP609" i="1"/>
  <c r="BN609" i="1"/>
  <c r="Z609" i="1"/>
  <c r="Z610" i="1" s="1"/>
  <c r="Y314" i="1"/>
  <c r="Y342" i="1"/>
  <c r="Y357" i="1"/>
  <c r="Y368" i="1"/>
  <c r="Z391" i="1"/>
  <c r="BP388" i="1"/>
  <c r="BN388" i="1"/>
  <c r="Z388" i="1"/>
  <c r="BP395" i="1"/>
  <c r="BN395" i="1"/>
  <c r="Z395" i="1"/>
  <c r="BP403" i="1"/>
  <c r="BN403" i="1"/>
  <c r="Z403" i="1"/>
  <c r="Y405" i="1"/>
  <c r="W691" i="1"/>
  <c r="Y409" i="1"/>
  <c r="BP408" i="1"/>
  <c r="BN408" i="1"/>
  <c r="Z408" i="1"/>
  <c r="Z409" i="1" s="1"/>
  <c r="Y410" i="1"/>
  <c r="Y415" i="1"/>
  <c r="BP412" i="1"/>
  <c r="BN412" i="1"/>
  <c r="Z412" i="1"/>
  <c r="Z415" i="1" s="1"/>
  <c r="BP422" i="1"/>
  <c r="BN422" i="1"/>
  <c r="Z422" i="1"/>
  <c r="BP426" i="1"/>
  <c r="BN426" i="1"/>
  <c r="Z426" i="1"/>
  <c r="Y430" i="1"/>
  <c r="BP434" i="1"/>
  <c r="BN434" i="1"/>
  <c r="Z434" i="1"/>
  <c r="Z435" i="1" s="1"/>
  <c r="Y436" i="1"/>
  <c r="Y444" i="1"/>
  <c r="BP443" i="1"/>
  <c r="BN443" i="1"/>
  <c r="Z443" i="1"/>
  <c r="Z444" i="1" s="1"/>
  <c r="Y445" i="1"/>
  <c r="Y691" i="1"/>
  <c r="Y457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BP466" i="1"/>
  <c r="BN466" i="1"/>
  <c r="Z466" i="1"/>
  <c r="Z469" i="1" s="1"/>
  <c r="BP483" i="1"/>
  <c r="BN483" i="1"/>
  <c r="Z483" i="1"/>
  <c r="BP486" i="1"/>
  <c r="BN486" i="1"/>
  <c r="Z486" i="1"/>
  <c r="BP492" i="1"/>
  <c r="BN492" i="1"/>
  <c r="Z492" i="1"/>
  <c r="BP495" i="1"/>
  <c r="BN495" i="1"/>
  <c r="Z495" i="1"/>
  <c r="BP499" i="1"/>
  <c r="BN499" i="1"/>
  <c r="Z499" i="1"/>
  <c r="Y502" i="1"/>
  <c r="BP506" i="1"/>
  <c r="BN506" i="1"/>
  <c r="Z506" i="1"/>
  <c r="Z507" i="1" s="1"/>
  <c r="Y508" i="1"/>
  <c r="Y513" i="1"/>
  <c r="BP510" i="1"/>
  <c r="BN510" i="1"/>
  <c r="Z510" i="1"/>
  <c r="Z512" i="1" s="1"/>
  <c r="BP523" i="1"/>
  <c r="BN523" i="1"/>
  <c r="Z523" i="1"/>
  <c r="BP558" i="1"/>
  <c r="BN558" i="1"/>
  <c r="Z558" i="1"/>
  <c r="BP562" i="1"/>
  <c r="BN562" i="1"/>
  <c r="Z562" i="1"/>
  <c r="Y570" i="1"/>
  <c r="Y594" i="1"/>
  <c r="BP579" i="1"/>
  <c r="BN579" i="1"/>
  <c r="Z579" i="1"/>
  <c r="Y593" i="1"/>
  <c r="BP583" i="1"/>
  <c r="BN583" i="1"/>
  <c r="Z583" i="1"/>
  <c r="BP585" i="1"/>
  <c r="BN585" i="1"/>
  <c r="Z585" i="1"/>
  <c r="BP588" i="1"/>
  <c r="BN588" i="1"/>
  <c r="Z588" i="1"/>
  <c r="BP591" i="1"/>
  <c r="BN591" i="1"/>
  <c r="Z591" i="1"/>
  <c r="Z691" i="1"/>
  <c r="Y480" i="1"/>
  <c r="AA691" i="1"/>
  <c r="Y518" i="1"/>
  <c r="Y542" i="1"/>
  <c r="BP537" i="1"/>
  <c r="BN537" i="1"/>
  <c r="Y541" i="1"/>
  <c r="BP556" i="1"/>
  <c r="BN556" i="1"/>
  <c r="Z556" i="1"/>
  <c r="BP560" i="1"/>
  <c r="BN560" i="1"/>
  <c r="Z560" i="1"/>
  <c r="Z570" i="1" s="1"/>
  <c r="BP565" i="1"/>
  <c r="BN565" i="1"/>
  <c r="Z565" i="1"/>
  <c r="BP580" i="1"/>
  <c r="BN580" i="1"/>
  <c r="Z580" i="1"/>
  <c r="BP584" i="1"/>
  <c r="BN584" i="1"/>
  <c r="Z584" i="1"/>
  <c r="BP587" i="1"/>
  <c r="BN587" i="1"/>
  <c r="Z587" i="1"/>
  <c r="BP590" i="1"/>
  <c r="BN590" i="1"/>
  <c r="Z590" i="1"/>
  <c r="Z599" i="1"/>
  <c r="BP597" i="1"/>
  <c r="BN597" i="1"/>
  <c r="Z597" i="1"/>
  <c r="BP630" i="1"/>
  <c r="BN630" i="1"/>
  <c r="Z630" i="1"/>
  <c r="BP632" i="1"/>
  <c r="BN632" i="1"/>
  <c r="Z632" i="1"/>
  <c r="Y634" i="1"/>
  <c r="Y654" i="1"/>
  <c r="BP646" i="1"/>
  <c r="BN646" i="1"/>
  <c r="Z646" i="1"/>
  <c r="Y655" i="1"/>
  <c r="BP648" i="1"/>
  <c r="BN648" i="1"/>
  <c r="Z648" i="1"/>
  <c r="BP650" i="1"/>
  <c r="BN650" i="1"/>
  <c r="Z650" i="1"/>
  <c r="BP652" i="1"/>
  <c r="BN652" i="1"/>
  <c r="Z652" i="1"/>
  <c r="BP666" i="1"/>
  <c r="BN666" i="1"/>
  <c r="Z666" i="1"/>
  <c r="Y668" i="1"/>
  <c r="Y675" i="1"/>
  <c r="BP674" i="1"/>
  <c r="BN674" i="1"/>
  <c r="Z674" i="1"/>
  <c r="Z675" i="1" s="1"/>
  <c r="Y676" i="1"/>
  <c r="AF691" i="1"/>
  <c r="Y547" i="1"/>
  <c r="Y571" i="1"/>
  <c r="Y614" i="1"/>
  <c r="BP613" i="1"/>
  <c r="BN613" i="1"/>
  <c r="Z613" i="1"/>
  <c r="Z614" i="1" s="1"/>
  <c r="Y615" i="1"/>
  <c r="Y633" i="1"/>
  <c r="BP629" i="1"/>
  <c r="BN629" i="1"/>
  <c r="Z629" i="1"/>
  <c r="BP631" i="1"/>
  <c r="BN631" i="1"/>
  <c r="Z631" i="1"/>
  <c r="BP647" i="1"/>
  <c r="BN647" i="1"/>
  <c r="Z647" i="1"/>
  <c r="BP649" i="1"/>
  <c r="BN649" i="1"/>
  <c r="Z649" i="1"/>
  <c r="BP651" i="1"/>
  <c r="BN651" i="1"/>
  <c r="Z651" i="1"/>
  <c r="BP653" i="1"/>
  <c r="BN653" i="1"/>
  <c r="Z653" i="1"/>
  <c r="AG691" i="1"/>
  <c r="Y667" i="1"/>
  <c r="BP665" i="1"/>
  <c r="BN665" i="1"/>
  <c r="Z665" i="1"/>
  <c r="Z667" i="1" s="1"/>
  <c r="Y684" i="1" l="1"/>
  <c r="Z654" i="1"/>
  <c r="Z593" i="1"/>
  <c r="Z525" i="1"/>
  <c r="Z502" i="1"/>
  <c r="Z430" i="1"/>
  <c r="Z404" i="1"/>
  <c r="Z398" i="1"/>
  <c r="X684" i="1"/>
  <c r="Z633" i="1"/>
  <c r="Z456" i="1"/>
  <c r="Z384" i="1"/>
  <c r="Z256" i="1"/>
  <c r="Z131" i="1"/>
  <c r="Z125" i="1"/>
  <c r="Z100" i="1"/>
  <c r="Z686" i="1" s="1"/>
  <c r="Y681" i="1"/>
</calcChain>
</file>

<file path=xl/sharedStrings.xml><?xml version="1.0" encoding="utf-8"?>
<sst xmlns="http://schemas.openxmlformats.org/spreadsheetml/2006/main" count="3200" uniqueCount="1103">
  <si>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</si>
  <si>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</si>
  <si>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</si>
  <si>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</si>
  <si>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</si>
  <si>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29.01.2025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</si>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</sst>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66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1"/>
  <sheetViews>
    <sheetView showGridLines="0" tabSelected="1" topLeftCell="A670" zoomScaleNormal="100" zoomScaleSheetLayoutView="100" workbookViewId="0">
      <selection activeCell="AA687" sqref="AA687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75" t="s">
        <v>0</v>
      </c>
      <c r="E1" s="827"/>
      <c r="F1" s="827"/>
      <c r="G1" s="12" t="s">
        <v>1</v>
      </c>
      <c r="H1" s="875" t="s">
        <v>2</v>
      </c>
      <c r="I1" s="827"/>
      <c r="J1" s="827"/>
      <c r="K1" s="827"/>
      <c r="L1" s="827"/>
      <c r="M1" s="827"/>
      <c r="N1" s="827"/>
      <c r="O1" s="827"/>
      <c r="P1" s="827"/>
      <c r="Q1" s="827"/>
      <c r="R1" s="826" t="s">
        <v>3</v>
      </c>
      <c r="S1" s="827"/>
      <c r="T1" s="8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1"/>
      <c r="R2" s="801"/>
      <c r="S2" s="801"/>
      <c r="T2" s="801"/>
      <c r="U2" s="801"/>
      <c r="V2" s="801"/>
      <c r="W2" s="801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1"/>
      <c r="Q3" s="801"/>
      <c r="R3" s="801"/>
      <c r="S3" s="801"/>
      <c r="T3" s="801"/>
      <c r="U3" s="801"/>
      <c r="V3" s="801"/>
      <c r="W3" s="801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39" t="s">
        <v>8</v>
      </c>
      <c r="B5" s="791"/>
      <c r="C5" s="792"/>
      <c r="D5" s="883"/>
      <c r="E5" s="884"/>
      <c r="F5" s="1170" t="s">
        <v>9</v>
      </c>
      <c r="G5" s="792"/>
      <c r="H5" s="883"/>
      <c r="I5" s="1092"/>
      <c r="J5" s="1092"/>
      <c r="K5" s="1092"/>
      <c r="L5" s="1092"/>
      <c r="M5" s="884"/>
      <c r="N5" s="58"/>
      <c r="P5" s="24" t="s">
        <v>10</v>
      </c>
      <c r="Q5" s="1189">
        <v>45689</v>
      </c>
      <c r="R5" s="938"/>
      <c r="T5" s="993" t="s">
        <v>11</v>
      </c>
      <c r="U5" s="841"/>
      <c r="V5" s="994" t="s">
        <v>12</v>
      </c>
      <c r="W5" s="938"/>
      <c r="AB5" s="51"/>
      <c r="AC5" s="51"/>
      <c r="AD5" s="51"/>
      <c r="AE5" s="51"/>
    </row>
    <row r="6" spans="1:32" s="777" customFormat="1" ht="24" customHeight="1" x14ac:dyDescent="0.2">
      <c r="A6" s="939" t="s">
        <v>13</v>
      </c>
      <c r="B6" s="791"/>
      <c r="C6" s="792"/>
      <c r="D6" s="1097" t="s">
        <v>14</v>
      </c>
      <c r="E6" s="1098"/>
      <c r="F6" s="1098"/>
      <c r="G6" s="1098"/>
      <c r="H6" s="1098"/>
      <c r="I6" s="1098"/>
      <c r="J6" s="1098"/>
      <c r="K6" s="1098"/>
      <c r="L6" s="1098"/>
      <c r="M6" s="938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Суббота</v>
      </c>
      <c r="R6" s="795"/>
      <c r="T6" s="1224" t="s">
        <v>16</v>
      </c>
      <c r="U6" s="841"/>
      <c r="V6" s="1077" t="s">
        <v>17</v>
      </c>
      <c r="W6" s="879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1"/>
      <c r="U7" s="841"/>
      <c r="V7" s="1078"/>
      <c r="W7" s="1079"/>
      <c r="AB7" s="51"/>
      <c r="AC7" s="51"/>
      <c r="AD7" s="51"/>
      <c r="AE7" s="51"/>
    </row>
    <row r="8" spans="1:32" s="777" customFormat="1" ht="25.5" customHeight="1" x14ac:dyDescent="0.2">
      <c r="A8" s="1219" t="s">
        <v>18</v>
      </c>
      <c r="B8" s="804"/>
      <c r="C8" s="805"/>
      <c r="D8" s="868" t="s">
        <v>19</v>
      </c>
      <c r="E8" s="869"/>
      <c r="F8" s="869"/>
      <c r="G8" s="869"/>
      <c r="H8" s="869"/>
      <c r="I8" s="869"/>
      <c r="J8" s="869"/>
      <c r="K8" s="869"/>
      <c r="L8" s="869"/>
      <c r="M8" s="870"/>
      <c r="N8" s="61"/>
      <c r="P8" s="24" t="s">
        <v>20</v>
      </c>
      <c r="Q8" s="946">
        <v>0.41666666666666669</v>
      </c>
      <c r="R8" s="859"/>
      <c r="T8" s="801"/>
      <c r="U8" s="841"/>
      <c r="V8" s="1078"/>
      <c r="W8" s="1079"/>
      <c r="AB8" s="51"/>
      <c r="AC8" s="51"/>
      <c r="AD8" s="51"/>
      <c r="AE8" s="51"/>
    </row>
    <row r="9" spans="1:32" s="777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1"/>
      <c r="C9" s="801"/>
      <c r="D9" s="959"/>
      <c r="E9" s="807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1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5"/>
      <c r="P9" s="26" t="s">
        <v>21</v>
      </c>
      <c r="Q9" s="934"/>
      <c r="R9" s="935"/>
      <c r="T9" s="801"/>
      <c r="U9" s="841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1"/>
      <c r="C10" s="801"/>
      <c r="D10" s="959"/>
      <c r="E10" s="807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1"/>
      <c r="H10" s="1070" t="str">
        <f>IFERROR(VLOOKUP($D$10,Proxy,2,FALSE),"")</f>
        <v/>
      </c>
      <c r="I10" s="801"/>
      <c r="J10" s="801"/>
      <c r="K10" s="801"/>
      <c r="L10" s="801"/>
      <c r="M10" s="801"/>
      <c r="N10" s="776"/>
      <c r="P10" s="26" t="s">
        <v>22</v>
      </c>
      <c r="Q10" s="1007"/>
      <c r="R10" s="1008"/>
      <c r="U10" s="24" t="s">
        <v>23</v>
      </c>
      <c r="V10" s="878" t="s">
        <v>24</v>
      </c>
      <c r="W10" s="879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7"/>
      <c r="R11" s="938"/>
      <c r="U11" s="24" t="s">
        <v>27</v>
      </c>
      <c r="V11" s="1128" t="s">
        <v>28</v>
      </c>
      <c r="W11" s="935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86" t="s">
        <v>29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2"/>
      <c r="N12" s="62"/>
      <c r="P12" s="24" t="s">
        <v>30</v>
      </c>
      <c r="Q12" s="946"/>
      <c r="R12" s="859"/>
      <c r="S12" s="23"/>
      <c r="U12" s="24"/>
      <c r="V12" s="827"/>
      <c r="W12" s="801"/>
      <c r="AB12" s="51"/>
      <c r="AC12" s="51"/>
      <c r="AD12" s="51"/>
      <c r="AE12" s="51"/>
    </row>
    <row r="13" spans="1:32" s="777" customFormat="1" ht="23.25" customHeight="1" x14ac:dyDescent="0.2">
      <c r="A13" s="986" t="s">
        <v>31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2"/>
      <c r="N13" s="62"/>
      <c r="O13" s="26"/>
      <c r="P13" s="26" t="s">
        <v>32</v>
      </c>
      <c r="Q13" s="1128"/>
      <c r="R13" s="93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86" t="s">
        <v>33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34" t="s">
        <v>34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2"/>
      <c r="N15" s="63"/>
      <c r="P15" s="975" t="s">
        <v>35</v>
      </c>
      <c r="Q15" s="827"/>
      <c r="R15" s="827"/>
      <c r="S15" s="827"/>
      <c r="T15" s="8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6"/>
      <c r="Q16" s="976"/>
      <c r="R16" s="976"/>
      <c r="S16" s="976"/>
      <c r="T16" s="9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8" t="s">
        <v>36</v>
      </c>
      <c r="B17" s="838" t="s">
        <v>37</v>
      </c>
      <c r="C17" s="955" t="s">
        <v>38</v>
      </c>
      <c r="D17" s="838" t="s">
        <v>39</v>
      </c>
      <c r="E17" s="913"/>
      <c r="F17" s="838" t="s">
        <v>40</v>
      </c>
      <c r="G17" s="838" t="s">
        <v>41</v>
      </c>
      <c r="H17" s="838" t="s">
        <v>42</v>
      </c>
      <c r="I17" s="838" t="s">
        <v>43</v>
      </c>
      <c r="J17" s="838" t="s">
        <v>44</v>
      </c>
      <c r="K17" s="838" t="s">
        <v>45</v>
      </c>
      <c r="L17" s="838" t="s">
        <v>46</v>
      </c>
      <c r="M17" s="838" t="s">
        <v>47</v>
      </c>
      <c r="N17" s="838" t="s">
        <v>48</v>
      </c>
      <c r="O17" s="838" t="s">
        <v>49</v>
      </c>
      <c r="P17" s="838" t="s">
        <v>50</v>
      </c>
      <c r="Q17" s="912"/>
      <c r="R17" s="912"/>
      <c r="S17" s="912"/>
      <c r="T17" s="913"/>
      <c r="U17" s="1216" t="s">
        <v>51</v>
      </c>
      <c r="V17" s="792"/>
      <c r="W17" s="838" t="s">
        <v>52</v>
      </c>
      <c r="X17" s="838" t="s">
        <v>53</v>
      </c>
      <c r="Y17" s="1217" t="s">
        <v>54</v>
      </c>
      <c r="Z17" s="1089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4"/>
      <c r="AF17" s="1165"/>
      <c r="AG17" s="66"/>
      <c r="BD17" s="65" t="s">
        <v>60</v>
      </c>
    </row>
    <row r="18" spans="1:68" ht="14.25" customHeight="1" x14ac:dyDescent="0.2">
      <c r="A18" s="839"/>
      <c r="B18" s="839"/>
      <c r="C18" s="839"/>
      <c r="D18" s="914"/>
      <c r="E18" s="916"/>
      <c r="F18" s="839"/>
      <c r="G18" s="839"/>
      <c r="H18" s="839"/>
      <c r="I18" s="839"/>
      <c r="J18" s="839"/>
      <c r="K18" s="839"/>
      <c r="L18" s="839"/>
      <c r="M18" s="839"/>
      <c r="N18" s="839"/>
      <c r="O18" s="839"/>
      <c r="P18" s="914"/>
      <c r="Q18" s="915"/>
      <c r="R18" s="915"/>
      <c r="S18" s="915"/>
      <c r="T18" s="916"/>
      <c r="U18" s="67" t="s">
        <v>61</v>
      </c>
      <c r="V18" s="67" t="s">
        <v>62</v>
      </c>
      <c r="W18" s="839"/>
      <c r="X18" s="839"/>
      <c r="Y18" s="1218"/>
      <c r="Z18" s="1090"/>
      <c r="AA18" s="1069"/>
      <c r="AB18" s="1069"/>
      <c r="AC18" s="1069"/>
      <c r="AD18" s="1166"/>
      <c r="AE18" s="1167"/>
      <c r="AF18" s="1168"/>
      <c r="AG18" s="66"/>
      <c r="BD18" s="65"/>
    </row>
    <row r="19" spans="1:68" ht="27.75" customHeight="1" x14ac:dyDescent="0.2">
      <c r="A19" s="889" t="s">
        <v>63</v>
      </c>
      <c r="B19" s="890"/>
      <c r="C19" s="890"/>
      <c r="D19" s="890"/>
      <c r="E19" s="890"/>
      <c r="F19" s="890"/>
      <c r="G19" s="890"/>
      <c r="H19" s="890"/>
      <c r="I19" s="890"/>
      <c r="J19" s="890"/>
      <c r="K19" s="890"/>
      <c r="L19" s="890"/>
      <c r="M19" s="890"/>
      <c r="N19" s="890"/>
      <c r="O19" s="890"/>
      <c r="P19" s="890"/>
      <c r="Q19" s="890"/>
      <c r="R19" s="890"/>
      <c r="S19" s="890"/>
      <c r="T19" s="890"/>
      <c r="U19" s="890"/>
      <c r="V19" s="890"/>
      <c r="W19" s="890"/>
      <c r="X19" s="890"/>
      <c r="Y19" s="890"/>
      <c r="Z19" s="890"/>
      <c r="AA19" s="48"/>
      <c r="AB19" s="48"/>
      <c r="AC19" s="48"/>
    </row>
    <row r="20" spans="1:68" ht="16.5" customHeight="1" x14ac:dyDescent="0.25">
      <c r="A20" s="836" t="s">
        <v>63</v>
      </c>
      <c r="B20" s="801"/>
      <c r="C20" s="801"/>
      <c r="D20" s="801"/>
      <c r="E20" s="801"/>
      <c r="F20" s="801"/>
      <c r="G20" s="801"/>
      <c r="H20" s="801"/>
      <c r="I20" s="801"/>
      <c r="J20" s="801"/>
      <c r="K20" s="801"/>
      <c r="L20" s="801"/>
      <c r="M20" s="801"/>
      <c r="N20" s="801"/>
      <c r="O20" s="801"/>
      <c r="P20" s="801"/>
      <c r="Q20" s="801"/>
      <c r="R20" s="801"/>
      <c r="S20" s="801"/>
      <c r="T20" s="801"/>
      <c r="U20" s="801"/>
      <c r="V20" s="801"/>
      <c r="W20" s="801"/>
      <c r="X20" s="801"/>
      <c r="Y20" s="801"/>
      <c r="Z20" s="801"/>
      <c r="AA20" s="778"/>
      <c r="AB20" s="778"/>
      <c r="AC20" s="778"/>
    </row>
    <row r="21" spans="1:68" ht="14.25" customHeight="1" x14ac:dyDescent="0.25">
      <c r="A21" s="800" t="s">
        <v>64</v>
      </c>
      <c r="B21" s="801"/>
      <c r="C21" s="801"/>
      <c r="D21" s="801"/>
      <c r="E21" s="801"/>
      <c r="F21" s="801"/>
      <c r="G21" s="801"/>
      <c r="H21" s="801"/>
      <c r="I21" s="801"/>
      <c r="J21" s="801"/>
      <c r="K21" s="801"/>
      <c r="L21" s="801"/>
      <c r="M21" s="801"/>
      <c r="N21" s="801"/>
      <c r="O21" s="801"/>
      <c r="P21" s="801"/>
      <c r="Q21" s="801"/>
      <c r="R21" s="801"/>
      <c r="S21" s="801"/>
      <c r="T21" s="801"/>
      <c r="U21" s="801"/>
      <c r="V21" s="801"/>
      <c r="W21" s="801"/>
      <c r="X21" s="801"/>
      <c r="Y21" s="801"/>
      <c r="Z21" s="801"/>
      <c r="AA21" s="779"/>
      <c r="AB21" s="779"/>
      <c r="AC21" s="7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8"/>
      <c r="B23" s="801"/>
      <c r="C23" s="801"/>
      <c r="D23" s="801"/>
      <c r="E23" s="801"/>
      <c r="F23" s="801"/>
      <c r="G23" s="801"/>
      <c r="H23" s="801"/>
      <c r="I23" s="801"/>
      <c r="J23" s="801"/>
      <c r="K23" s="801"/>
      <c r="L23" s="801"/>
      <c r="M23" s="801"/>
      <c r="N23" s="801"/>
      <c r="O23" s="809"/>
      <c r="P23" s="803" t="s">
        <v>71</v>
      </c>
      <c r="Q23" s="804"/>
      <c r="R23" s="804"/>
      <c r="S23" s="804"/>
      <c r="T23" s="804"/>
      <c r="U23" s="804"/>
      <c r="V23" s="805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801"/>
      <c r="B24" s="801"/>
      <c r="C24" s="801"/>
      <c r="D24" s="801"/>
      <c r="E24" s="801"/>
      <c r="F24" s="801"/>
      <c r="G24" s="801"/>
      <c r="H24" s="801"/>
      <c r="I24" s="801"/>
      <c r="J24" s="801"/>
      <c r="K24" s="801"/>
      <c r="L24" s="801"/>
      <c r="M24" s="801"/>
      <c r="N24" s="801"/>
      <c r="O24" s="809"/>
      <c r="P24" s="803" t="s">
        <v>71</v>
      </c>
      <c r="Q24" s="804"/>
      <c r="R24" s="804"/>
      <c r="S24" s="804"/>
      <c r="T24" s="804"/>
      <c r="U24" s="804"/>
      <c r="V24" s="805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00" t="s">
        <v>73</v>
      </c>
      <c r="B25" s="801"/>
      <c r="C25" s="801"/>
      <c r="D25" s="801"/>
      <c r="E25" s="801"/>
      <c r="F25" s="801"/>
      <c r="G25" s="801"/>
      <c r="H25" s="801"/>
      <c r="I25" s="801"/>
      <c r="J25" s="801"/>
      <c r="K25" s="801"/>
      <c r="L25" s="801"/>
      <c r="M25" s="801"/>
      <c r="N25" s="801"/>
      <c r="O25" s="801"/>
      <c r="P25" s="801"/>
      <c r="Q25" s="801"/>
      <c r="R25" s="801"/>
      <c r="S25" s="801"/>
      <c r="T25" s="801"/>
      <c r="U25" s="801"/>
      <c r="V25" s="801"/>
      <c r="W25" s="801"/>
      <c r="X25" s="801"/>
      <c r="Y25" s="801"/>
      <c r="Z25" s="801"/>
      <c r="AA25" s="779"/>
      <c r="AB25" s="779"/>
      <c r="AC25" s="779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94">
        <v>4680115885912</v>
      </c>
      <c r="E26" s="795"/>
      <c r="F26" s="782">
        <v>0.3</v>
      </c>
      <c r="G26" s="32">
        <v>6</v>
      </c>
      <c r="H26" s="782">
        <v>1.8</v>
      </c>
      <c r="I26" s="782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94">
        <v>4607091388237</v>
      </c>
      <c r="E27" s="795"/>
      <c r="F27" s="782">
        <v>0.42</v>
      </c>
      <c r="G27" s="32">
        <v>6</v>
      </c>
      <c r="H27" s="782">
        <v>2.52</v>
      </c>
      <c r="I27" s="782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94">
        <v>4680115886230</v>
      </c>
      <c r="E28" s="795"/>
      <c r="F28" s="782">
        <v>0.3</v>
      </c>
      <c r="G28" s="32">
        <v>6</v>
      </c>
      <c r="H28" s="782">
        <v>1.8</v>
      </c>
      <c r="I28" s="782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4" t="s">
        <v>83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94">
        <v>4680115886278</v>
      </c>
      <c r="E29" s="795"/>
      <c r="F29" s="782">
        <v>0.3</v>
      </c>
      <c r="G29" s="32">
        <v>6</v>
      </c>
      <c r="H29" s="782">
        <v>1.8</v>
      </c>
      <c r="I29" s="782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87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94">
        <v>4680115886247</v>
      </c>
      <c r="E30" s="795"/>
      <c r="F30" s="782">
        <v>0.3</v>
      </c>
      <c r="G30" s="32">
        <v>6</v>
      </c>
      <c r="H30" s="782">
        <v>1.8</v>
      </c>
      <c r="I30" s="782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91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94">
        <v>4680115885905</v>
      </c>
      <c r="E31" s="795"/>
      <c r="F31" s="782">
        <v>0.3</v>
      </c>
      <c r="G31" s="32">
        <v>6</v>
      </c>
      <c r="H31" s="782">
        <v>1.8</v>
      </c>
      <c r="I31" s="782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94">
        <v>4607091388244</v>
      </c>
      <c r="E32" s="795"/>
      <c r="F32" s="782">
        <v>0.42</v>
      </c>
      <c r="G32" s="32">
        <v>6</v>
      </c>
      <c r="H32" s="782">
        <v>2.52</v>
      </c>
      <c r="I32" s="782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08"/>
      <c r="B33" s="801"/>
      <c r="C33" s="801"/>
      <c r="D33" s="801"/>
      <c r="E33" s="801"/>
      <c r="F33" s="801"/>
      <c r="G33" s="801"/>
      <c r="H33" s="801"/>
      <c r="I33" s="801"/>
      <c r="J33" s="801"/>
      <c r="K33" s="801"/>
      <c r="L33" s="801"/>
      <c r="M33" s="801"/>
      <c r="N33" s="801"/>
      <c r="O33" s="809"/>
      <c r="P33" s="803" t="s">
        <v>71</v>
      </c>
      <c r="Q33" s="804"/>
      <c r="R33" s="804"/>
      <c r="S33" s="804"/>
      <c r="T33" s="804"/>
      <c r="U33" s="804"/>
      <c r="V33" s="805"/>
      <c r="W33" s="37" t="s">
        <v>72</v>
      </c>
      <c r="X33" s="785">
        <f>IFERROR(X26/H26,"0")+IFERROR(X27/H27,"0")+IFERROR(X28/H28,"0")+IFERROR(X29/H29,"0")+IFERROR(X30/H30,"0")+IFERROR(X31/H31,"0")+IFERROR(X32/H32,"0")</f>
        <v>0</v>
      </c>
      <c r="Y33" s="785">
        <f>IFERROR(Y26/H26,"0")+IFERROR(Y27/H27,"0")+IFERROR(Y28/H28,"0")+IFERROR(Y29/H29,"0")+IFERROR(Y30/H30,"0")+IFERROR(Y31/H31,"0")+IFERROR(Y32/H32,"0")</f>
        <v>0</v>
      </c>
      <c r="Z33" s="785">
        <f>IFERROR(IF(Z26="",0,Z26),"0")+IFERROR(IF(Z27="",0,Z27),"0")+IFERROR(IF(Z28="",0,Z28),"0")+IFERROR(IF(Z29="",0,Z29),"0")+IFERROR(IF(Z30="",0,Z30),"0")+IFERROR(IF(Z31="",0,Z31),"0")+IFERROR(IF(Z32="",0,Z32),"0")</f>
        <v>0</v>
      </c>
      <c r="AA33" s="786"/>
      <c r="AB33" s="786"/>
      <c r="AC33" s="786"/>
    </row>
    <row r="34" spans="1:68" x14ac:dyDescent="0.2">
      <c r="A34" s="801"/>
      <c r="B34" s="801"/>
      <c r="C34" s="801"/>
      <c r="D34" s="801"/>
      <c r="E34" s="801"/>
      <c r="F34" s="801"/>
      <c r="G34" s="801"/>
      <c r="H34" s="801"/>
      <c r="I34" s="801"/>
      <c r="J34" s="801"/>
      <c r="K34" s="801"/>
      <c r="L34" s="801"/>
      <c r="M34" s="801"/>
      <c r="N34" s="801"/>
      <c r="O34" s="809"/>
      <c r="P34" s="803" t="s">
        <v>71</v>
      </c>
      <c r="Q34" s="804"/>
      <c r="R34" s="804"/>
      <c r="S34" s="804"/>
      <c r="T34" s="804"/>
      <c r="U34" s="804"/>
      <c r="V34" s="805"/>
      <c r="W34" s="37" t="s">
        <v>69</v>
      </c>
      <c r="X34" s="785">
        <f>IFERROR(SUM(X26:X32),"0")</f>
        <v>0</v>
      </c>
      <c r="Y34" s="785">
        <f>IFERROR(SUM(Y26:Y32),"0")</f>
        <v>0</v>
      </c>
      <c r="Z34" s="37"/>
      <c r="AA34" s="786"/>
      <c r="AB34" s="786"/>
      <c r="AC34" s="786"/>
    </row>
    <row r="35" spans="1:68" ht="14.25" customHeight="1" x14ac:dyDescent="0.25">
      <c r="A35" s="800" t="s">
        <v>99</v>
      </c>
      <c r="B35" s="801"/>
      <c r="C35" s="801"/>
      <c r="D35" s="801"/>
      <c r="E35" s="801"/>
      <c r="F35" s="801"/>
      <c r="G35" s="801"/>
      <c r="H35" s="801"/>
      <c r="I35" s="801"/>
      <c r="J35" s="801"/>
      <c r="K35" s="801"/>
      <c r="L35" s="801"/>
      <c r="M35" s="801"/>
      <c r="N35" s="801"/>
      <c r="O35" s="801"/>
      <c r="P35" s="801"/>
      <c r="Q35" s="801"/>
      <c r="R35" s="801"/>
      <c r="S35" s="801"/>
      <c r="T35" s="801"/>
      <c r="U35" s="801"/>
      <c r="V35" s="801"/>
      <c r="W35" s="801"/>
      <c r="X35" s="801"/>
      <c r="Y35" s="801"/>
      <c r="Z35" s="801"/>
      <c r="AA35" s="779"/>
      <c r="AB35" s="779"/>
      <c r="AC35" s="779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94">
        <v>4607091388503</v>
      </c>
      <c r="E36" s="795"/>
      <c r="F36" s="782">
        <v>0.05</v>
      </c>
      <c r="G36" s="32">
        <v>12</v>
      </c>
      <c r="H36" s="782">
        <v>0.6</v>
      </c>
      <c r="I36" s="782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08"/>
      <c r="B37" s="801"/>
      <c r="C37" s="801"/>
      <c r="D37" s="801"/>
      <c r="E37" s="801"/>
      <c r="F37" s="801"/>
      <c r="G37" s="801"/>
      <c r="H37" s="801"/>
      <c r="I37" s="801"/>
      <c r="J37" s="801"/>
      <c r="K37" s="801"/>
      <c r="L37" s="801"/>
      <c r="M37" s="801"/>
      <c r="N37" s="801"/>
      <c r="O37" s="809"/>
      <c r="P37" s="803" t="s">
        <v>71</v>
      </c>
      <c r="Q37" s="804"/>
      <c r="R37" s="804"/>
      <c r="S37" s="804"/>
      <c r="T37" s="804"/>
      <c r="U37" s="804"/>
      <c r="V37" s="805"/>
      <c r="W37" s="37" t="s">
        <v>72</v>
      </c>
      <c r="X37" s="785">
        <f>IFERROR(X36/H36,"0")</f>
        <v>0</v>
      </c>
      <c r="Y37" s="785">
        <f>IFERROR(Y36/H36,"0")</f>
        <v>0</v>
      </c>
      <c r="Z37" s="785">
        <f>IFERROR(IF(Z36="",0,Z36),"0")</f>
        <v>0</v>
      </c>
      <c r="AA37" s="786"/>
      <c r="AB37" s="786"/>
      <c r="AC37" s="786"/>
    </row>
    <row r="38" spans="1:68" x14ac:dyDescent="0.2">
      <c r="A38" s="801"/>
      <c r="B38" s="801"/>
      <c r="C38" s="801"/>
      <c r="D38" s="801"/>
      <c r="E38" s="801"/>
      <c r="F38" s="801"/>
      <c r="G38" s="801"/>
      <c r="H38" s="801"/>
      <c r="I38" s="801"/>
      <c r="J38" s="801"/>
      <c r="K38" s="801"/>
      <c r="L38" s="801"/>
      <c r="M38" s="801"/>
      <c r="N38" s="801"/>
      <c r="O38" s="809"/>
      <c r="P38" s="803" t="s">
        <v>71</v>
      </c>
      <c r="Q38" s="804"/>
      <c r="R38" s="804"/>
      <c r="S38" s="804"/>
      <c r="T38" s="804"/>
      <c r="U38" s="804"/>
      <c r="V38" s="805"/>
      <c r="W38" s="37" t="s">
        <v>69</v>
      </c>
      <c r="X38" s="785">
        <f>IFERROR(SUM(X36:X36),"0")</f>
        <v>0</v>
      </c>
      <c r="Y38" s="785">
        <f>IFERROR(SUM(Y36:Y36),"0")</f>
        <v>0</v>
      </c>
      <c r="Z38" s="37"/>
      <c r="AA38" s="786"/>
      <c r="AB38" s="786"/>
      <c r="AC38" s="786"/>
    </row>
    <row r="39" spans="1:68" ht="14.25" customHeight="1" x14ac:dyDescent="0.25">
      <c r="A39" s="800" t="s">
        <v>105</v>
      </c>
      <c r="B39" s="801"/>
      <c r="C39" s="801"/>
      <c r="D39" s="801"/>
      <c r="E39" s="801"/>
      <c r="F39" s="801"/>
      <c r="G39" s="801"/>
      <c r="H39" s="801"/>
      <c r="I39" s="801"/>
      <c r="J39" s="801"/>
      <c r="K39" s="801"/>
      <c r="L39" s="801"/>
      <c r="M39" s="801"/>
      <c r="N39" s="801"/>
      <c r="O39" s="801"/>
      <c r="P39" s="801"/>
      <c r="Q39" s="801"/>
      <c r="R39" s="801"/>
      <c r="S39" s="801"/>
      <c r="T39" s="801"/>
      <c r="U39" s="801"/>
      <c r="V39" s="801"/>
      <c r="W39" s="801"/>
      <c r="X39" s="801"/>
      <c r="Y39" s="801"/>
      <c r="Z39" s="801"/>
      <c r="AA39" s="779"/>
      <c r="AB39" s="779"/>
      <c r="AC39" s="779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94">
        <v>4607091389111</v>
      </c>
      <c r="E40" s="795"/>
      <c r="F40" s="782">
        <v>2.5000000000000001E-2</v>
      </c>
      <c r="G40" s="32">
        <v>10</v>
      </c>
      <c r="H40" s="782">
        <v>0.25</v>
      </c>
      <c r="I40" s="782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8"/>
      <c r="R40" s="788"/>
      <c r="S40" s="788"/>
      <c r="T40" s="789"/>
      <c r="U40" s="34"/>
      <c r="V40" s="34"/>
      <c r="W40" s="35" t="s">
        <v>69</v>
      </c>
      <c r="X40" s="783">
        <v>0</v>
      </c>
      <c r="Y40" s="784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08"/>
      <c r="B41" s="801"/>
      <c r="C41" s="801"/>
      <c r="D41" s="801"/>
      <c r="E41" s="801"/>
      <c r="F41" s="801"/>
      <c r="G41" s="801"/>
      <c r="H41" s="801"/>
      <c r="I41" s="801"/>
      <c r="J41" s="801"/>
      <c r="K41" s="801"/>
      <c r="L41" s="801"/>
      <c r="M41" s="801"/>
      <c r="N41" s="801"/>
      <c r="O41" s="809"/>
      <c r="P41" s="803" t="s">
        <v>71</v>
      </c>
      <c r="Q41" s="804"/>
      <c r="R41" s="804"/>
      <c r="S41" s="804"/>
      <c r="T41" s="804"/>
      <c r="U41" s="804"/>
      <c r="V41" s="805"/>
      <c r="W41" s="37" t="s">
        <v>72</v>
      </c>
      <c r="X41" s="785">
        <f>IFERROR(X40/H40,"0")</f>
        <v>0</v>
      </c>
      <c r="Y41" s="785">
        <f>IFERROR(Y40/H40,"0")</f>
        <v>0</v>
      </c>
      <c r="Z41" s="785">
        <f>IFERROR(IF(Z40="",0,Z40),"0")</f>
        <v>0</v>
      </c>
      <c r="AA41" s="786"/>
      <c r="AB41" s="786"/>
      <c r="AC41" s="786"/>
    </row>
    <row r="42" spans="1:68" x14ac:dyDescent="0.2">
      <c r="A42" s="801"/>
      <c r="B42" s="801"/>
      <c r="C42" s="801"/>
      <c r="D42" s="801"/>
      <c r="E42" s="801"/>
      <c r="F42" s="801"/>
      <c r="G42" s="801"/>
      <c r="H42" s="801"/>
      <c r="I42" s="801"/>
      <c r="J42" s="801"/>
      <c r="K42" s="801"/>
      <c r="L42" s="801"/>
      <c r="M42" s="801"/>
      <c r="N42" s="801"/>
      <c r="O42" s="809"/>
      <c r="P42" s="803" t="s">
        <v>71</v>
      </c>
      <c r="Q42" s="804"/>
      <c r="R42" s="804"/>
      <c r="S42" s="804"/>
      <c r="T42" s="804"/>
      <c r="U42" s="804"/>
      <c r="V42" s="805"/>
      <c r="W42" s="37" t="s">
        <v>69</v>
      </c>
      <c r="X42" s="785">
        <f>IFERROR(SUM(X40:X40),"0")</f>
        <v>0</v>
      </c>
      <c r="Y42" s="785">
        <f>IFERROR(SUM(Y40:Y40),"0")</f>
        <v>0</v>
      </c>
      <c r="Z42" s="37"/>
      <c r="AA42" s="786"/>
      <c r="AB42" s="786"/>
      <c r="AC42" s="786"/>
    </row>
    <row r="43" spans="1:68" ht="27.75" customHeight="1" x14ac:dyDescent="0.2">
      <c r="A43" s="889" t="s">
        <v>108</v>
      </c>
      <c r="B43" s="890"/>
      <c r="C43" s="890"/>
      <c r="D43" s="890"/>
      <c r="E43" s="890"/>
      <c r="F43" s="890"/>
      <c r="G43" s="890"/>
      <c r="H43" s="890"/>
      <c r="I43" s="890"/>
      <c r="J43" s="890"/>
      <c r="K43" s="890"/>
      <c r="L43" s="890"/>
      <c r="M43" s="890"/>
      <c r="N43" s="890"/>
      <c r="O43" s="890"/>
      <c r="P43" s="890"/>
      <c r="Q43" s="890"/>
      <c r="R43" s="890"/>
      <c r="S43" s="890"/>
      <c r="T43" s="890"/>
      <c r="U43" s="890"/>
      <c r="V43" s="890"/>
      <c r="W43" s="890"/>
      <c r="X43" s="890"/>
      <c r="Y43" s="890"/>
      <c r="Z43" s="890"/>
      <c r="AA43" s="48"/>
      <c r="AB43" s="48"/>
      <c r="AC43" s="48"/>
    </row>
    <row r="44" spans="1:68" ht="16.5" customHeight="1" x14ac:dyDescent="0.25">
      <c r="A44" s="836" t="s">
        <v>109</v>
      </c>
      <c r="B44" s="801"/>
      <c r="C44" s="801"/>
      <c r="D44" s="801"/>
      <c r="E44" s="801"/>
      <c r="F44" s="801"/>
      <c r="G44" s="801"/>
      <c r="H44" s="801"/>
      <c r="I44" s="801"/>
      <c r="J44" s="801"/>
      <c r="K44" s="801"/>
      <c r="L44" s="801"/>
      <c r="M44" s="801"/>
      <c r="N44" s="801"/>
      <c r="O44" s="801"/>
      <c r="P44" s="801"/>
      <c r="Q44" s="801"/>
      <c r="R44" s="801"/>
      <c r="S44" s="801"/>
      <c r="T44" s="801"/>
      <c r="U44" s="801"/>
      <c r="V44" s="801"/>
      <c r="W44" s="801"/>
      <c r="X44" s="801"/>
      <c r="Y44" s="801"/>
      <c r="Z44" s="801"/>
      <c r="AA44" s="778"/>
      <c r="AB44" s="778"/>
      <c r="AC44" s="778"/>
    </row>
    <row r="45" spans="1:68" ht="14.25" customHeight="1" x14ac:dyDescent="0.25">
      <c r="A45" s="800" t="s">
        <v>110</v>
      </c>
      <c r="B45" s="801"/>
      <c r="C45" s="801"/>
      <c r="D45" s="801"/>
      <c r="E45" s="801"/>
      <c r="F45" s="801"/>
      <c r="G45" s="801"/>
      <c r="H45" s="801"/>
      <c r="I45" s="801"/>
      <c r="J45" s="801"/>
      <c r="K45" s="801"/>
      <c r="L45" s="801"/>
      <c r="M45" s="801"/>
      <c r="N45" s="801"/>
      <c r="O45" s="801"/>
      <c r="P45" s="801"/>
      <c r="Q45" s="801"/>
      <c r="R45" s="801"/>
      <c r="S45" s="801"/>
      <c r="T45" s="801"/>
      <c r="U45" s="801"/>
      <c r="V45" s="801"/>
      <c r="W45" s="801"/>
      <c r="X45" s="801"/>
      <c r="Y45" s="801"/>
      <c r="Z45" s="801"/>
      <c r="AA45" s="779"/>
      <c r="AB45" s="779"/>
      <c r="AC45" s="779"/>
    </row>
    <row r="46" spans="1:68" ht="16.5" customHeight="1" x14ac:dyDescent="0.25">
      <c r="A46" s="54" t="s">
        <v>111</v>
      </c>
      <c r="B46" s="54" t="s">
        <v>112</v>
      </c>
      <c r="C46" s="31">
        <v>4301011380</v>
      </c>
      <c r="D46" s="794">
        <v>4607091385670</v>
      </c>
      <c r="E46" s="795"/>
      <c r="F46" s="782">
        <v>1.35</v>
      </c>
      <c r="G46" s="32">
        <v>8</v>
      </c>
      <c r="H46" s="782">
        <v>10.8</v>
      </c>
      <c r="I46" s="782">
        <v>11.234999999999999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6" s="788"/>
      <c r="R46" s="788"/>
      <c r="S46" s="788"/>
      <c r="T46" s="789"/>
      <c r="U46" s="34"/>
      <c r="V46" s="34"/>
      <c r="W46" s="35" t="s">
        <v>69</v>
      </c>
      <c r="X46" s="783">
        <v>0</v>
      </c>
      <c r="Y46" s="784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4301011540</v>
      </c>
      <c r="D47" s="794">
        <v>4607091385670</v>
      </c>
      <c r="E47" s="795"/>
      <c r="F47" s="782">
        <v>1.4</v>
      </c>
      <c r="G47" s="32">
        <v>8</v>
      </c>
      <c r="H47" s="782">
        <v>11.2</v>
      </c>
      <c r="I47" s="782">
        <v>11.635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8"/>
      <c r="R47" s="788"/>
      <c r="S47" s="788"/>
      <c r="T47" s="789"/>
      <c r="U47" s="34"/>
      <c r="V47" s="34"/>
      <c r="W47" s="35" t="s">
        <v>69</v>
      </c>
      <c r="X47" s="783">
        <v>0</v>
      </c>
      <c r="Y47" s="784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94">
        <v>4680115883956</v>
      </c>
      <c r="E48" s="795"/>
      <c r="F48" s="782">
        <v>1.4</v>
      </c>
      <c r="G48" s="32">
        <v>8</v>
      </c>
      <c r="H48" s="782">
        <v>11.2</v>
      </c>
      <c r="I48" s="782">
        <v>11.635</v>
      </c>
      <c r="J48" s="32">
        <v>64</v>
      </c>
      <c r="K48" s="32" t="s">
        <v>113</v>
      </c>
      <c r="L48" s="32"/>
      <c r="M48" s="33" t="s">
        <v>114</v>
      </c>
      <c r="N48" s="33"/>
      <c r="O48" s="32">
        <v>50</v>
      </c>
      <c r="P48" s="11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8"/>
      <c r="R48" s="788"/>
      <c r="S48" s="788"/>
      <c r="T48" s="789"/>
      <c r="U48" s="34"/>
      <c r="V48" s="34"/>
      <c r="W48" s="35" t="s">
        <v>69</v>
      </c>
      <c r="X48" s="783">
        <v>100</v>
      </c>
      <c r="Y48" s="784">
        <f t="shared" si="6"/>
        <v>100.8</v>
      </c>
      <c r="Z48" s="36">
        <f>IFERROR(IF(Y48=0,"",ROUNDUP(Y48/H48,0)*0.01898),"")</f>
        <v>0.17082</v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103.88392857142858</v>
      </c>
      <c r="BN48" s="64">
        <f t="shared" si="8"/>
        <v>104.715</v>
      </c>
      <c r="BO48" s="64">
        <f t="shared" si="9"/>
        <v>0.13950892857142858</v>
      </c>
      <c r="BP48" s="64">
        <f t="shared" si="10"/>
        <v>0.140625</v>
      </c>
    </row>
    <row r="49" spans="1:68" ht="27" customHeight="1" x14ac:dyDescent="0.25">
      <c r="A49" s="54" t="s">
        <v>122</v>
      </c>
      <c r="B49" s="54" t="s">
        <v>123</v>
      </c>
      <c r="C49" s="31">
        <v>4301011382</v>
      </c>
      <c r="D49" s="794">
        <v>4607091385687</v>
      </c>
      <c r="E49" s="795"/>
      <c r="F49" s="782">
        <v>0.4</v>
      </c>
      <c r="G49" s="32">
        <v>10</v>
      </c>
      <c r="H49" s="782">
        <v>4</v>
      </c>
      <c r="I49" s="782">
        <v>4.21</v>
      </c>
      <c r="J49" s="32">
        <v>132</v>
      </c>
      <c r="K49" s="32" t="s">
        <v>124</v>
      </c>
      <c r="L49" s="32" t="s">
        <v>125</v>
      </c>
      <c r="M49" s="33" t="s">
        <v>117</v>
      </c>
      <c r="N49" s="33"/>
      <c r="O49" s="32">
        <v>50</v>
      </c>
      <c r="P49" s="11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9" s="788"/>
      <c r="R49" s="788"/>
      <c r="S49" s="788"/>
      <c r="T49" s="789"/>
      <c r="U49" s="34"/>
      <c r="V49" s="34"/>
      <c r="W49" s="35" t="s">
        <v>69</v>
      </c>
      <c r="X49" s="783">
        <v>48</v>
      </c>
      <c r="Y49" s="784">
        <f t="shared" si="6"/>
        <v>48</v>
      </c>
      <c r="Z49" s="36">
        <f>IFERROR(IF(Y49=0,"",ROUNDUP(Y49/H49,0)*0.00902),"")</f>
        <v>0.10824</v>
      </c>
      <c r="AA49" s="56"/>
      <c r="AB49" s="57"/>
      <c r="AC49" s="95" t="s">
        <v>115</v>
      </c>
      <c r="AG49" s="64"/>
      <c r="AJ49" s="68" t="s">
        <v>126</v>
      </c>
      <c r="AK49" s="68">
        <v>48</v>
      </c>
      <c r="BB49" s="96" t="s">
        <v>1</v>
      </c>
      <c r="BM49" s="64">
        <f t="shared" si="7"/>
        <v>50.519999999999996</v>
      </c>
      <c r="BN49" s="64">
        <f t="shared" si="8"/>
        <v>50.519999999999996</v>
      </c>
      <c r="BO49" s="64">
        <f t="shared" si="9"/>
        <v>9.0909090909090912E-2</v>
      </c>
      <c r="BP49" s="64">
        <f t="shared" si="10"/>
        <v>9.0909090909090912E-2</v>
      </c>
    </row>
    <row r="50" spans="1:68" ht="27" customHeight="1" x14ac:dyDescent="0.25">
      <c r="A50" s="54" t="s">
        <v>127</v>
      </c>
      <c r="B50" s="54" t="s">
        <v>128</v>
      </c>
      <c r="C50" s="31">
        <v>4301011565</v>
      </c>
      <c r="D50" s="794">
        <v>4680115882539</v>
      </c>
      <c r="E50" s="795"/>
      <c r="F50" s="782">
        <v>0.37</v>
      </c>
      <c r="G50" s="32">
        <v>10</v>
      </c>
      <c r="H50" s="782">
        <v>3.7</v>
      </c>
      <c r="I50" s="782">
        <v>3.91</v>
      </c>
      <c r="J50" s="32">
        <v>132</v>
      </c>
      <c r="K50" s="32" t="s">
        <v>124</v>
      </c>
      <c r="L50" s="32" t="s">
        <v>125</v>
      </c>
      <c r="M50" s="33" t="s">
        <v>117</v>
      </c>
      <c r="N50" s="33"/>
      <c r="O50" s="32">
        <v>50</v>
      </c>
      <c r="P50" s="92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8"/>
      <c r="R50" s="788"/>
      <c r="S50" s="788"/>
      <c r="T50" s="789"/>
      <c r="U50" s="34"/>
      <c r="V50" s="34"/>
      <c r="W50" s="35" t="s">
        <v>69</v>
      </c>
      <c r="X50" s="783">
        <v>0</v>
      </c>
      <c r="Y50" s="784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115</v>
      </c>
      <c r="AG50" s="64"/>
      <c r="AJ50" s="68" t="s">
        <v>126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94">
        <v>4680115883949</v>
      </c>
      <c r="E51" s="795"/>
      <c r="F51" s="782">
        <v>0.37</v>
      </c>
      <c r="G51" s="32">
        <v>10</v>
      </c>
      <c r="H51" s="782">
        <v>3.7</v>
      </c>
      <c r="I51" s="782">
        <v>3.91</v>
      </c>
      <c r="J51" s="32">
        <v>132</v>
      </c>
      <c r="K51" s="32" t="s">
        <v>124</v>
      </c>
      <c r="L51" s="32"/>
      <c r="M51" s="33" t="s">
        <v>114</v>
      </c>
      <c r="N51" s="33"/>
      <c r="O51" s="32">
        <v>50</v>
      </c>
      <c r="P51" s="102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8"/>
      <c r="R51" s="788"/>
      <c r="S51" s="788"/>
      <c r="T51" s="789"/>
      <c r="U51" s="34"/>
      <c r="V51" s="34"/>
      <c r="W51" s="35" t="s">
        <v>69</v>
      </c>
      <c r="X51" s="783">
        <v>0</v>
      </c>
      <c r="Y51" s="78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08"/>
      <c r="B52" s="801"/>
      <c r="C52" s="801"/>
      <c r="D52" s="801"/>
      <c r="E52" s="801"/>
      <c r="F52" s="801"/>
      <c r="G52" s="801"/>
      <c r="H52" s="801"/>
      <c r="I52" s="801"/>
      <c r="J52" s="801"/>
      <c r="K52" s="801"/>
      <c r="L52" s="801"/>
      <c r="M52" s="801"/>
      <c r="N52" s="801"/>
      <c r="O52" s="809"/>
      <c r="P52" s="803" t="s">
        <v>71</v>
      </c>
      <c r="Q52" s="804"/>
      <c r="R52" s="804"/>
      <c r="S52" s="804"/>
      <c r="T52" s="804"/>
      <c r="U52" s="804"/>
      <c r="V52" s="805"/>
      <c r="W52" s="37" t="s">
        <v>72</v>
      </c>
      <c r="X52" s="785">
        <f>IFERROR(X46/H46,"0")+IFERROR(X47/H47,"0")+IFERROR(X48/H48,"0")+IFERROR(X49/H49,"0")+IFERROR(X50/H50,"0")+IFERROR(X51/H51,"0")</f>
        <v>20.928571428571431</v>
      </c>
      <c r="Y52" s="785">
        <f>IFERROR(Y46/H46,"0")+IFERROR(Y47/H47,"0")+IFERROR(Y48/H48,"0")+IFERROR(Y49/H49,"0")+IFERROR(Y50/H50,"0")+IFERROR(Y51/H51,"0")</f>
        <v>21</v>
      </c>
      <c r="Z52" s="785">
        <f>IFERROR(IF(Z46="",0,Z46),"0")+IFERROR(IF(Z47="",0,Z47),"0")+IFERROR(IF(Z48="",0,Z48),"0")+IFERROR(IF(Z49="",0,Z49),"0")+IFERROR(IF(Z50="",0,Z50),"0")+IFERROR(IF(Z51="",0,Z51),"0")</f>
        <v>0.27905999999999997</v>
      </c>
      <c r="AA52" s="786"/>
      <c r="AB52" s="786"/>
      <c r="AC52" s="786"/>
    </row>
    <row r="53" spans="1:68" x14ac:dyDescent="0.2">
      <c r="A53" s="801"/>
      <c r="B53" s="801"/>
      <c r="C53" s="801"/>
      <c r="D53" s="801"/>
      <c r="E53" s="801"/>
      <c r="F53" s="801"/>
      <c r="G53" s="801"/>
      <c r="H53" s="801"/>
      <c r="I53" s="801"/>
      <c r="J53" s="801"/>
      <c r="K53" s="801"/>
      <c r="L53" s="801"/>
      <c r="M53" s="801"/>
      <c r="N53" s="801"/>
      <c r="O53" s="809"/>
      <c r="P53" s="803" t="s">
        <v>71</v>
      </c>
      <c r="Q53" s="804"/>
      <c r="R53" s="804"/>
      <c r="S53" s="804"/>
      <c r="T53" s="804"/>
      <c r="U53" s="804"/>
      <c r="V53" s="805"/>
      <c r="W53" s="37" t="s">
        <v>69</v>
      </c>
      <c r="X53" s="785">
        <f>IFERROR(SUM(X46:X51),"0")</f>
        <v>148</v>
      </c>
      <c r="Y53" s="785">
        <f>IFERROR(SUM(Y46:Y51),"0")</f>
        <v>148.80000000000001</v>
      </c>
      <c r="Z53" s="37"/>
      <c r="AA53" s="786"/>
      <c r="AB53" s="786"/>
      <c r="AC53" s="786"/>
    </row>
    <row r="54" spans="1:68" ht="14.25" customHeight="1" x14ac:dyDescent="0.25">
      <c r="A54" s="800" t="s">
        <v>73</v>
      </c>
      <c r="B54" s="801"/>
      <c r="C54" s="801"/>
      <c r="D54" s="801"/>
      <c r="E54" s="801"/>
      <c r="F54" s="801"/>
      <c r="G54" s="801"/>
      <c r="H54" s="801"/>
      <c r="I54" s="801"/>
      <c r="J54" s="801"/>
      <c r="K54" s="801"/>
      <c r="L54" s="801"/>
      <c r="M54" s="801"/>
      <c r="N54" s="801"/>
      <c r="O54" s="801"/>
      <c r="P54" s="801"/>
      <c r="Q54" s="801"/>
      <c r="R54" s="801"/>
      <c r="S54" s="801"/>
      <c r="T54" s="801"/>
      <c r="U54" s="801"/>
      <c r="V54" s="801"/>
      <c r="W54" s="801"/>
      <c r="X54" s="801"/>
      <c r="Y54" s="801"/>
      <c r="Z54" s="801"/>
      <c r="AA54" s="779"/>
      <c r="AB54" s="779"/>
      <c r="AC54" s="779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94">
        <v>4680115885233</v>
      </c>
      <c r="E55" s="795"/>
      <c r="F55" s="782">
        <v>0.2</v>
      </c>
      <c r="G55" s="32">
        <v>6</v>
      </c>
      <c r="H55" s="782">
        <v>1.2</v>
      </c>
      <c r="I55" s="782">
        <v>1.3</v>
      </c>
      <c r="J55" s="32">
        <v>234</v>
      </c>
      <c r="K55" s="32" t="s">
        <v>67</v>
      </c>
      <c r="L55" s="32"/>
      <c r="M55" s="33" t="s">
        <v>117</v>
      </c>
      <c r="N55" s="33"/>
      <c r="O55" s="32">
        <v>40</v>
      </c>
      <c r="P55" s="9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8"/>
      <c r="R55" s="788"/>
      <c r="S55" s="788"/>
      <c r="T55" s="789"/>
      <c r="U55" s="34"/>
      <c r="V55" s="34"/>
      <c r="W55" s="35" t="s">
        <v>69</v>
      </c>
      <c r="X55" s="783">
        <v>0</v>
      </c>
      <c r="Y55" s="784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94">
        <v>4680115884915</v>
      </c>
      <c r="E56" s="795"/>
      <c r="F56" s="782">
        <v>0.3</v>
      </c>
      <c r="G56" s="32">
        <v>6</v>
      </c>
      <c r="H56" s="782">
        <v>1.8</v>
      </c>
      <c r="I56" s="782">
        <v>1.98</v>
      </c>
      <c r="J56" s="32">
        <v>182</v>
      </c>
      <c r="K56" s="32" t="s">
        <v>76</v>
      </c>
      <c r="L56" s="32"/>
      <c r="M56" s="33" t="s">
        <v>117</v>
      </c>
      <c r="N56" s="33"/>
      <c r="O56" s="32">
        <v>40</v>
      </c>
      <c r="P56" s="97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08"/>
      <c r="B57" s="801"/>
      <c r="C57" s="801"/>
      <c r="D57" s="801"/>
      <c r="E57" s="801"/>
      <c r="F57" s="801"/>
      <c r="G57" s="801"/>
      <c r="H57" s="801"/>
      <c r="I57" s="801"/>
      <c r="J57" s="801"/>
      <c r="K57" s="801"/>
      <c r="L57" s="801"/>
      <c r="M57" s="801"/>
      <c r="N57" s="801"/>
      <c r="O57" s="809"/>
      <c r="P57" s="803" t="s">
        <v>71</v>
      </c>
      <c r="Q57" s="804"/>
      <c r="R57" s="804"/>
      <c r="S57" s="804"/>
      <c r="T57" s="804"/>
      <c r="U57" s="804"/>
      <c r="V57" s="805"/>
      <c r="W57" s="37" t="s">
        <v>72</v>
      </c>
      <c r="X57" s="785">
        <f>IFERROR(X55/H55,"0")+IFERROR(X56/H56,"0")</f>
        <v>0</v>
      </c>
      <c r="Y57" s="785">
        <f>IFERROR(Y55/H55,"0")+IFERROR(Y56/H56,"0")</f>
        <v>0</v>
      </c>
      <c r="Z57" s="785">
        <f>IFERROR(IF(Z55="",0,Z55),"0")+IFERROR(IF(Z56="",0,Z56),"0")</f>
        <v>0</v>
      </c>
      <c r="AA57" s="786"/>
      <c r="AB57" s="786"/>
      <c r="AC57" s="786"/>
    </row>
    <row r="58" spans="1:68" x14ac:dyDescent="0.2">
      <c r="A58" s="801"/>
      <c r="B58" s="801"/>
      <c r="C58" s="801"/>
      <c r="D58" s="801"/>
      <c r="E58" s="801"/>
      <c r="F58" s="801"/>
      <c r="G58" s="801"/>
      <c r="H58" s="801"/>
      <c r="I58" s="801"/>
      <c r="J58" s="801"/>
      <c r="K58" s="801"/>
      <c r="L58" s="801"/>
      <c r="M58" s="801"/>
      <c r="N58" s="801"/>
      <c r="O58" s="809"/>
      <c r="P58" s="803" t="s">
        <v>71</v>
      </c>
      <c r="Q58" s="804"/>
      <c r="R58" s="804"/>
      <c r="S58" s="804"/>
      <c r="T58" s="804"/>
      <c r="U58" s="804"/>
      <c r="V58" s="805"/>
      <c r="W58" s="37" t="s">
        <v>69</v>
      </c>
      <c r="X58" s="785">
        <f>IFERROR(SUM(X55:X56),"0")</f>
        <v>0</v>
      </c>
      <c r="Y58" s="785">
        <f>IFERROR(SUM(Y55:Y56),"0")</f>
        <v>0</v>
      </c>
      <c r="Z58" s="37"/>
      <c r="AA58" s="786"/>
      <c r="AB58" s="786"/>
      <c r="AC58" s="786"/>
    </row>
    <row r="59" spans="1:68" ht="16.5" customHeight="1" x14ac:dyDescent="0.25">
      <c r="A59" s="836" t="s">
        <v>137</v>
      </c>
      <c r="B59" s="801"/>
      <c r="C59" s="801"/>
      <c r="D59" s="801"/>
      <c r="E59" s="801"/>
      <c r="F59" s="801"/>
      <c r="G59" s="801"/>
      <c r="H59" s="801"/>
      <c r="I59" s="801"/>
      <c r="J59" s="801"/>
      <c r="K59" s="801"/>
      <c r="L59" s="801"/>
      <c r="M59" s="801"/>
      <c r="N59" s="801"/>
      <c r="O59" s="801"/>
      <c r="P59" s="801"/>
      <c r="Q59" s="801"/>
      <c r="R59" s="801"/>
      <c r="S59" s="801"/>
      <c r="T59" s="801"/>
      <c r="U59" s="801"/>
      <c r="V59" s="801"/>
      <c r="W59" s="801"/>
      <c r="X59" s="801"/>
      <c r="Y59" s="801"/>
      <c r="Z59" s="801"/>
      <c r="AA59" s="778"/>
      <c r="AB59" s="778"/>
      <c r="AC59" s="778"/>
    </row>
    <row r="60" spans="1:68" ht="14.25" customHeight="1" x14ac:dyDescent="0.25">
      <c r="A60" s="800" t="s">
        <v>110</v>
      </c>
      <c r="B60" s="801"/>
      <c r="C60" s="801"/>
      <c r="D60" s="801"/>
      <c r="E60" s="801"/>
      <c r="F60" s="801"/>
      <c r="G60" s="801"/>
      <c r="H60" s="801"/>
      <c r="I60" s="801"/>
      <c r="J60" s="801"/>
      <c r="K60" s="801"/>
      <c r="L60" s="801"/>
      <c r="M60" s="801"/>
      <c r="N60" s="801"/>
      <c r="O60" s="801"/>
      <c r="P60" s="801"/>
      <c r="Q60" s="801"/>
      <c r="R60" s="801"/>
      <c r="S60" s="801"/>
      <c r="T60" s="801"/>
      <c r="U60" s="801"/>
      <c r="V60" s="801"/>
      <c r="W60" s="801"/>
      <c r="X60" s="801"/>
      <c r="Y60" s="801"/>
      <c r="Z60" s="801"/>
      <c r="AA60" s="779"/>
      <c r="AB60" s="779"/>
      <c r="AC60" s="779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94">
        <v>4680115885882</v>
      </c>
      <c r="E61" s="795"/>
      <c r="F61" s="782">
        <v>1.4</v>
      </c>
      <c r="G61" s="32">
        <v>8</v>
      </c>
      <c r="H61" s="782">
        <v>11.2</v>
      </c>
      <c r="I61" s="782">
        <v>11.635</v>
      </c>
      <c r="J61" s="32">
        <v>64</v>
      </c>
      <c r="K61" s="32" t="s">
        <v>113</v>
      </c>
      <c r="L61" s="32"/>
      <c r="M61" s="33" t="s">
        <v>117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0</v>
      </c>
      <c r="Y61" s="784">
        <f t="shared" ref="Y61:Y68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8" si="12">IFERROR(X61*I61/H61,"0")</f>
        <v>0</v>
      </c>
      <c r="BN61" s="64">
        <f t="shared" ref="BN61:BN68" si="13">IFERROR(Y61*I61/H61,"0")</f>
        <v>0</v>
      </c>
      <c r="BO61" s="64">
        <f t="shared" ref="BO61:BO68" si="14">IFERROR(1/J61*(X61/H61),"0")</f>
        <v>0</v>
      </c>
      <c r="BP61" s="64">
        <f t="shared" ref="BP61:BP68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94">
        <v>4680115881426</v>
      </c>
      <c r="E62" s="795"/>
      <c r="F62" s="782">
        <v>1.35</v>
      </c>
      <c r="G62" s="32">
        <v>8</v>
      </c>
      <c r="H62" s="782">
        <v>10.8</v>
      </c>
      <c r="I62" s="782">
        <v>11.234999999999999</v>
      </c>
      <c r="J62" s="32">
        <v>64</v>
      </c>
      <c r="K62" s="32" t="s">
        <v>113</v>
      </c>
      <c r="L62" s="32" t="s">
        <v>143</v>
      </c>
      <c r="M62" s="33" t="s">
        <v>114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8"/>
      <c r="R62" s="788"/>
      <c r="S62" s="788"/>
      <c r="T62" s="789"/>
      <c r="U62" s="34"/>
      <c r="V62" s="34"/>
      <c r="W62" s="35" t="s">
        <v>69</v>
      </c>
      <c r="X62" s="783">
        <v>0</v>
      </c>
      <c r="Y62" s="784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141</v>
      </c>
      <c r="B63" s="54" t="s">
        <v>146</v>
      </c>
      <c r="C63" s="31">
        <v>4301011948</v>
      </c>
      <c r="D63" s="794">
        <v>4680115881426</v>
      </c>
      <c r="E63" s="795"/>
      <c r="F63" s="782">
        <v>1.35</v>
      </c>
      <c r="G63" s="32">
        <v>8</v>
      </c>
      <c r="H63" s="782">
        <v>10.8</v>
      </c>
      <c r="I63" s="782">
        <v>11.28</v>
      </c>
      <c r="J63" s="32">
        <v>48</v>
      </c>
      <c r="K63" s="32" t="s">
        <v>113</v>
      </c>
      <c r="L63" s="32"/>
      <c r="M63" s="33" t="s">
        <v>147</v>
      </c>
      <c r="N63" s="33"/>
      <c r="O63" s="32">
        <v>55</v>
      </c>
      <c r="P63" s="81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788"/>
      <c r="R63" s="788"/>
      <c r="S63" s="788"/>
      <c r="T63" s="789"/>
      <c r="U63" s="34"/>
      <c r="V63" s="34"/>
      <c r="W63" s="35" t="s">
        <v>69</v>
      </c>
      <c r="X63" s="783">
        <v>0</v>
      </c>
      <c r="Y63" s="784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149</v>
      </c>
      <c r="B64" s="54" t="s">
        <v>150</v>
      </c>
      <c r="C64" s="31">
        <v>4301011386</v>
      </c>
      <c r="D64" s="794">
        <v>4680115880283</v>
      </c>
      <c r="E64" s="795"/>
      <c r="F64" s="782">
        <v>0.6</v>
      </c>
      <c r="G64" s="32">
        <v>8</v>
      </c>
      <c r="H64" s="782">
        <v>4.8</v>
      </c>
      <c r="I64" s="782">
        <v>5.01</v>
      </c>
      <c r="J64" s="32">
        <v>132</v>
      </c>
      <c r="K64" s="32" t="s">
        <v>124</v>
      </c>
      <c r="L64" s="32"/>
      <c r="M64" s="33" t="s">
        <v>114</v>
      </c>
      <c r="N64" s="33"/>
      <c r="O64" s="32">
        <v>45</v>
      </c>
      <c r="P64" s="11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4" s="788"/>
      <c r="R64" s="788"/>
      <c r="S64" s="788"/>
      <c r="T64" s="789"/>
      <c r="U64" s="34"/>
      <c r="V64" s="34"/>
      <c r="W64" s="35" t="s">
        <v>69</v>
      </c>
      <c r="X64" s="783">
        <v>0</v>
      </c>
      <c r="Y64" s="784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152</v>
      </c>
      <c r="B65" s="54" t="s">
        <v>153</v>
      </c>
      <c r="C65" s="31">
        <v>4301011432</v>
      </c>
      <c r="D65" s="794">
        <v>4680115882720</v>
      </c>
      <c r="E65" s="795"/>
      <c r="F65" s="782">
        <v>0.45</v>
      </c>
      <c r="G65" s="32">
        <v>10</v>
      </c>
      <c r="H65" s="782">
        <v>4.5</v>
      </c>
      <c r="I65" s="782">
        <v>4.71</v>
      </c>
      <c r="J65" s="32">
        <v>132</v>
      </c>
      <c r="K65" s="32" t="s">
        <v>124</v>
      </c>
      <c r="L65" s="32"/>
      <c r="M65" s="33" t="s">
        <v>114</v>
      </c>
      <c r="N65" s="33"/>
      <c r="O65" s="32">
        <v>90</v>
      </c>
      <c r="P65" s="11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5" s="788"/>
      <c r="R65" s="788"/>
      <c r="S65" s="788"/>
      <c r="T65" s="789"/>
      <c r="U65" s="34"/>
      <c r="V65" s="34"/>
      <c r="W65" s="35" t="s">
        <v>69</v>
      </c>
      <c r="X65" s="783">
        <v>0</v>
      </c>
      <c r="Y65" s="784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16.5" customHeight="1" x14ac:dyDescent="0.25">
      <c r="A66" s="54" t="s">
        <v>155</v>
      </c>
      <c r="B66" s="54" t="s">
        <v>156</v>
      </c>
      <c r="C66" s="31">
        <v>4301011806</v>
      </c>
      <c r="D66" s="794">
        <v>4680115881525</v>
      </c>
      <c r="E66" s="795"/>
      <c r="F66" s="782">
        <v>0.4</v>
      </c>
      <c r="G66" s="32">
        <v>10</v>
      </c>
      <c r="H66" s="782">
        <v>4</v>
      </c>
      <c r="I66" s="782">
        <v>4.21</v>
      </c>
      <c r="J66" s="32">
        <v>132</v>
      </c>
      <c r="K66" s="32" t="s">
        <v>124</v>
      </c>
      <c r="L66" s="32"/>
      <c r="M66" s="33" t="s">
        <v>114</v>
      </c>
      <c r="N66" s="33"/>
      <c r="O66" s="32">
        <v>50</v>
      </c>
      <c r="P66" s="95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6" s="788"/>
      <c r="R66" s="788"/>
      <c r="S66" s="788"/>
      <c r="T66" s="789"/>
      <c r="U66" s="34"/>
      <c r="V66" s="34"/>
      <c r="W66" s="35" t="s">
        <v>69</v>
      </c>
      <c r="X66" s="783">
        <v>0</v>
      </c>
      <c r="Y66" s="78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144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157</v>
      </c>
      <c r="B67" s="54" t="s">
        <v>158</v>
      </c>
      <c r="C67" s="31">
        <v>4301011589</v>
      </c>
      <c r="D67" s="794">
        <v>4680115885899</v>
      </c>
      <c r="E67" s="795"/>
      <c r="F67" s="782">
        <v>0.35</v>
      </c>
      <c r="G67" s="32">
        <v>6</v>
      </c>
      <c r="H67" s="782">
        <v>2.1</v>
      </c>
      <c r="I67" s="782">
        <v>2.2799999999999998</v>
      </c>
      <c r="J67" s="32">
        <v>182</v>
      </c>
      <c r="K67" s="32" t="s">
        <v>76</v>
      </c>
      <c r="L67" s="32"/>
      <c r="M67" s="33" t="s">
        <v>159</v>
      </c>
      <c r="N67" s="33"/>
      <c r="O67" s="32">
        <v>50</v>
      </c>
      <c r="P67" s="11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IFERROR(IF(Y67=0,"",ROUNDUP(Y67/H67,0)*0.00651),"")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4301011801</v>
      </c>
      <c r="D68" s="794">
        <v>4680115881419</v>
      </c>
      <c r="E68" s="795"/>
      <c r="F68" s="782">
        <v>0.45</v>
      </c>
      <c r="G68" s="32">
        <v>10</v>
      </c>
      <c r="H68" s="782">
        <v>4.5</v>
      </c>
      <c r="I68" s="782">
        <v>4.71</v>
      </c>
      <c r="J68" s="32">
        <v>132</v>
      </c>
      <c r="K68" s="32" t="s">
        <v>124</v>
      </c>
      <c r="L68" s="32" t="s">
        <v>125</v>
      </c>
      <c r="M68" s="33" t="s">
        <v>114</v>
      </c>
      <c r="N68" s="33"/>
      <c r="O68" s="32">
        <v>50</v>
      </c>
      <c r="P68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108</v>
      </c>
      <c r="Y68" s="784">
        <f t="shared" si="11"/>
        <v>108</v>
      </c>
      <c r="Z68" s="36">
        <f>IFERROR(IF(Y68=0,"",ROUNDUP(Y68/H68,0)*0.00902),"")</f>
        <v>0.21648000000000001</v>
      </c>
      <c r="AA68" s="56"/>
      <c r="AB68" s="57"/>
      <c r="AC68" s="119" t="s">
        <v>144</v>
      </c>
      <c r="AG68" s="64"/>
      <c r="AJ68" s="68" t="s">
        <v>126</v>
      </c>
      <c r="AK68" s="68">
        <v>54</v>
      </c>
      <c r="BB68" s="120" t="s">
        <v>1</v>
      </c>
      <c r="BM68" s="64">
        <f t="shared" si="12"/>
        <v>113.04</v>
      </c>
      <c r="BN68" s="64">
        <f t="shared" si="13"/>
        <v>113.04</v>
      </c>
      <c r="BO68" s="64">
        <f t="shared" si="14"/>
        <v>0.18181818181818182</v>
      </c>
      <c r="BP68" s="64">
        <f t="shared" si="15"/>
        <v>0.18181818181818182</v>
      </c>
    </row>
    <row r="69" spans="1:68" x14ac:dyDescent="0.2">
      <c r="A69" s="808"/>
      <c r="B69" s="801"/>
      <c r="C69" s="801"/>
      <c r="D69" s="801"/>
      <c r="E69" s="801"/>
      <c r="F69" s="801"/>
      <c r="G69" s="801"/>
      <c r="H69" s="801"/>
      <c r="I69" s="801"/>
      <c r="J69" s="801"/>
      <c r="K69" s="801"/>
      <c r="L69" s="801"/>
      <c r="M69" s="801"/>
      <c r="N69" s="801"/>
      <c r="O69" s="809"/>
      <c r="P69" s="803" t="s">
        <v>71</v>
      </c>
      <c r="Q69" s="804"/>
      <c r="R69" s="804"/>
      <c r="S69" s="804"/>
      <c r="T69" s="804"/>
      <c r="U69" s="804"/>
      <c r="V69" s="805"/>
      <c r="W69" s="37" t="s">
        <v>72</v>
      </c>
      <c r="X69" s="785">
        <f>IFERROR(X61/H61,"0")+IFERROR(X62/H62,"0")+IFERROR(X63/H63,"0")+IFERROR(X64/H64,"0")+IFERROR(X65/H65,"0")+IFERROR(X66/H66,"0")+IFERROR(X67/H67,"0")+IFERROR(X68/H68,"0")</f>
        <v>24</v>
      </c>
      <c r="Y69" s="785">
        <f>IFERROR(Y61/H61,"0")+IFERROR(Y62/H62,"0")+IFERROR(Y63/H63,"0")+IFERROR(Y64/H64,"0")+IFERROR(Y65/H65,"0")+IFERROR(Y66/H66,"0")+IFERROR(Y67/H67,"0")+IFERROR(Y68/H68,"0")</f>
        <v>24</v>
      </c>
      <c r="Z69" s="785">
        <f>IFERROR(IF(Z61="",0,Z61),"0")+IFERROR(IF(Z62="",0,Z62),"0")+IFERROR(IF(Z63="",0,Z63),"0")+IFERROR(IF(Z64="",0,Z64),"0")+IFERROR(IF(Z65="",0,Z65),"0")+IFERROR(IF(Z66="",0,Z66),"0")+IFERROR(IF(Z67="",0,Z67),"0")+IFERROR(IF(Z68="",0,Z68),"0")</f>
        <v>0.21648000000000001</v>
      </c>
      <c r="AA69" s="786"/>
      <c r="AB69" s="786"/>
      <c r="AC69" s="786"/>
    </row>
    <row r="70" spans="1:68" x14ac:dyDescent="0.2">
      <c r="A70" s="801"/>
      <c r="B70" s="801"/>
      <c r="C70" s="801"/>
      <c r="D70" s="801"/>
      <c r="E70" s="801"/>
      <c r="F70" s="801"/>
      <c r="G70" s="801"/>
      <c r="H70" s="801"/>
      <c r="I70" s="801"/>
      <c r="J70" s="801"/>
      <c r="K70" s="801"/>
      <c r="L70" s="801"/>
      <c r="M70" s="801"/>
      <c r="N70" s="801"/>
      <c r="O70" s="809"/>
      <c r="P70" s="803" t="s">
        <v>71</v>
      </c>
      <c r="Q70" s="804"/>
      <c r="R70" s="804"/>
      <c r="S70" s="804"/>
      <c r="T70" s="804"/>
      <c r="U70" s="804"/>
      <c r="V70" s="805"/>
      <c r="W70" s="37" t="s">
        <v>69</v>
      </c>
      <c r="X70" s="785">
        <f>IFERROR(SUM(X61:X68),"0")</f>
        <v>108</v>
      </c>
      <c r="Y70" s="785">
        <f>IFERROR(SUM(Y61:Y68),"0")</f>
        <v>108</v>
      </c>
      <c r="Z70" s="37"/>
      <c r="AA70" s="786"/>
      <c r="AB70" s="786"/>
      <c r="AC70" s="786"/>
    </row>
    <row r="71" spans="1:68" ht="14.25" customHeight="1" x14ac:dyDescent="0.25">
      <c r="A71" s="800" t="s">
        <v>163</v>
      </c>
      <c r="B71" s="801"/>
      <c r="C71" s="801"/>
      <c r="D71" s="801"/>
      <c r="E71" s="801"/>
      <c r="F71" s="801"/>
      <c r="G71" s="801"/>
      <c r="H71" s="801"/>
      <c r="I71" s="801"/>
      <c r="J71" s="801"/>
      <c r="K71" s="801"/>
      <c r="L71" s="801"/>
      <c r="M71" s="801"/>
      <c r="N71" s="801"/>
      <c r="O71" s="801"/>
      <c r="P71" s="801"/>
      <c r="Q71" s="801"/>
      <c r="R71" s="801"/>
      <c r="S71" s="801"/>
      <c r="T71" s="801"/>
      <c r="U71" s="801"/>
      <c r="V71" s="801"/>
      <c r="W71" s="801"/>
      <c r="X71" s="801"/>
      <c r="Y71" s="801"/>
      <c r="Z71" s="801"/>
      <c r="AA71" s="779"/>
      <c r="AB71" s="779"/>
      <c r="AC71" s="779"/>
    </row>
    <row r="72" spans="1:68" ht="27" customHeight="1" x14ac:dyDescent="0.25">
      <c r="A72" s="54" t="s">
        <v>164</v>
      </c>
      <c r="B72" s="54" t="s">
        <v>165</v>
      </c>
      <c r="C72" s="31">
        <v>4301020298</v>
      </c>
      <c r="D72" s="794">
        <v>4680115881440</v>
      </c>
      <c r="E72" s="795"/>
      <c r="F72" s="782">
        <v>1.35</v>
      </c>
      <c r="G72" s="32">
        <v>8</v>
      </c>
      <c r="H72" s="782">
        <v>10.8</v>
      </c>
      <c r="I72" s="782">
        <v>11.234999999999999</v>
      </c>
      <c r="J72" s="32">
        <v>64</v>
      </c>
      <c r="K72" s="32" t="s">
        <v>113</v>
      </c>
      <c r="L72" s="32"/>
      <c r="M72" s="33" t="s">
        <v>114</v>
      </c>
      <c r="N72" s="33"/>
      <c r="O72" s="32">
        <v>50</v>
      </c>
      <c r="P72" s="11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100</v>
      </c>
      <c r="Y72" s="784">
        <f>IFERROR(IF(X72="",0,CEILING((X72/$H72),1)*$H72),"")</f>
        <v>108</v>
      </c>
      <c r="Z72" s="36">
        <f>IFERROR(IF(Y72=0,"",ROUNDUP(Y72/H72,0)*0.01898),"")</f>
        <v>0.1898</v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104.02777777777777</v>
      </c>
      <c r="BN72" s="64">
        <f>IFERROR(Y72*I72/H72,"0")</f>
        <v>112.34999999999998</v>
      </c>
      <c r="BO72" s="64">
        <f>IFERROR(1/J72*(X72/H72),"0")</f>
        <v>0.14467592592592593</v>
      </c>
      <c r="BP72" s="64">
        <f>IFERROR(1/J72*(Y72/H72),"0")</f>
        <v>0.15625</v>
      </c>
    </row>
    <row r="73" spans="1:68" ht="27" customHeight="1" x14ac:dyDescent="0.25">
      <c r="A73" s="54" t="s">
        <v>167</v>
      </c>
      <c r="B73" s="54" t="s">
        <v>168</v>
      </c>
      <c r="C73" s="31">
        <v>4301020228</v>
      </c>
      <c r="D73" s="794">
        <v>4680115882751</v>
      </c>
      <c r="E73" s="795"/>
      <c r="F73" s="782">
        <v>0.45</v>
      </c>
      <c r="G73" s="32">
        <v>10</v>
      </c>
      <c r="H73" s="782">
        <v>4.5</v>
      </c>
      <c r="I73" s="782">
        <v>4.71</v>
      </c>
      <c r="J73" s="32">
        <v>132</v>
      </c>
      <c r="K73" s="32" t="s">
        <v>124</v>
      </c>
      <c r="L73" s="32"/>
      <c r="M73" s="33" t="s">
        <v>114</v>
      </c>
      <c r="N73" s="33"/>
      <c r="O73" s="32">
        <v>90</v>
      </c>
      <c r="P73" s="79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0</v>
      </c>
      <c r="Y73" s="784">
        <f>IFERROR(IF(X73="",0,CEILING((X73/$H73),1)*$H73),"")</f>
        <v>0</v>
      </c>
      <c r="Z73" s="36" t="str">
        <f>IFERROR(IF(Y73=0,"",ROUNDUP(Y73/H73,0)*0.00902),"")</f>
        <v/>
      </c>
      <c r="AA73" s="56"/>
      <c r="AB73" s="57"/>
      <c r="AC73" s="123" t="s">
        <v>169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170</v>
      </c>
      <c r="B74" s="54" t="s">
        <v>171</v>
      </c>
      <c r="C74" s="31">
        <v>4301020358</v>
      </c>
      <c r="D74" s="794">
        <v>4680115885950</v>
      </c>
      <c r="E74" s="795"/>
      <c r="F74" s="782">
        <v>0.37</v>
      </c>
      <c r="G74" s="32">
        <v>6</v>
      </c>
      <c r="H74" s="782">
        <v>2.2200000000000002</v>
      </c>
      <c r="I74" s="782">
        <v>2.4</v>
      </c>
      <c r="J74" s="32">
        <v>182</v>
      </c>
      <c r="K74" s="32" t="s">
        <v>76</v>
      </c>
      <c r="L74" s="32"/>
      <c r="M74" s="33" t="s">
        <v>117</v>
      </c>
      <c r="N74" s="33"/>
      <c r="O74" s="32">
        <v>50</v>
      </c>
      <c r="P74" s="9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0</v>
      </c>
      <c r="Y74" s="78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166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4301020296</v>
      </c>
      <c r="D75" s="794">
        <v>4680115881433</v>
      </c>
      <c r="E75" s="795"/>
      <c r="F75" s="782">
        <v>0.45</v>
      </c>
      <c r="G75" s="32">
        <v>6</v>
      </c>
      <c r="H75" s="782">
        <v>2.7</v>
      </c>
      <c r="I75" s="782">
        <v>2.88</v>
      </c>
      <c r="J75" s="32">
        <v>182</v>
      </c>
      <c r="K75" s="32" t="s">
        <v>76</v>
      </c>
      <c r="L75" s="32" t="s">
        <v>125</v>
      </c>
      <c r="M75" s="33" t="s">
        <v>114</v>
      </c>
      <c r="N75" s="33"/>
      <c r="O75" s="32">
        <v>50</v>
      </c>
      <c r="P75" s="11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5" s="788"/>
      <c r="R75" s="788"/>
      <c r="S75" s="788"/>
      <c r="T75" s="789"/>
      <c r="U75" s="34"/>
      <c r="V75" s="34"/>
      <c r="W75" s="35" t="s">
        <v>69</v>
      </c>
      <c r="X75" s="783">
        <v>0</v>
      </c>
      <c r="Y75" s="78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 t="s">
        <v>126</v>
      </c>
      <c r="AK75" s="68">
        <v>37.799999999999997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808"/>
      <c r="B76" s="801"/>
      <c r="C76" s="801"/>
      <c r="D76" s="801"/>
      <c r="E76" s="801"/>
      <c r="F76" s="801"/>
      <c r="G76" s="801"/>
      <c r="H76" s="801"/>
      <c r="I76" s="801"/>
      <c r="J76" s="801"/>
      <c r="K76" s="801"/>
      <c r="L76" s="801"/>
      <c r="M76" s="801"/>
      <c r="N76" s="801"/>
      <c r="O76" s="809"/>
      <c r="P76" s="803" t="s">
        <v>71</v>
      </c>
      <c r="Q76" s="804"/>
      <c r="R76" s="804"/>
      <c r="S76" s="804"/>
      <c r="T76" s="804"/>
      <c r="U76" s="804"/>
      <c r="V76" s="805"/>
      <c r="W76" s="37" t="s">
        <v>72</v>
      </c>
      <c r="X76" s="785">
        <f>IFERROR(X72/H72,"0")+IFERROR(X73/H73,"0")+IFERROR(X74/H74,"0")+IFERROR(X75/H75,"0")</f>
        <v>9.2592592592592595</v>
      </c>
      <c r="Y76" s="785">
        <f>IFERROR(Y72/H72,"0")+IFERROR(Y73/H73,"0")+IFERROR(Y74/H74,"0")+IFERROR(Y75/H75,"0")</f>
        <v>10</v>
      </c>
      <c r="Z76" s="785">
        <f>IFERROR(IF(Z72="",0,Z72),"0")+IFERROR(IF(Z73="",0,Z73),"0")+IFERROR(IF(Z74="",0,Z74),"0")+IFERROR(IF(Z75="",0,Z75),"0")</f>
        <v>0.1898</v>
      </c>
      <c r="AA76" s="786"/>
      <c r="AB76" s="786"/>
      <c r="AC76" s="786"/>
    </row>
    <row r="77" spans="1:68" x14ac:dyDescent="0.2">
      <c r="A77" s="801"/>
      <c r="B77" s="801"/>
      <c r="C77" s="801"/>
      <c r="D77" s="801"/>
      <c r="E77" s="801"/>
      <c r="F77" s="801"/>
      <c r="G77" s="801"/>
      <c r="H77" s="801"/>
      <c r="I77" s="801"/>
      <c r="J77" s="801"/>
      <c r="K77" s="801"/>
      <c r="L77" s="801"/>
      <c r="M77" s="801"/>
      <c r="N77" s="801"/>
      <c r="O77" s="809"/>
      <c r="P77" s="803" t="s">
        <v>71</v>
      </c>
      <c r="Q77" s="804"/>
      <c r="R77" s="804"/>
      <c r="S77" s="804"/>
      <c r="T77" s="804"/>
      <c r="U77" s="804"/>
      <c r="V77" s="805"/>
      <c r="W77" s="37" t="s">
        <v>69</v>
      </c>
      <c r="X77" s="785">
        <f>IFERROR(SUM(X72:X75),"0")</f>
        <v>100</v>
      </c>
      <c r="Y77" s="785">
        <f>IFERROR(SUM(Y72:Y75),"0")</f>
        <v>108</v>
      </c>
      <c r="Z77" s="37"/>
      <c r="AA77" s="786"/>
      <c r="AB77" s="786"/>
      <c r="AC77" s="786"/>
    </row>
    <row r="78" spans="1:68" ht="14.25" customHeight="1" x14ac:dyDescent="0.25">
      <c r="A78" s="800" t="s">
        <v>64</v>
      </c>
      <c r="B78" s="801"/>
      <c r="C78" s="801"/>
      <c r="D78" s="801"/>
      <c r="E78" s="801"/>
      <c r="F78" s="801"/>
      <c r="G78" s="801"/>
      <c r="H78" s="801"/>
      <c r="I78" s="801"/>
      <c r="J78" s="801"/>
      <c r="K78" s="801"/>
      <c r="L78" s="801"/>
      <c r="M78" s="801"/>
      <c r="N78" s="801"/>
      <c r="O78" s="801"/>
      <c r="P78" s="801"/>
      <c r="Q78" s="801"/>
      <c r="R78" s="801"/>
      <c r="S78" s="801"/>
      <c r="T78" s="801"/>
      <c r="U78" s="801"/>
      <c r="V78" s="801"/>
      <c r="W78" s="801"/>
      <c r="X78" s="801"/>
      <c r="Y78" s="801"/>
      <c r="Z78" s="801"/>
      <c r="AA78" s="779"/>
      <c r="AB78" s="779"/>
      <c r="AC78" s="779"/>
    </row>
    <row r="79" spans="1:68" ht="16.5" customHeight="1" x14ac:dyDescent="0.25">
      <c r="A79" s="54" t="s">
        <v>174</v>
      </c>
      <c r="B79" s="54" t="s">
        <v>175</v>
      </c>
      <c r="C79" s="31">
        <v>4301031242</v>
      </c>
      <c r="D79" s="794">
        <v>4680115885066</v>
      </c>
      <c r="E79" s="795"/>
      <c r="F79" s="782">
        <v>0.7</v>
      </c>
      <c r="G79" s="32">
        <v>6</v>
      </c>
      <c r="H79" s="782">
        <v>4.2</v>
      </c>
      <c r="I79" s="782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 t="shared" ref="Y79:Y84" si="16"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177</v>
      </c>
      <c r="B80" s="54" t="s">
        <v>178</v>
      </c>
      <c r="C80" s="31">
        <v>4301031240</v>
      </c>
      <c r="D80" s="794">
        <v>4680115885042</v>
      </c>
      <c r="E80" s="795"/>
      <c r="F80" s="782">
        <v>0.7</v>
      </c>
      <c r="G80" s="32">
        <v>6</v>
      </c>
      <c r="H80" s="782">
        <v>4.2</v>
      </c>
      <c r="I80" s="782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180</v>
      </c>
      <c r="B81" s="54" t="s">
        <v>181</v>
      </c>
      <c r="C81" s="31">
        <v>4301031315</v>
      </c>
      <c r="D81" s="794">
        <v>4680115885080</v>
      </c>
      <c r="E81" s="795"/>
      <c r="F81" s="782">
        <v>0.7</v>
      </c>
      <c r="G81" s="32">
        <v>6</v>
      </c>
      <c r="H81" s="782">
        <v>4.2</v>
      </c>
      <c r="I81" s="782">
        <v>4.41</v>
      </c>
      <c r="J81" s="32">
        <v>132</v>
      </c>
      <c r="K81" s="32" t="s">
        <v>124</v>
      </c>
      <c r="L81" s="32"/>
      <c r="M81" s="33" t="s">
        <v>68</v>
      </c>
      <c r="N81" s="33"/>
      <c r="O81" s="32">
        <v>40</v>
      </c>
      <c r="P81" s="84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0</v>
      </c>
      <c r="Y81" s="784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182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183</v>
      </c>
      <c r="B82" s="54" t="s">
        <v>184</v>
      </c>
      <c r="C82" s="31">
        <v>4301031243</v>
      </c>
      <c r="D82" s="794">
        <v>4680115885073</v>
      </c>
      <c r="E82" s="795"/>
      <c r="F82" s="782">
        <v>0.3</v>
      </c>
      <c r="G82" s="32">
        <v>6</v>
      </c>
      <c r="H82" s="782">
        <v>1.8</v>
      </c>
      <c r="I82" s="7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88"/>
      <c r="R82" s="788"/>
      <c r="S82" s="788"/>
      <c r="T82" s="789"/>
      <c r="U82" s="34"/>
      <c r="V82" s="34"/>
      <c r="W82" s="35" t="s">
        <v>69</v>
      </c>
      <c r="X82" s="783">
        <v>0</v>
      </c>
      <c r="Y82" s="784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4301031241</v>
      </c>
      <c r="D83" s="794">
        <v>4680115885059</v>
      </c>
      <c r="E83" s="795"/>
      <c r="F83" s="782">
        <v>0.3</v>
      </c>
      <c r="G83" s="32">
        <v>6</v>
      </c>
      <c r="H83" s="782">
        <v>1.8</v>
      </c>
      <c r="I83" s="7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88"/>
      <c r="R83" s="788"/>
      <c r="S83" s="788"/>
      <c r="T83" s="789"/>
      <c r="U83" s="34"/>
      <c r="V83" s="34"/>
      <c r="W83" s="35" t="s">
        <v>69</v>
      </c>
      <c r="X83" s="783">
        <v>0</v>
      </c>
      <c r="Y83" s="784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4301031316</v>
      </c>
      <c r="D84" s="794">
        <v>4680115885097</v>
      </c>
      <c r="E84" s="795"/>
      <c r="F84" s="782">
        <v>0.3</v>
      </c>
      <c r="G84" s="32">
        <v>6</v>
      </c>
      <c r="H84" s="782">
        <v>1.8</v>
      </c>
      <c r="I84" s="7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88"/>
      <c r="R84" s="788"/>
      <c r="S84" s="788"/>
      <c r="T84" s="789"/>
      <c r="U84" s="34"/>
      <c r="V84" s="34"/>
      <c r="W84" s="35" t="s">
        <v>69</v>
      </c>
      <c r="X84" s="783">
        <v>0</v>
      </c>
      <c r="Y84" s="78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808"/>
      <c r="B85" s="801"/>
      <c r="C85" s="801"/>
      <c r="D85" s="801"/>
      <c r="E85" s="801"/>
      <c r="F85" s="801"/>
      <c r="G85" s="801"/>
      <c r="H85" s="801"/>
      <c r="I85" s="801"/>
      <c r="J85" s="801"/>
      <c r="K85" s="801"/>
      <c r="L85" s="801"/>
      <c r="M85" s="801"/>
      <c r="N85" s="801"/>
      <c r="O85" s="809"/>
      <c r="P85" s="803" t="s">
        <v>71</v>
      </c>
      <c r="Q85" s="804"/>
      <c r="R85" s="804"/>
      <c r="S85" s="804"/>
      <c r="T85" s="804"/>
      <c r="U85" s="804"/>
      <c r="V85" s="805"/>
      <c r="W85" s="37" t="s">
        <v>72</v>
      </c>
      <c r="X85" s="785">
        <f>IFERROR(X79/H79,"0")+IFERROR(X80/H80,"0")+IFERROR(X81/H81,"0")+IFERROR(X82/H82,"0")+IFERROR(X83/H83,"0")+IFERROR(X84/H84,"0")</f>
        <v>0</v>
      </c>
      <c r="Y85" s="785">
        <f>IFERROR(Y79/H79,"0")+IFERROR(Y80/H80,"0")+IFERROR(Y81/H81,"0")+IFERROR(Y82/H82,"0")+IFERROR(Y83/H83,"0")+IFERROR(Y84/H84,"0")</f>
        <v>0</v>
      </c>
      <c r="Z85" s="785">
        <f>IFERROR(IF(Z79="",0,Z79),"0")+IFERROR(IF(Z80="",0,Z80),"0")+IFERROR(IF(Z81="",0,Z81),"0")+IFERROR(IF(Z82="",0,Z82),"0")+IFERROR(IF(Z83="",0,Z83),"0")+IFERROR(IF(Z84="",0,Z84),"0")</f>
        <v>0</v>
      </c>
      <c r="AA85" s="786"/>
      <c r="AB85" s="786"/>
      <c r="AC85" s="786"/>
    </row>
    <row r="86" spans="1:68" x14ac:dyDescent="0.2">
      <c r="A86" s="801"/>
      <c r="B86" s="801"/>
      <c r="C86" s="801"/>
      <c r="D86" s="801"/>
      <c r="E86" s="801"/>
      <c r="F86" s="801"/>
      <c r="G86" s="801"/>
      <c r="H86" s="801"/>
      <c r="I86" s="801"/>
      <c r="J86" s="801"/>
      <c r="K86" s="801"/>
      <c r="L86" s="801"/>
      <c r="M86" s="801"/>
      <c r="N86" s="801"/>
      <c r="O86" s="809"/>
      <c r="P86" s="803" t="s">
        <v>71</v>
      </c>
      <c r="Q86" s="804"/>
      <c r="R86" s="804"/>
      <c r="S86" s="804"/>
      <c r="T86" s="804"/>
      <c r="U86" s="804"/>
      <c r="V86" s="805"/>
      <c r="W86" s="37" t="s">
        <v>69</v>
      </c>
      <c r="X86" s="785">
        <f>IFERROR(SUM(X79:X84),"0")</f>
        <v>0</v>
      </c>
      <c r="Y86" s="785">
        <f>IFERROR(SUM(Y79:Y84),"0")</f>
        <v>0</v>
      </c>
      <c r="Z86" s="37"/>
      <c r="AA86" s="786"/>
      <c r="AB86" s="786"/>
      <c r="AC86" s="786"/>
    </row>
    <row r="87" spans="1:68" ht="14.25" customHeight="1" x14ac:dyDescent="0.25">
      <c r="A87" s="800" t="s">
        <v>73</v>
      </c>
      <c r="B87" s="801"/>
      <c r="C87" s="801"/>
      <c r="D87" s="801"/>
      <c r="E87" s="801"/>
      <c r="F87" s="801"/>
      <c r="G87" s="801"/>
      <c r="H87" s="801"/>
      <c r="I87" s="801"/>
      <c r="J87" s="801"/>
      <c r="K87" s="801"/>
      <c r="L87" s="801"/>
      <c r="M87" s="801"/>
      <c r="N87" s="801"/>
      <c r="O87" s="801"/>
      <c r="P87" s="801"/>
      <c r="Q87" s="801"/>
      <c r="R87" s="801"/>
      <c r="S87" s="801"/>
      <c r="T87" s="801"/>
      <c r="U87" s="801"/>
      <c r="V87" s="801"/>
      <c r="W87" s="801"/>
      <c r="X87" s="801"/>
      <c r="Y87" s="801"/>
      <c r="Z87" s="801"/>
      <c r="AA87" s="779"/>
      <c r="AB87" s="779"/>
      <c r="AC87" s="779"/>
    </row>
    <row r="88" spans="1:68" ht="16.5" customHeight="1" x14ac:dyDescent="0.25">
      <c r="A88" s="54" t="s">
        <v>189</v>
      </c>
      <c r="B88" s="54" t="s">
        <v>190</v>
      </c>
      <c r="C88" s="31">
        <v>4301051838</v>
      </c>
      <c r="D88" s="794">
        <v>4680115881891</v>
      </c>
      <c r="E88" s="795"/>
      <c r="F88" s="782">
        <v>1.4</v>
      </c>
      <c r="G88" s="32">
        <v>6</v>
      </c>
      <c r="H88" s="782">
        <v>8.4</v>
      </c>
      <c r="I88" s="782">
        <v>8.9190000000000005</v>
      </c>
      <c r="J88" s="32">
        <v>64</v>
      </c>
      <c r="K88" s="32" t="s">
        <v>113</v>
      </c>
      <c r="L88" s="32"/>
      <c r="M88" s="33" t="s">
        <v>117</v>
      </c>
      <c r="N88" s="33"/>
      <c r="O88" s="32">
        <v>40</v>
      </c>
      <c r="P88" s="10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ref="Y88:Y93" si="21">IFERROR(IF(X88="",0,CEILING((X88/$H88),1)*$H88),"")</f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ref="BM88:BM93" si="22">IFERROR(X88*I88/H88,"0")</f>
        <v>0</v>
      </c>
      <c r="BN88" s="64">
        <f t="shared" ref="BN88:BN93" si="23">IFERROR(Y88*I88/H88,"0")</f>
        <v>0</v>
      </c>
      <c r="BO88" s="64">
        <f t="shared" ref="BO88:BO93" si="24">IFERROR(1/J88*(X88/H88),"0")</f>
        <v>0</v>
      </c>
      <c r="BP88" s="64">
        <f t="shared" ref="BP88:BP93" si="25">IFERROR(1/J88*(Y88/H88),"0")</f>
        <v>0</v>
      </c>
    </row>
    <row r="89" spans="1:68" ht="27" customHeight="1" x14ac:dyDescent="0.25">
      <c r="A89" s="54" t="s">
        <v>192</v>
      </c>
      <c r="B89" s="54" t="s">
        <v>193</v>
      </c>
      <c r="C89" s="31">
        <v>4301051846</v>
      </c>
      <c r="D89" s="794">
        <v>4680115885769</v>
      </c>
      <c r="E89" s="795"/>
      <c r="F89" s="782">
        <v>1.4</v>
      </c>
      <c r="G89" s="32">
        <v>6</v>
      </c>
      <c r="H89" s="782">
        <v>8.4</v>
      </c>
      <c r="I89" s="782">
        <v>8.8350000000000009</v>
      </c>
      <c r="J89" s="32">
        <v>64</v>
      </c>
      <c r="K89" s="32" t="s">
        <v>113</v>
      </c>
      <c r="L89" s="32"/>
      <c r="M89" s="33" t="s">
        <v>117</v>
      </c>
      <c r="N89" s="33"/>
      <c r="O89" s="32">
        <v>45</v>
      </c>
      <c r="P89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0</v>
      </c>
      <c r="Y89" s="784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37.5" customHeight="1" x14ac:dyDescent="0.25">
      <c r="A90" s="54" t="s">
        <v>195</v>
      </c>
      <c r="B90" s="54" t="s">
        <v>196</v>
      </c>
      <c r="C90" s="31">
        <v>4301051822</v>
      </c>
      <c r="D90" s="794">
        <v>4680115884410</v>
      </c>
      <c r="E90" s="795"/>
      <c r="F90" s="782">
        <v>1.4</v>
      </c>
      <c r="G90" s="32">
        <v>6</v>
      </c>
      <c r="H90" s="782">
        <v>8.4</v>
      </c>
      <c r="I90" s="782">
        <v>8.952</v>
      </c>
      <c r="J90" s="32">
        <v>56</v>
      </c>
      <c r="K90" s="32" t="s">
        <v>113</v>
      </c>
      <c r="L90" s="32"/>
      <c r="M90" s="33" t="s">
        <v>68</v>
      </c>
      <c r="N90" s="33"/>
      <c r="O90" s="32">
        <v>40</v>
      </c>
      <c r="P90" s="11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0</v>
      </c>
      <c r="Y90" s="784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16.5" customHeight="1" x14ac:dyDescent="0.25">
      <c r="A91" s="54" t="s">
        <v>198</v>
      </c>
      <c r="B91" s="54" t="s">
        <v>199</v>
      </c>
      <c r="C91" s="31">
        <v>4301051837</v>
      </c>
      <c r="D91" s="794">
        <v>4680115884311</v>
      </c>
      <c r="E91" s="795"/>
      <c r="F91" s="782">
        <v>0.3</v>
      </c>
      <c r="G91" s="32">
        <v>6</v>
      </c>
      <c r="H91" s="782">
        <v>1.8</v>
      </c>
      <c r="I91" s="782">
        <v>2.0459999999999998</v>
      </c>
      <c r="J91" s="32">
        <v>182</v>
      </c>
      <c r="K91" s="32" t="s">
        <v>76</v>
      </c>
      <c r="L91" s="32"/>
      <c r="M91" s="33" t="s">
        <v>117</v>
      </c>
      <c r="N91" s="33"/>
      <c r="O91" s="32">
        <v>40</v>
      </c>
      <c r="P91" s="10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1" s="788"/>
      <c r="R91" s="788"/>
      <c r="S91" s="788"/>
      <c r="T91" s="789"/>
      <c r="U91" s="34"/>
      <c r="V91" s="34"/>
      <c r="W91" s="35" t="s">
        <v>69</v>
      </c>
      <c r="X91" s="783">
        <v>0</v>
      </c>
      <c r="Y91" s="784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4301051844</v>
      </c>
      <c r="D92" s="794">
        <v>4680115885929</v>
      </c>
      <c r="E92" s="795"/>
      <c r="F92" s="782">
        <v>0.42</v>
      </c>
      <c r="G92" s="32">
        <v>6</v>
      </c>
      <c r="H92" s="782">
        <v>2.52</v>
      </c>
      <c r="I92" s="782">
        <v>2.7</v>
      </c>
      <c r="J92" s="32">
        <v>182</v>
      </c>
      <c r="K92" s="32" t="s">
        <v>76</v>
      </c>
      <c r="L92" s="32"/>
      <c r="M92" s="33" t="s">
        <v>117</v>
      </c>
      <c r="N92" s="33"/>
      <c r="O92" s="32">
        <v>45</v>
      </c>
      <c r="P92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2" s="788"/>
      <c r="R92" s="788"/>
      <c r="S92" s="788"/>
      <c r="T92" s="789"/>
      <c r="U92" s="34"/>
      <c r="V92" s="34"/>
      <c r="W92" s="35" t="s">
        <v>69</v>
      </c>
      <c r="X92" s="783">
        <v>0</v>
      </c>
      <c r="Y92" s="784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203</v>
      </c>
      <c r="B93" s="54" t="s">
        <v>204</v>
      </c>
      <c r="C93" s="31">
        <v>4301051827</v>
      </c>
      <c r="D93" s="794">
        <v>4680115884403</v>
      </c>
      <c r="E93" s="795"/>
      <c r="F93" s="782">
        <v>0.3</v>
      </c>
      <c r="G93" s="32">
        <v>6</v>
      </c>
      <c r="H93" s="782">
        <v>1.8</v>
      </c>
      <c r="I93" s="782">
        <v>1.98</v>
      </c>
      <c r="J93" s="32">
        <v>182</v>
      </c>
      <c r="K93" s="32" t="s">
        <v>76</v>
      </c>
      <c r="L93" s="32"/>
      <c r="M93" s="33" t="s">
        <v>68</v>
      </c>
      <c r="N93" s="33"/>
      <c r="O93" s="32">
        <v>40</v>
      </c>
      <c r="P93" s="11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788"/>
      <c r="R93" s="788"/>
      <c r="S93" s="788"/>
      <c r="T93" s="789"/>
      <c r="U93" s="34"/>
      <c r="V93" s="34"/>
      <c r="W93" s="35" t="s">
        <v>69</v>
      </c>
      <c r="X93" s="783">
        <v>0</v>
      </c>
      <c r="Y93" s="784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x14ac:dyDescent="0.2">
      <c r="A94" s="808"/>
      <c r="B94" s="801"/>
      <c r="C94" s="801"/>
      <c r="D94" s="801"/>
      <c r="E94" s="801"/>
      <c r="F94" s="801"/>
      <c r="G94" s="801"/>
      <c r="H94" s="801"/>
      <c r="I94" s="801"/>
      <c r="J94" s="801"/>
      <c r="K94" s="801"/>
      <c r="L94" s="801"/>
      <c r="M94" s="801"/>
      <c r="N94" s="801"/>
      <c r="O94" s="809"/>
      <c r="P94" s="803" t="s">
        <v>71</v>
      </c>
      <c r="Q94" s="804"/>
      <c r="R94" s="804"/>
      <c r="S94" s="804"/>
      <c r="T94" s="804"/>
      <c r="U94" s="804"/>
      <c r="V94" s="805"/>
      <c r="W94" s="37" t="s">
        <v>72</v>
      </c>
      <c r="X94" s="785">
        <f>IFERROR(X88/H88,"0")+IFERROR(X89/H89,"0")+IFERROR(X90/H90,"0")+IFERROR(X91/H91,"0")+IFERROR(X92/H92,"0")+IFERROR(X93/H93,"0")</f>
        <v>0</v>
      </c>
      <c r="Y94" s="785">
        <f>IFERROR(Y88/H88,"0")+IFERROR(Y89/H89,"0")+IFERROR(Y90/H90,"0")+IFERROR(Y91/H91,"0")+IFERROR(Y92/H92,"0")+IFERROR(Y93/H93,"0")</f>
        <v>0</v>
      </c>
      <c r="Z94" s="785">
        <f>IFERROR(IF(Z88="",0,Z88),"0")+IFERROR(IF(Z89="",0,Z89),"0")+IFERROR(IF(Z90="",0,Z90),"0")+IFERROR(IF(Z91="",0,Z91),"0")+IFERROR(IF(Z92="",0,Z92),"0")+IFERROR(IF(Z93="",0,Z93),"0")</f>
        <v>0</v>
      </c>
      <c r="AA94" s="786"/>
      <c r="AB94" s="786"/>
      <c r="AC94" s="786"/>
    </row>
    <row r="95" spans="1:68" x14ac:dyDescent="0.2">
      <c r="A95" s="801"/>
      <c r="B95" s="801"/>
      <c r="C95" s="801"/>
      <c r="D95" s="801"/>
      <c r="E95" s="801"/>
      <c r="F95" s="801"/>
      <c r="G95" s="801"/>
      <c r="H95" s="801"/>
      <c r="I95" s="801"/>
      <c r="J95" s="801"/>
      <c r="K95" s="801"/>
      <c r="L95" s="801"/>
      <c r="M95" s="801"/>
      <c r="N95" s="801"/>
      <c r="O95" s="809"/>
      <c r="P95" s="803" t="s">
        <v>71</v>
      </c>
      <c r="Q95" s="804"/>
      <c r="R95" s="804"/>
      <c r="S95" s="804"/>
      <c r="T95" s="804"/>
      <c r="U95" s="804"/>
      <c r="V95" s="805"/>
      <c r="W95" s="37" t="s">
        <v>69</v>
      </c>
      <c r="X95" s="785">
        <f>IFERROR(SUM(X88:X93),"0")</f>
        <v>0</v>
      </c>
      <c r="Y95" s="785">
        <f>IFERROR(SUM(Y88:Y93),"0")</f>
        <v>0</v>
      </c>
      <c r="Z95" s="37"/>
      <c r="AA95" s="786"/>
      <c r="AB95" s="786"/>
      <c r="AC95" s="786"/>
    </row>
    <row r="96" spans="1:68" ht="14.25" customHeight="1" x14ac:dyDescent="0.25">
      <c r="A96" s="800" t="s">
        <v>205</v>
      </c>
      <c r="B96" s="801"/>
      <c r="C96" s="801"/>
      <c r="D96" s="801"/>
      <c r="E96" s="801"/>
      <c r="F96" s="801"/>
      <c r="G96" s="801"/>
      <c r="H96" s="801"/>
      <c r="I96" s="801"/>
      <c r="J96" s="801"/>
      <c r="K96" s="801"/>
      <c r="L96" s="801"/>
      <c r="M96" s="801"/>
      <c r="N96" s="801"/>
      <c r="O96" s="801"/>
      <c r="P96" s="801"/>
      <c r="Q96" s="801"/>
      <c r="R96" s="801"/>
      <c r="S96" s="801"/>
      <c r="T96" s="801"/>
      <c r="U96" s="801"/>
      <c r="V96" s="801"/>
      <c r="W96" s="801"/>
      <c r="X96" s="801"/>
      <c r="Y96" s="801"/>
      <c r="Z96" s="801"/>
      <c r="AA96" s="779"/>
      <c r="AB96" s="779"/>
      <c r="AC96" s="779"/>
    </row>
    <row r="97" spans="1:68" ht="37.5" customHeight="1" x14ac:dyDescent="0.25">
      <c r="A97" s="54" t="s">
        <v>206</v>
      </c>
      <c r="B97" s="54" t="s">
        <v>207</v>
      </c>
      <c r="C97" s="31">
        <v>4301060366</v>
      </c>
      <c r="D97" s="794">
        <v>4680115881532</v>
      </c>
      <c r="E97" s="795"/>
      <c r="F97" s="782">
        <v>1.3</v>
      </c>
      <c r="G97" s="32">
        <v>6</v>
      </c>
      <c r="H97" s="782">
        <v>7.8</v>
      </c>
      <c r="I97" s="782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37.5" customHeight="1" x14ac:dyDescent="0.25">
      <c r="A98" s="54" t="s">
        <v>206</v>
      </c>
      <c r="B98" s="54" t="s">
        <v>209</v>
      </c>
      <c r="C98" s="31">
        <v>4301060371</v>
      </c>
      <c r="D98" s="794">
        <v>4680115881532</v>
      </c>
      <c r="E98" s="795"/>
      <c r="F98" s="782">
        <v>1.4</v>
      </c>
      <c r="G98" s="32">
        <v>6</v>
      </c>
      <c r="H98" s="782">
        <v>8.4</v>
      </c>
      <c r="I98" s="782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10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210</v>
      </c>
      <c r="B99" s="54" t="s">
        <v>211</v>
      </c>
      <c r="C99" s="31">
        <v>4301060351</v>
      </c>
      <c r="D99" s="794">
        <v>4680115881464</v>
      </c>
      <c r="E99" s="795"/>
      <c r="F99" s="782">
        <v>0.4</v>
      </c>
      <c r="G99" s="32">
        <v>6</v>
      </c>
      <c r="H99" s="782">
        <v>2.4</v>
      </c>
      <c r="I99" s="782">
        <v>2.61</v>
      </c>
      <c r="J99" s="32">
        <v>132</v>
      </c>
      <c r="K99" s="32" t="s">
        <v>124</v>
      </c>
      <c r="L99" s="32"/>
      <c r="M99" s="33" t="s">
        <v>117</v>
      </c>
      <c r="N99" s="33"/>
      <c r="O99" s="32">
        <v>30</v>
      </c>
      <c r="P99" s="84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>IFERROR(IF(X99="",0,CEILING((X99/$H99),1)*$H99),"")</f>
        <v>0</v>
      </c>
      <c r="Z99" s="36" t="str">
        <f>IFERROR(IF(Y99=0,"",ROUNDUP(Y99/H99,0)*0.00902),"")</f>
        <v/>
      </c>
      <c r="AA99" s="56"/>
      <c r="AB99" s="57"/>
      <c r="AC99" s="157" t="s">
        <v>212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808"/>
      <c r="B100" s="801"/>
      <c r="C100" s="801"/>
      <c r="D100" s="801"/>
      <c r="E100" s="801"/>
      <c r="F100" s="801"/>
      <c r="G100" s="801"/>
      <c r="H100" s="801"/>
      <c r="I100" s="801"/>
      <c r="J100" s="801"/>
      <c r="K100" s="801"/>
      <c r="L100" s="801"/>
      <c r="M100" s="801"/>
      <c r="N100" s="801"/>
      <c r="O100" s="809"/>
      <c r="P100" s="803" t="s">
        <v>71</v>
      </c>
      <c r="Q100" s="804"/>
      <c r="R100" s="804"/>
      <c r="S100" s="804"/>
      <c r="T100" s="804"/>
      <c r="U100" s="804"/>
      <c r="V100" s="805"/>
      <c r="W100" s="37" t="s">
        <v>72</v>
      </c>
      <c r="X100" s="785">
        <f>IFERROR(X97/H97,"0")+IFERROR(X98/H98,"0")+IFERROR(X99/H99,"0")</f>
        <v>0</v>
      </c>
      <c r="Y100" s="785">
        <f>IFERROR(Y97/H97,"0")+IFERROR(Y98/H98,"0")+IFERROR(Y99/H99,"0")</f>
        <v>0</v>
      </c>
      <c r="Z100" s="785">
        <f>IFERROR(IF(Z97="",0,Z97),"0")+IFERROR(IF(Z98="",0,Z98),"0")+IFERROR(IF(Z99="",0,Z99),"0")</f>
        <v>0</v>
      </c>
      <c r="AA100" s="786"/>
      <c r="AB100" s="786"/>
      <c r="AC100" s="786"/>
    </row>
    <row r="101" spans="1:68" x14ac:dyDescent="0.2">
      <c r="A101" s="801"/>
      <c r="B101" s="801"/>
      <c r="C101" s="801"/>
      <c r="D101" s="801"/>
      <c r="E101" s="801"/>
      <c r="F101" s="801"/>
      <c r="G101" s="801"/>
      <c r="H101" s="801"/>
      <c r="I101" s="801"/>
      <c r="J101" s="801"/>
      <c r="K101" s="801"/>
      <c r="L101" s="801"/>
      <c r="M101" s="801"/>
      <c r="N101" s="801"/>
      <c r="O101" s="809"/>
      <c r="P101" s="803" t="s">
        <v>71</v>
      </c>
      <c r="Q101" s="804"/>
      <c r="R101" s="804"/>
      <c r="S101" s="804"/>
      <c r="T101" s="804"/>
      <c r="U101" s="804"/>
      <c r="V101" s="805"/>
      <c r="W101" s="37" t="s">
        <v>69</v>
      </c>
      <c r="X101" s="785">
        <f>IFERROR(SUM(X97:X99),"0")</f>
        <v>0</v>
      </c>
      <c r="Y101" s="785">
        <f>IFERROR(SUM(Y97:Y99),"0")</f>
        <v>0</v>
      </c>
      <c r="Z101" s="37"/>
      <c r="AA101" s="786"/>
      <c r="AB101" s="786"/>
      <c r="AC101" s="786"/>
    </row>
    <row r="102" spans="1:68" ht="16.5" customHeight="1" x14ac:dyDescent="0.25">
      <c r="A102" s="836" t="s">
        <v>213</v>
      </c>
      <c r="B102" s="801"/>
      <c r="C102" s="801"/>
      <c r="D102" s="801"/>
      <c r="E102" s="801"/>
      <c r="F102" s="801"/>
      <c r="G102" s="801"/>
      <c r="H102" s="801"/>
      <c r="I102" s="801"/>
      <c r="J102" s="801"/>
      <c r="K102" s="801"/>
      <c r="L102" s="801"/>
      <c r="M102" s="801"/>
      <c r="N102" s="801"/>
      <c r="O102" s="801"/>
      <c r="P102" s="801"/>
      <c r="Q102" s="801"/>
      <c r="R102" s="801"/>
      <c r="S102" s="801"/>
      <c r="T102" s="801"/>
      <c r="U102" s="801"/>
      <c r="V102" s="801"/>
      <c r="W102" s="801"/>
      <c r="X102" s="801"/>
      <c r="Y102" s="801"/>
      <c r="Z102" s="801"/>
      <c r="AA102" s="778"/>
      <c r="AB102" s="778"/>
      <c r="AC102" s="778"/>
    </row>
    <row r="103" spans="1:68" ht="14.25" customHeight="1" x14ac:dyDescent="0.25">
      <c r="A103" s="800" t="s">
        <v>110</v>
      </c>
      <c r="B103" s="801"/>
      <c r="C103" s="801"/>
      <c r="D103" s="801"/>
      <c r="E103" s="801"/>
      <c r="F103" s="801"/>
      <c r="G103" s="801"/>
      <c r="H103" s="801"/>
      <c r="I103" s="801"/>
      <c r="J103" s="801"/>
      <c r="K103" s="801"/>
      <c r="L103" s="801"/>
      <c r="M103" s="801"/>
      <c r="N103" s="801"/>
      <c r="O103" s="801"/>
      <c r="P103" s="801"/>
      <c r="Q103" s="801"/>
      <c r="R103" s="801"/>
      <c r="S103" s="801"/>
      <c r="T103" s="801"/>
      <c r="U103" s="801"/>
      <c r="V103" s="801"/>
      <c r="W103" s="801"/>
      <c r="X103" s="801"/>
      <c r="Y103" s="801"/>
      <c r="Z103" s="801"/>
      <c r="AA103" s="779"/>
      <c r="AB103" s="779"/>
      <c r="AC103" s="779"/>
    </row>
    <row r="104" spans="1:68" ht="27" customHeight="1" x14ac:dyDescent="0.25">
      <c r="A104" s="54" t="s">
        <v>214</v>
      </c>
      <c r="B104" s="54" t="s">
        <v>215</v>
      </c>
      <c r="C104" s="31">
        <v>4301011468</v>
      </c>
      <c r="D104" s="794">
        <v>4680115881327</v>
      </c>
      <c r="E104" s="795"/>
      <c r="F104" s="782">
        <v>1.35</v>
      </c>
      <c r="G104" s="32">
        <v>8</v>
      </c>
      <c r="H104" s="782">
        <v>10.8</v>
      </c>
      <c r="I104" s="782">
        <v>11.234999999999999</v>
      </c>
      <c r="J104" s="32">
        <v>64</v>
      </c>
      <c r="K104" s="32" t="s">
        <v>113</v>
      </c>
      <c r="L104" s="32"/>
      <c r="M104" s="33" t="s">
        <v>159</v>
      </c>
      <c r="N104" s="33"/>
      <c r="O104" s="32">
        <v>50</v>
      </c>
      <c r="P104" s="8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200</v>
      </c>
      <c r="Y104" s="784">
        <f>IFERROR(IF(X104="",0,CEILING((X104/$H104),1)*$H104),"")</f>
        <v>205.20000000000002</v>
      </c>
      <c r="Z104" s="36">
        <f>IFERROR(IF(Y104=0,"",ROUNDUP(Y104/H104,0)*0.01898),"")</f>
        <v>0.36062</v>
      </c>
      <c r="AA104" s="56"/>
      <c r="AB104" s="57"/>
      <c r="AC104" s="159" t="s">
        <v>216</v>
      </c>
      <c r="AG104" s="64"/>
      <c r="AJ104" s="68"/>
      <c r="AK104" s="68">
        <v>0</v>
      </c>
      <c r="BB104" s="160" t="s">
        <v>1</v>
      </c>
      <c r="BM104" s="64">
        <f>IFERROR(X104*I104/H104,"0")</f>
        <v>208.05555555555554</v>
      </c>
      <c r="BN104" s="64">
        <f>IFERROR(Y104*I104/H104,"0")</f>
        <v>213.46499999999997</v>
      </c>
      <c r="BO104" s="64">
        <f>IFERROR(1/J104*(X104/H104),"0")</f>
        <v>0.28935185185185186</v>
      </c>
      <c r="BP104" s="64">
        <f>IFERROR(1/J104*(Y104/H104),"0")</f>
        <v>0.296875</v>
      </c>
    </row>
    <row r="105" spans="1:68" ht="16.5" customHeight="1" x14ac:dyDescent="0.25">
      <c r="A105" s="54" t="s">
        <v>217</v>
      </c>
      <c r="B105" s="54" t="s">
        <v>218</v>
      </c>
      <c r="C105" s="31">
        <v>4301011476</v>
      </c>
      <c r="D105" s="794">
        <v>4680115881518</v>
      </c>
      <c r="E105" s="795"/>
      <c r="F105" s="782">
        <v>0.4</v>
      </c>
      <c r="G105" s="32">
        <v>10</v>
      </c>
      <c r="H105" s="782">
        <v>4</v>
      </c>
      <c r="I105" s="782">
        <v>4.21</v>
      </c>
      <c r="J105" s="32">
        <v>132</v>
      </c>
      <c r="K105" s="32" t="s">
        <v>124</v>
      </c>
      <c r="L105" s="32"/>
      <c r="M105" s="33" t="s">
        <v>117</v>
      </c>
      <c r="N105" s="33"/>
      <c r="O105" s="32">
        <v>50</v>
      </c>
      <c r="P105" s="11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219</v>
      </c>
      <c r="B106" s="54" t="s">
        <v>220</v>
      </c>
      <c r="C106" s="31">
        <v>4301011443</v>
      </c>
      <c r="D106" s="794">
        <v>4680115881303</v>
      </c>
      <c r="E106" s="795"/>
      <c r="F106" s="782">
        <v>0.45</v>
      </c>
      <c r="G106" s="32">
        <v>10</v>
      </c>
      <c r="H106" s="782">
        <v>4.5</v>
      </c>
      <c r="I106" s="782">
        <v>4.71</v>
      </c>
      <c r="J106" s="32">
        <v>132</v>
      </c>
      <c r="K106" s="32" t="s">
        <v>124</v>
      </c>
      <c r="L106" s="32" t="s">
        <v>125</v>
      </c>
      <c r="M106" s="33" t="s">
        <v>159</v>
      </c>
      <c r="N106" s="33"/>
      <c r="O106" s="32">
        <v>50</v>
      </c>
      <c r="P106" s="11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788"/>
      <c r="R106" s="788"/>
      <c r="S106" s="788"/>
      <c r="T106" s="789"/>
      <c r="U106" s="34"/>
      <c r="V106" s="34"/>
      <c r="W106" s="35" t="s">
        <v>69</v>
      </c>
      <c r="X106" s="783">
        <v>0</v>
      </c>
      <c r="Y106" s="7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221</v>
      </c>
      <c r="AG106" s="64"/>
      <c r="AJ106" s="68" t="s">
        <v>126</v>
      </c>
      <c r="AK106" s="68">
        <v>54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808"/>
      <c r="B107" s="801"/>
      <c r="C107" s="801"/>
      <c r="D107" s="801"/>
      <c r="E107" s="801"/>
      <c r="F107" s="801"/>
      <c r="G107" s="801"/>
      <c r="H107" s="801"/>
      <c r="I107" s="801"/>
      <c r="J107" s="801"/>
      <c r="K107" s="801"/>
      <c r="L107" s="801"/>
      <c r="M107" s="801"/>
      <c r="N107" s="801"/>
      <c r="O107" s="809"/>
      <c r="P107" s="803" t="s">
        <v>71</v>
      </c>
      <c r="Q107" s="804"/>
      <c r="R107" s="804"/>
      <c r="S107" s="804"/>
      <c r="T107" s="804"/>
      <c r="U107" s="804"/>
      <c r="V107" s="805"/>
      <c r="W107" s="37" t="s">
        <v>72</v>
      </c>
      <c r="X107" s="785">
        <f>IFERROR(X104/H104,"0")+IFERROR(X105/H105,"0")+IFERROR(X106/H106,"0")</f>
        <v>18.518518518518519</v>
      </c>
      <c r="Y107" s="785">
        <f>IFERROR(Y104/H104,"0")+IFERROR(Y105/H105,"0")+IFERROR(Y106/H106,"0")</f>
        <v>19</v>
      </c>
      <c r="Z107" s="785">
        <f>IFERROR(IF(Z104="",0,Z104),"0")+IFERROR(IF(Z105="",0,Z105),"0")+IFERROR(IF(Z106="",0,Z106),"0")</f>
        <v>0.36062</v>
      </c>
      <c r="AA107" s="786"/>
      <c r="AB107" s="786"/>
      <c r="AC107" s="786"/>
    </row>
    <row r="108" spans="1:68" x14ac:dyDescent="0.2">
      <c r="A108" s="801"/>
      <c r="B108" s="801"/>
      <c r="C108" s="801"/>
      <c r="D108" s="801"/>
      <c r="E108" s="801"/>
      <c r="F108" s="801"/>
      <c r="G108" s="801"/>
      <c r="H108" s="801"/>
      <c r="I108" s="801"/>
      <c r="J108" s="801"/>
      <c r="K108" s="801"/>
      <c r="L108" s="801"/>
      <c r="M108" s="801"/>
      <c r="N108" s="801"/>
      <c r="O108" s="809"/>
      <c r="P108" s="803" t="s">
        <v>71</v>
      </c>
      <c r="Q108" s="804"/>
      <c r="R108" s="804"/>
      <c r="S108" s="804"/>
      <c r="T108" s="804"/>
      <c r="U108" s="804"/>
      <c r="V108" s="805"/>
      <c r="W108" s="37" t="s">
        <v>69</v>
      </c>
      <c r="X108" s="785">
        <f>IFERROR(SUM(X104:X106),"0")</f>
        <v>200</v>
      </c>
      <c r="Y108" s="785">
        <f>IFERROR(SUM(Y104:Y106),"0")</f>
        <v>205.20000000000002</v>
      </c>
      <c r="Z108" s="37"/>
      <c r="AA108" s="786"/>
      <c r="AB108" s="786"/>
      <c r="AC108" s="786"/>
    </row>
    <row r="109" spans="1:68" ht="14.25" customHeight="1" x14ac:dyDescent="0.25">
      <c r="A109" s="800" t="s">
        <v>73</v>
      </c>
      <c r="B109" s="801"/>
      <c r="C109" s="801"/>
      <c r="D109" s="801"/>
      <c r="E109" s="801"/>
      <c r="F109" s="801"/>
      <c r="G109" s="801"/>
      <c r="H109" s="801"/>
      <c r="I109" s="801"/>
      <c r="J109" s="801"/>
      <c r="K109" s="801"/>
      <c r="L109" s="801"/>
      <c r="M109" s="801"/>
      <c r="N109" s="801"/>
      <c r="O109" s="801"/>
      <c r="P109" s="801"/>
      <c r="Q109" s="801"/>
      <c r="R109" s="801"/>
      <c r="S109" s="801"/>
      <c r="T109" s="801"/>
      <c r="U109" s="801"/>
      <c r="V109" s="801"/>
      <c r="W109" s="801"/>
      <c r="X109" s="801"/>
      <c r="Y109" s="801"/>
      <c r="Z109" s="801"/>
      <c r="AA109" s="779"/>
      <c r="AB109" s="779"/>
      <c r="AC109" s="779"/>
    </row>
    <row r="110" spans="1:68" ht="27" customHeight="1" x14ac:dyDescent="0.25">
      <c r="A110" s="54" t="s">
        <v>222</v>
      </c>
      <c r="B110" s="54" t="s">
        <v>223</v>
      </c>
      <c r="C110" s="31">
        <v>4301051437</v>
      </c>
      <c r="D110" s="794">
        <v>4607091386967</v>
      </c>
      <c r="E110" s="795"/>
      <c r="F110" s="782">
        <v>1.35</v>
      </c>
      <c r="G110" s="32">
        <v>6</v>
      </c>
      <c r="H110" s="782">
        <v>8.1</v>
      </c>
      <c r="I110" s="782">
        <v>8.6189999999999998</v>
      </c>
      <c r="J110" s="32">
        <v>64</v>
      </c>
      <c r="K110" s="32" t="s">
        <v>113</v>
      </c>
      <c r="L110" s="32"/>
      <c r="M110" s="33" t="s">
        <v>117</v>
      </c>
      <c r="N110" s="33"/>
      <c r="O110" s="32">
        <v>45</v>
      </c>
      <c r="P110" s="11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200</v>
      </c>
      <c r="Y110" s="784">
        <f t="shared" ref="Y110:Y115" si="26">IFERROR(IF(X110="",0,CEILING((X110/$H110),1)*$H110),"")</f>
        <v>202.5</v>
      </c>
      <c r="Z110" s="36">
        <f>IFERROR(IF(Y110=0,"",ROUNDUP(Y110/H110,0)*0.01898),"")</f>
        <v>0.47450000000000003</v>
      </c>
      <c r="AA110" s="56"/>
      <c r="AB110" s="57"/>
      <c r="AC110" s="165" t="s">
        <v>224</v>
      </c>
      <c r="AG110" s="64"/>
      <c r="AJ110" s="68"/>
      <c r="AK110" s="68">
        <v>0</v>
      </c>
      <c r="BB110" s="166" t="s">
        <v>1</v>
      </c>
      <c r="BM110" s="64">
        <f t="shared" ref="BM110:BM115" si="27">IFERROR(X110*I110/H110,"0")</f>
        <v>212.81481481481481</v>
      </c>
      <c r="BN110" s="64">
        <f t="shared" ref="BN110:BN115" si="28">IFERROR(Y110*I110/H110,"0")</f>
        <v>215.47499999999999</v>
      </c>
      <c r="BO110" s="64">
        <f t="shared" ref="BO110:BO115" si="29">IFERROR(1/J110*(X110/H110),"0")</f>
        <v>0.38580246913580246</v>
      </c>
      <c r="BP110" s="64">
        <f t="shared" ref="BP110:BP115" si="30">IFERROR(1/J110*(Y110/H110),"0")</f>
        <v>0.390625</v>
      </c>
    </row>
    <row r="111" spans="1:68" ht="27" customHeight="1" x14ac:dyDescent="0.25">
      <c r="A111" s="54" t="s">
        <v>222</v>
      </c>
      <c r="B111" s="54" t="s">
        <v>225</v>
      </c>
      <c r="C111" s="31">
        <v>4301051546</v>
      </c>
      <c r="D111" s="794">
        <v>4607091386967</v>
      </c>
      <c r="E111" s="795"/>
      <c r="F111" s="782">
        <v>1.4</v>
      </c>
      <c r="G111" s="32">
        <v>6</v>
      </c>
      <c r="H111" s="782">
        <v>8.4</v>
      </c>
      <c r="I111" s="782">
        <v>8.9190000000000005</v>
      </c>
      <c r="J111" s="32">
        <v>64</v>
      </c>
      <c r="K111" s="32" t="s">
        <v>113</v>
      </c>
      <c r="L111" s="32"/>
      <c r="M111" s="33" t="s">
        <v>117</v>
      </c>
      <c r="N111" s="33"/>
      <c r="O111" s="32">
        <v>45</v>
      </c>
      <c r="P111" s="11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0</v>
      </c>
      <c r="Y111" s="784">
        <f t="shared" si="26"/>
        <v>0</v>
      </c>
      <c r="Z111" s="36" t="str">
        <f>IFERROR(IF(Y111=0,"",ROUNDUP(Y111/H111,0)*0.01898),"")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27" customHeight="1" x14ac:dyDescent="0.25">
      <c r="A112" s="54" t="s">
        <v>226</v>
      </c>
      <c r="B112" s="54" t="s">
        <v>227</v>
      </c>
      <c r="C112" s="31">
        <v>4301051436</v>
      </c>
      <c r="D112" s="794">
        <v>4607091385731</v>
      </c>
      <c r="E112" s="795"/>
      <c r="F112" s="782">
        <v>0.45</v>
      </c>
      <c r="G112" s="32">
        <v>6</v>
      </c>
      <c r="H112" s="782">
        <v>2.7</v>
      </c>
      <c r="I112" s="782">
        <v>2.952</v>
      </c>
      <c r="J112" s="32">
        <v>182</v>
      </c>
      <c r="K112" s="32" t="s">
        <v>76</v>
      </c>
      <c r="L112" s="32" t="s">
        <v>143</v>
      </c>
      <c r="M112" s="33" t="s">
        <v>117</v>
      </c>
      <c r="N112" s="33"/>
      <c r="O112" s="32">
        <v>45</v>
      </c>
      <c r="P112" s="112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491.4</v>
      </c>
      <c r="Y112" s="784">
        <f t="shared" si="26"/>
        <v>491.40000000000003</v>
      </c>
      <c r="Z112" s="36">
        <f>IFERROR(IF(Y112=0,"",ROUNDUP(Y112/H112,0)*0.00651),"")</f>
        <v>1.18482</v>
      </c>
      <c r="AA112" s="56"/>
      <c r="AB112" s="57"/>
      <c r="AC112" s="169" t="s">
        <v>224</v>
      </c>
      <c r="AG112" s="64"/>
      <c r="AJ112" s="68" t="s">
        <v>145</v>
      </c>
      <c r="AK112" s="68">
        <v>491.4</v>
      </c>
      <c r="BB112" s="170" t="s">
        <v>1</v>
      </c>
      <c r="BM112" s="64">
        <f t="shared" si="27"/>
        <v>537.2639999999999</v>
      </c>
      <c r="BN112" s="64">
        <f t="shared" si="28"/>
        <v>537.26400000000001</v>
      </c>
      <c r="BO112" s="64">
        <f t="shared" si="29"/>
        <v>0.99999999999999989</v>
      </c>
      <c r="BP112" s="64">
        <f t="shared" si="30"/>
        <v>1</v>
      </c>
    </row>
    <row r="113" spans="1:68" ht="16.5" customHeight="1" x14ac:dyDescent="0.25">
      <c r="A113" s="54" t="s">
        <v>228</v>
      </c>
      <c r="B113" s="54" t="s">
        <v>229</v>
      </c>
      <c r="C113" s="31">
        <v>4301051438</v>
      </c>
      <c r="D113" s="794">
        <v>4680115880894</v>
      </c>
      <c r="E113" s="795"/>
      <c r="F113" s="782">
        <v>0.33</v>
      </c>
      <c r="G113" s="32">
        <v>6</v>
      </c>
      <c r="H113" s="782">
        <v>1.98</v>
      </c>
      <c r="I113" s="782">
        <v>2.238</v>
      </c>
      <c r="J113" s="32">
        <v>182</v>
      </c>
      <c r="K113" s="32" t="s">
        <v>76</v>
      </c>
      <c r="L113" s="32"/>
      <c r="M113" s="33" t="s">
        <v>117</v>
      </c>
      <c r="N113" s="33"/>
      <c r="O113" s="32">
        <v>45</v>
      </c>
      <c r="P113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88"/>
      <c r="R113" s="788"/>
      <c r="S113" s="788"/>
      <c r="T113" s="789"/>
      <c r="U113" s="34"/>
      <c r="V113" s="34"/>
      <c r="W113" s="35" t="s">
        <v>69</v>
      </c>
      <c r="X113" s="783">
        <v>0</v>
      </c>
      <c r="Y113" s="784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4301051439</v>
      </c>
      <c r="D114" s="794">
        <v>4680115880214</v>
      </c>
      <c r="E114" s="795"/>
      <c r="F114" s="782">
        <v>0.45</v>
      </c>
      <c r="G114" s="32">
        <v>6</v>
      </c>
      <c r="H114" s="782">
        <v>2.7</v>
      </c>
      <c r="I114" s="782">
        <v>2.988</v>
      </c>
      <c r="J114" s="32">
        <v>132</v>
      </c>
      <c r="K114" s="32" t="s">
        <v>124</v>
      </c>
      <c r="L114" s="32"/>
      <c r="M114" s="33" t="s">
        <v>117</v>
      </c>
      <c r="N114" s="33"/>
      <c r="O114" s="32">
        <v>45</v>
      </c>
      <c r="P114" s="113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8"/>
      <c r="R114" s="788"/>
      <c r="S114" s="788"/>
      <c r="T114" s="789"/>
      <c r="U114" s="34"/>
      <c r="V114" s="34"/>
      <c r="W114" s="35" t="s">
        <v>69</v>
      </c>
      <c r="X114" s="783">
        <v>0</v>
      </c>
      <c r="Y114" s="784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231</v>
      </c>
      <c r="B115" s="54" t="s">
        <v>233</v>
      </c>
      <c r="C115" s="31">
        <v>4301051687</v>
      </c>
      <c r="D115" s="794">
        <v>4680115880214</v>
      </c>
      <c r="E115" s="795"/>
      <c r="F115" s="782">
        <v>0.45</v>
      </c>
      <c r="G115" s="32">
        <v>4</v>
      </c>
      <c r="H115" s="782">
        <v>1.8</v>
      </c>
      <c r="I115" s="782">
        <v>2.032</v>
      </c>
      <c r="J115" s="32">
        <v>182</v>
      </c>
      <c r="K115" s="32" t="s">
        <v>76</v>
      </c>
      <c r="L115" s="32"/>
      <c r="M115" s="33" t="s">
        <v>117</v>
      </c>
      <c r="N115" s="33"/>
      <c r="O115" s="32">
        <v>45</v>
      </c>
      <c r="P115" s="1033" t="s">
        <v>234</v>
      </c>
      <c r="Q115" s="788"/>
      <c r="R115" s="788"/>
      <c r="S115" s="788"/>
      <c r="T115" s="789"/>
      <c r="U115" s="34"/>
      <c r="V115" s="34"/>
      <c r="W115" s="35" t="s">
        <v>69</v>
      </c>
      <c r="X115" s="783">
        <v>0</v>
      </c>
      <c r="Y115" s="784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x14ac:dyDescent="0.2">
      <c r="A116" s="808"/>
      <c r="B116" s="801"/>
      <c r="C116" s="801"/>
      <c r="D116" s="801"/>
      <c r="E116" s="801"/>
      <c r="F116" s="801"/>
      <c r="G116" s="801"/>
      <c r="H116" s="801"/>
      <c r="I116" s="801"/>
      <c r="J116" s="801"/>
      <c r="K116" s="801"/>
      <c r="L116" s="801"/>
      <c r="M116" s="801"/>
      <c r="N116" s="801"/>
      <c r="O116" s="809"/>
      <c r="P116" s="803" t="s">
        <v>71</v>
      </c>
      <c r="Q116" s="804"/>
      <c r="R116" s="804"/>
      <c r="S116" s="804"/>
      <c r="T116" s="804"/>
      <c r="U116" s="804"/>
      <c r="V116" s="805"/>
      <c r="W116" s="37" t="s">
        <v>72</v>
      </c>
      <c r="X116" s="785">
        <f>IFERROR(X110/H110,"0")+IFERROR(X111/H111,"0")+IFERROR(X112/H112,"0")+IFERROR(X113/H113,"0")+IFERROR(X114/H114,"0")+IFERROR(X115/H115,"0")</f>
        <v>206.69135802469134</v>
      </c>
      <c r="Y116" s="785">
        <f>IFERROR(Y110/H110,"0")+IFERROR(Y111/H111,"0")+IFERROR(Y112/H112,"0")+IFERROR(Y113/H113,"0")+IFERROR(Y114/H114,"0")+IFERROR(Y115/H115,"0")</f>
        <v>207</v>
      </c>
      <c r="Z116" s="785">
        <f>IFERROR(IF(Z110="",0,Z110),"0")+IFERROR(IF(Z111="",0,Z111),"0")+IFERROR(IF(Z112="",0,Z112),"0")+IFERROR(IF(Z113="",0,Z113),"0")+IFERROR(IF(Z114="",0,Z114),"0")+IFERROR(IF(Z115="",0,Z115),"0")</f>
        <v>1.6593200000000001</v>
      </c>
      <c r="AA116" s="786"/>
      <c r="AB116" s="786"/>
      <c r="AC116" s="786"/>
    </row>
    <row r="117" spans="1:68" x14ac:dyDescent="0.2">
      <c r="A117" s="801"/>
      <c r="B117" s="801"/>
      <c r="C117" s="801"/>
      <c r="D117" s="801"/>
      <c r="E117" s="801"/>
      <c r="F117" s="801"/>
      <c r="G117" s="801"/>
      <c r="H117" s="801"/>
      <c r="I117" s="801"/>
      <c r="J117" s="801"/>
      <c r="K117" s="801"/>
      <c r="L117" s="801"/>
      <c r="M117" s="801"/>
      <c r="N117" s="801"/>
      <c r="O117" s="809"/>
      <c r="P117" s="803" t="s">
        <v>71</v>
      </c>
      <c r="Q117" s="804"/>
      <c r="R117" s="804"/>
      <c r="S117" s="804"/>
      <c r="T117" s="804"/>
      <c r="U117" s="804"/>
      <c r="V117" s="805"/>
      <c r="W117" s="37" t="s">
        <v>69</v>
      </c>
      <c r="X117" s="785">
        <f>IFERROR(SUM(X110:X115),"0")</f>
        <v>691.4</v>
      </c>
      <c r="Y117" s="785">
        <f>IFERROR(SUM(Y110:Y115),"0")</f>
        <v>693.90000000000009</v>
      </c>
      <c r="Z117" s="37"/>
      <c r="AA117" s="786"/>
      <c r="AB117" s="786"/>
      <c r="AC117" s="786"/>
    </row>
    <row r="118" spans="1:68" ht="16.5" customHeight="1" x14ac:dyDescent="0.25">
      <c r="A118" s="836" t="s">
        <v>235</v>
      </c>
      <c r="B118" s="801"/>
      <c r="C118" s="801"/>
      <c r="D118" s="801"/>
      <c r="E118" s="801"/>
      <c r="F118" s="801"/>
      <c r="G118" s="801"/>
      <c r="H118" s="801"/>
      <c r="I118" s="801"/>
      <c r="J118" s="801"/>
      <c r="K118" s="801"/>
      <c r="L118" s="801"/>
      <c r="M118" s="801"/>
      <c r="N118" s="801"/>
      <c r="O118" s="801"/>
      <c r="P118" s="801"/>
      <c r="Q118" s="801"/>
      <c r="R118" s="801"/>
      <c r="S118" s="801"/>
      <c r="T118" s="801"/>
      <c r="U118" s="801"/>
      <c r="V118" s="801"/>
      <c r="W118" s="801"/>
      <c r="X118" s="801"/>
      <c r="Y118" s="801"/>
      <c r="Z118" s="801"/>
      <c r="AA118" s="778"/>
      <c r="AB118" s="778"/>
      <c r="AC118" s="778"/>
    </row>
    <row r="119" spans="1:68" ht="14.25" customHeight="1" x14ac:dyDescent="0.25">
      <c r="A119" s="800" t="s">
        <v>110</v>
      </c>
      <c r="B119" s="801"/>
      <c r="C119" s="801"/>
      <c r="D119" s="801"/>
      <c r="E119" s="801"/>
      <c r="F119" s="801"/>
      <c r="G119" s="801"/>
      <c r="H119" s="801"/>
      <c r="I119" s="801"/>
      <c r="J119" s="801"/>
      <c r="K119" s="801"/>
      <c r="L119" s="801"/>
      <c r="M119" s="801"/>
      <c r="N119" s="801"/>
      <c r="O119" s="801"/>
      <c r="P119" s="801"/>
      <c r="Q119" s="801"/>
      <c r="R119" s="801"/>
      <c r="S119" s="801"/>
      <c r="T119" s="801"/>
      <c r="U119" s="801"/>
      <c r="V119" s="801"/>
      <c r="W119" s="801"/>
      <c r="X119" s="801"/>
      <c r="Y119" s="801"/>
      <c r="Z119" s="801"/>
      <c r="AA119" s="779"/>
      <c r="AB119" s="779"/>
      <c r="AC119" s="779"/>
    </row>
    <row r="120" spans="1:68" ht="16.5" customHeight="1" x14ac:dyDescent="0.25">
      <c r="A120" s="54" t="s">
        <v>236</v>
      </c>
      <c r="B120" s="54" t="s">
        <v>237</v>
      </c>
      <c r="C120" s="31">
        <v>4301011514</v>
      </c>
      <c r="D120" s="794">
        <v>4680115882133</v>
      </c>
      <c r="E120" s="795"/>
      <c r="F120" s="782">
        <v>1.35</v>
      </c>
      <c r="G120" s="32">
        <v>8</v>
      </c>
      <c r="H120" s="782">
        <v>10.8</v>
      </c>
      <c r="I120" s="782">
        <v>11.234999999999999</v>
      </c>
      <c r="J120" s="32">
        <v>64</v>
      </c>
      <c r="K120" s="32" t="s">
        <v>113</v>
      </c>
      <c r="L120" s="32"/>
      <c r="M120" s="33" t="s">
        <v>114</v>
      </c>
      <c r="N120" s="33"/>
      <c r="O120" s="32">
        <v>50</v>
      </c>
      <c r="P120" s="8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500</v>
      </c>
      <c r="Y120" s="784">
        <f>IFERROR(IF(X120="",0,CEILING((X120/$H120),1)*$H120),"")</f>
        <v>507.6</v>
      </c>
      <c r="Z120" s="36">
        <f>IFERROR(IF(Y120=0,"",ROUNDUP(Y120/H120,0)*0.01898),"")</f>
        <v>0.89205999999999996</v>
      </c>
      <c r="AA120" s="56"/>
      <c r="AB120" s="57"/>
      <c r="AC120" s="177" t="s">
        <v>238</v>
      </c>
      <c r="AG120" s="64"/>
      <c r="AJ120" s="68"/>
      <c r="AK120" s="68">
        <v>0</v>
      </c>
      <c r="BB120" s="178" t="s">
        <v>1</v>
      </c>
      <c r="BM120" s="64">
        <f>IFERROR(X120*I120/H120,"0")</f>
        <v>520.1388888888888</v>
      </c>
      <c r="BN120" s="64">
        <f>IFERROR(Y120*I120/H120,"0")</f>
        <v>528.04499999999996</v>
      </c>
      <c r="BO120" s="64">
        <f>IFERROR(1/J120*(X120/H120),"0")</f>
        <v>0.72337962962962954</v>
      </c>
      <c r="BP120" s="64">
        <f>IFERROR(1/J120*(Y120/H120),"0")</f>
        <v>0.734375</v>
      </c>
    </row>
    <row r="121" spans="1:68" ht="16.5" customHeight="1" x14ac:dyDescent="0.25">
      <c r="A121" s="54" t="s">
        <v>236</v>
      </c>
      <c r="B121" s="54" t="s">
        <v>239</v>
      </c>
      <c r="C121" s="31">
        <v>4301011703</v>
      </c>
      <c r="D121" s="794">
        <v>4680115882133</v>
      </c>
      <c r="E121" s="795"/>
      <c r="F121" s="782">
        <v>1.4</v>
      </c>
      <c r="G121" s="32">
        <v>8</v>
      </c>
      <c r="H121" s="782">
        <v>11.2</v>
      </c>
      <c r="I121" s="782">
        <v>11.635</v>
      </c>
      <c r="J121" s="32">
        <v>64</v>
      </c>
      <c r="K121" s="32" t="s">
        <v>113</v>
      </c>
      <c r="L121" s="32"/>
      <c r="M121" s="33" t="s">
        <v>114</v>
      </c>
      <c r="N121" s="33"/>
      <c r="O121" s="32">
        <v>50</v>
      </c>
      <c r="P121" s="11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0</v>
      </c>
      <c r="Y121" s="784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4301011417</v>
      </c>
      <c r="D122" s="794">
        <v>4680115880269</v>
      </c>
      <c r="E122" s="795"/>
      <c r="F122" s="782">
        <v>0.375</v>
      </c>
      <c r="G122" s="32">
        <v>10</v>
      </c>
      <c r="H122" s="782">
        <v>3.75</v>
      </c>
      <c r="I122" s="782">
        <v>3.96</v>
      </c>
      <c r="J122" s="32">
        <v>132</v>
      </c>
      <c r="K122" s="32" t="s">
        <v>124</v>
      </c>
      <c r="L122" s="32" t="s">
        <v>125</v>
      </c>
      <c r="M122" s="33" t="s">
        <v>117</v>
      </c>
      <c r="N122" s="33"/>
      <c r="O122" s="32">
        <v>50</v>
      </c>
      <c r="P122" s="98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2" s="788"/>
      <c r="R122" s="788"/>
      <c r="S122" s="788"/>
      <c r="T122" s="789"/>
      <c r="U122" s="34"/>
      <c r="V122" s="34"/>
      <c r="W122" s="35" t="s">
        <v>69</v>
      </c>
      <c r="X122" s="783">
        <v>0</v>
      </c>
      <c r="Y122" s="784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242</v>
      </c>
      <c r="AG122" s="64"/>
      <c r="AJ122" s="68" t="s">
        <v>126</v>
      </c>
      <c r="AK122" s="68">
        <v>45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243</v>
      </c>
      <c r="B123" s="54" t="s">
        <v>244</v>
      </c>
      <c r="C123" s="31">
        <v>4301011415</v>
      </c>
      <c r="D123" s="794">
        <v>4680115880429</v>
      </c>
      <c r="E123" s="795"/>
      <c r="F123" s="782">
        <v>0.45</v>
      </c>
      <c r="G123" s="32">
        <v>10</v>
      </c>
      <c r="H123" s="782">
        <v>4.5</v>
      </c>
      <c r="I123" s="782">
        <v>4.71</v>
      </c>
      <c r="J123" s="32">
        <v>132</v>
      </c>
      <c r="K123" s="32" t="s">
        <v>124</v>
      </c>
      <c r="L123" s="32"/>
      <c r="M123" s="33" t="s">
        <v>117</v>
      </c>
      <c r="N123" s="33"/>
      <c r="O123" s="32">
        <v>50</v>
      </c>
      <c r="P123" s="11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3" s="788"/>
      <c r="R123" s="788"/>
      <c r="S123" s="788"/>
      <c r="T123" s="789"/>
      <c r="U123" s="34"/>
      <c r="V123" s="34"/>
      <c r="W123" s="35" t="s">
        <v>69</v>
      </c>
      <c r="X123" s="783">
        <v>0</v>
      </c>
      <c r="Y123" s="78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245</v>
      </c>
      <c r="B124" s="54" t="s">
        <v>246</v>
      </c>
      <c r="C124" s="31">
        <v>4301011462</v>
      </c>
      <c r="D124" s="794">
        <v>4680115881457</v>
      </c>
      <c r="E124" s="795"/>
      <c r="F124" s="782">
        <v>0.75</v>
      </c>
      <c r="G124" s="32">
        <v>6</v>
      </c>
      <c r="H124" s="782">
        <v>4.5</v>
      </c>
      <c r="I124" s="782">
        <v>4.71</v>
      </c>
      <c r="J124" s="32">
        <v>132</v>
      </c>
      <c r="K124" s="32" t="s">
        <v>124</v>
      </c>
      <c r="L124" s="32"/>
      <c r="M124" s="33" t="s">
        <v>117</v>
      </c>
      <c r="N124" s="33"/>
      <c r="O124" s="32">
        <v>50</v>
      </c>
      <c r="P124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4" s="788"/>
      <c r="R124" s="788"/>
      <c r="S124" s="788"/>
      <c r="T124" s="789"/>
      <c r="U124" s="34"/>
      <c r="V124" s="34"/>
      <c r="W124" s="35" t="s">
        <v>69</v>
      </c>
      <c r="X124" s="783">
        <v>0</v>
      </c>
      <c r="Y124" s="78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238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x14ac:dyDescent="0.2">
      <c r="A125" s="808"/>
      <c r="B125" s="801"/>
      <c r="C125" s="801"/>
      <c r="D125" s="801"/>
      <c r="E125" s="801"/>
      <c r="F125" s="801"/>
      <c r="G125" s="801"/>
      <c r="H125" s="801"/>
      <c r="I125" s="801"/>
      <c r="J125" s="801"/>
      <c r="K125" s="801"/>
      <c r="L125" s="801"/>
      <c r="M125" s="801"/>
      <c r="N125" s="801"/>
      <c r="O125" s="809"/>
      <c r="P125" s="803" t="s">
        <v>71</v>
      </c>
      <c r="Q125" s="804"/>
      <c r="R125" s="804"/>
      <c r="S125" s="804"/>
      <c r="T125" s="804"/>
      <c r="U125" s="804"/>
      <c r="V125" s="805"/>
      <c r="W125" s="37" t="s">
        <v>72</v>
      </c>
      <c r="X125" s="785">
        <f>IFERROR(X120/H120,"0")+IFERROR(X121/H121,"0")+IFERROR(X122/H122,"0")+IFERROR(X123/H123,"0")+IFERROR(X124/H124,"0")</f>
        <v>46.296296296296291</v>
      </c>
      <c r="Y125" s="785">
        <f>IFERROR(Y120/H120,"0")+IFERROR(Y121/H121,"0")+IFERROR(Y122/H122,"0")+IFERROR(Y123/H123,"0")+IFERROR(Y124/H124,"0")</f>
        <v>47</v>
      </c>
      <c r="Z125" s="785">
        <f>IFERROR(IF(Z120="",0,Z120),"0")+IFERROR(IF(Z121="",0,Z121),"0")+IFERROR(IF(Z122="",0,Z122),"0")+IFERROR(IF(Z123="",0,Z123),"0")+IFERROR(IF(Z124="",0,Z124),"0")</f>
        <v>0.89205999999999996</v>
      </c>
      <c r="AA125" s="786"/>
      <c r="AB125" s="786"/>
      <c r="AC125" s="786"/>
    </row>
    <row r="126" spans="1:68" x14ac:dyDescent="0.2">
      <c r="A126" s="801"/>
      <c r="B126" s="801"/>
      <c r="C126" s="801"/>
      <c r="D126" s="801"/>
      <c r="E126" s="801"/>
      <c r="F126" s="801"/>
      <c r="G126" s="801"/>
      <c r="H126" s="801"/>
      <c r="I126" s="801"/>
      <c r="J126" s="801"/>
      <c r="K126" s="801"/>
      <c r="L126" s="801"/>
      <c r="M126" s="801"/>
      <c r="N126" s="801"/>
      <c r="O126" s="809"/>
      <c r="P126" s="803" t="s">
        <v>71</v>
      </c>
      <c r="Q126" s="804"/>
      <c r="R126" s="804"/>
      <c r="S126" s="804"/>
      <c r="T126" s="804"/>
      <c r="U126" s="804"/>
      <c r="V126" s="805"/>
      <c r="W126" s="37" t="s">
        <v>69</v>
      </c>
      <c r="X126" s="785">
        <f>IFERROR(SUM(X120:X124),"0")</f>
        <v>500</v>
      </c>
      <c r="Y126" s="785">
        <f>IFERROR(SUM(Y120:Y124),"0")</f>
        <v>507.6</v>
      </c>
      <c r="Z126" s="37"/>
      <c r="AA126" s="786"/>
      <c r="AB126" s="786"/>
      <c r="AC126" s="786"/>
    </row>
    <row r="127" spans="1:68" ht="14.25" customHeight="1" x14ac:dyDescent="0.25">
      <c r="A127" s="800" t="s">
        <v>163</v>
      </c>
      <c r="B127" s="801"/>
      <c r="C127" s="801"/>
      <c r="D127" s="801"/>
      <c r="E127" s="801"/>
      <c r="F127" s="801"/>
      <c r="G127" s="801"/>
      <c r="H127" s="801"/>
      <c r="I127" s="801"/>
      <c r="J127" s="801"/>
      <c r="K127" s="801"/>
      <c r="L127" s="801"/>
      <c r="M127" s="801"/>
      <c r="N127" s="801"/>
      <c r="O127" s="801"/>
      <c r="P127" s="801"/>
      <c r="Q127" s="801"/>
      <c r="R127" s="801"/>
      <c r="S127" s="801"/>
      <c r="T127" s="801"/>
      <c r="U127" s="801"/>
      <c r="V127" s="801"/>
      <c r="W127" s="801"/>
      <c r="X127" s="801"/>
      <c r="Y127" s="801"/>
      <c r="Z127" s="801"/>
      <c r="AA127" s="779"/>
      <c r="AB127" s="779"/>
      <c r="AC127" s="779"/>
    </row>
    <row r="128" spans="1:68" ht="16.5" customHeight="1" x14ac:dyDescent="0.25">
      <c r="A128" s="54" t="s">
        <v>247</v>
      </c>
      <c r="B128" s="54" t="s">
        <v>248</v>
      </c>
      <c r="C128" s="31">
        <v>4301020345</v>
      </c>
      <c r="D128" s="794">
        <v>4680115881488</v>
      </c>
      <c r="E128" s="795"/>
      <c r="F128" s="782">
        <v>1.35</v>
      </c>
      <c r="G128" s="32">
        <v>8</v>
      </c>
      <c r="H128" s="782">
        <v>10.8</v>
      </c>
      <c r="I128" s="782">
        <v>11.234999999999999</v>
      </c>
      <c r="J128" s="32">
        <v>64</v>
      </c>
      <c r="K128" s="32" t="s">
        <v>113</v>
      </c>
      <c r="L128" s="32"/>
      <c r="M128" s="33" t="s">
        <v>114</v>
      </c>
      <c r="N128" s="33"/>
      <c r="O128" s="32">
        <v>55</v>
      </c>
      <c r="P128" s="11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IFERROR(IF(Y128=0,"",ROUNDUP(Y128/H128,0)*0.01898),"")</f>
        <v/>
      </c>
      <c r="AA128" s="56"/>
      <c r="AB128" s="57"/>
      <c r="AC128" s="187" t="s">
        <v>249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94">
        <v>4680115882775</v>
      </c>
      <c r="E129" s="795"/>
      <c r="F129" s="782">
        <v>0.3</v>
      </c>
      <c r="G129" s="32">
        <v>8</v>
      </c>
      <c r="H129" s="782">
        <v>2.4</v>
      </c>
      <c r="I129" s="782">
        <v>2.5</v>
      </c>
      <c r="J129" s="32">
        <v>234</v>
      </c>
      <c r="K129" s="32" t="s">
        <v>67</v>
      </c>
      <c r="L129" s="32"/>
      <c r="M129" s="33" t="s">
        <v>114</v>
      </c>
      <c r="N129" s="33"/>
      <c r="O129" s="32">
        <v>55</v>
      </c>
      <c r="P129" s="9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4301020344</v>
      </c>
      <c r="D130" s="794">
        <v>4680115880658</v>
      </c>
      <c r="E130" s="795"/>
      <c r="F130" s="782">
        <v>0.4</v>
      </c>
      <c r="G130" s="32">
        <v>6</v>
      </c>
      <c r="H130" s="782">
        <v>2.4</v>
      </c>
      <c r="I130" s="782">
        <v>2.58</v>
      </c>
      <c r="J130" s="32">
        <v>182</v>
      </c>
      <c r="K130" s="32" t="s">
        <v>76</v>
      </c>
      <c r="L130" s="32"/>
      <c r="M130" s="33" t="s">
        <v>114</v>
      </c>
      <c r="N130" s="33"/>
      <c r="O130" s="32">
        <v>55</v>
      </c>
      <c r="P130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249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8"/>
      <c r="B131" s="801"/>
      <c r="C131" s="801"/>
      <c r="D131" s="801"/>
      <c r="E131" s="801"/>
      <c r="F131" s="801"/>
      <c r="G131" s="801"/>
      <c r="H131" s="801"/>
      <c r="I131" s="801"/>
      <c r="J131" s="801"/>
      <c r="K131" s="801"/>
      <c r="L131" s="801"/>
      <c r="M131" s="801"/>
      <c r="N131" s="801"/>
      <c r="O131" s="809"/>
      <c r="P131" s="803" t="s">
        <v>71</v>
      </c>
      <c r="Q131" s="804"/>
      <c r="R131" s="804"/>
      <c r="S131" s="804"/>
      <c r="T131" s="804"/>
      <c r="U131" s="804"/>
      <c r="V131" s="805"/>
      <c r="W131" s="37" t="s">
        <v>72</v>
      </c>
      <c r="X131" s="785">
        <f>IFERROR(X128/H128,"0")+IFERROR(X129/H129,"0")+IFERROR(X130/H130,"0")</f>
        <v>0</v>
      </c>
      <c r="Y131" s="785">
        <f>IFERROR(Y128/H128,"0")+IFERROR(Y129/H129,"0")+IFERROR(Y130/H130,"0")</f>
        <v>0</v>
      </c>
      <c r="Z131" s="785">
        <f>IFERROR(IF(Z128="",0,Z128),"0")+IFERROR(IF(Z129="",0,Z129),"0")+IFERROR(IF(Z130="",0,Z130),"0")</f>
        <v>0</v>
      </c>
      <c r="AA131" s="786"/>
      <c r="AB131" s="786"/>
      <c r="AC131" s="786"/>
    </row>
    <row r="132" spans="1:68" x14ac:dyDescent="0.2">
      <c r="A132" s="801"/>
      <c r="B132" s="801"/>
      <c r="C132" s="801"/>
      <c r="D132" s="801"/>
      <c r="E132" s="801"/>
      <c r="F132" s="801"/>
      <c r="G132" s="801"/>
      <c r="H132" s="801"/>
      <c r="I132" s="801"/>
      <c r="J132" s="801"/>
      <c r="K132" s="801"/>
      <c r="L132" s="801"/>
      <c r="M132" s="801"/>
      <c r="N132" s="801"/>
      <c r="O132" s="809"/>
      <c r="P132" s="803" t="s">
        <v>71</v>
      </c>
      <c r="Q132" s="804"/>
      <c r="R132" s="804"/>
      <c r="S132" s="804"/>
      <c r="T132" s="804"/>
      <c r="U132" s="804"/>
      <c r="V132" s="805"/>
      <c r="W132" s="37" t="s">
        <v>69</v>
      </c>
      <c r="X132" s="785">
        <f>IFERROR(SUM(X128:X130),"0")</f>
        <v>0</v>
      </c>
      <c r="Y132" s="785">
        <f>IFERROR(SUM(Y128:Y130),"0")</f>
        <v>0</v>
      </c>
      <c r="Z132" s="37"/>
      <c r="AA132" s="786"/>
      <c r="AB132" s="786"/>
      <c r="AC132" s="786"/>
    </row>
    <row r="133" spans="1:68" ht="14.25" customHeight="1" x14ac:dyDescent="0.25">
      <c r="A133" s="800" t="s">
        <v>73</v>
      </c>
      <c r="B133" s="801"/>
      <c r="C133" s="801"/>
      <c r="D133" s="801"/>
      <c r="E133" s="801"/>
      <c r="F133" s="801"/>
      <c r="G133" s="801"/>
      <c r="H133" s="801"/>
      <c r="I133" s="801"/>
      <c r="J133" s="801"/>
      <c r="K133" s="801"/>
      <c r="L133" s="801"/>
      <c r="M133" s="801"/>
      <c r="N133" s="801"/>
      <c r="O133" s="801"/>
      <c r="P133" s="801"/>
      <c r="Q133" s="801"/>
      <c r="R133" s="801"/>
      <c r="S133" s="801"/>
      <c r="T133" s="801"/>
      <c r="U133" s="801"/>
      <c r="V133" s="801"/>
      <c r="W133" s="801"/>
      <c r="X133" s="801"/>
      <c r="Y133" s="801"/>
      <c r="Z133" s="801"/>
      <c r="AA133" s="779"/>
      <c r="AB133" s="779"/>
      <c r="AC133" s="779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94">
        <v>4607091385168</v>
      </c>
      <c r="E134" s="795"/>
      <c r="F134" s="782">
        <v>1.35</v>
      </c>
      <c r="G134" s="32">
        <v>6</v>
      </c>
      <c r="H134" s="782">
        <v>8.1</v>
      </c>
      <c r="I134" s="782">
        <v>8.6129999999999995</v>
      </c>
      <c r="J134" s="32">
        <v>64</v>
      </c>
      <c r="K134" s="32" t="s">
        <v>113</v>
      </c>
      <c r="L134" s="32"/>
      <c r="M134" s="33" t="s">
        <v>117</v>
      </c>
      <c r="N134" s="33"/>
      <c r="O134" s="32">
        <v>45</v>
      </c>
      <c r="P134" s="12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0</v>
      </c>
      <c r="Y134" s="784">
        <f t="shared" ref="Y134:Y140" si="31">IFERROR(IF(X134="",0,CEILING((X134/$H134),1)*$H134),"")</f>
        <v>0</v>
      </c>
      <c r="Z134" s="36" t="str">
        <f>IFERROR(IF(Y134=0,"",ROUNDUP(Y134/H134,0)*0.01898),"")</f>
        <v/>
      </c>
      <c r="AA134" s="56"/>
      <c r="AB134" s="57"/>
      <c r="AC134" s="193" t="s">
        <v>256</v>
      </c>
      <c r="AG134" s="64"/>
      <c r="AJ134" s="68"/>
      <c r="AK134" s="68">
        <v>0</v>
      </c>
      <c r="BB134" s="194" t="s">
        <v>1</v>
      </c>
      <c r="BM134" s="64">
        <f t="shared" ref="BM134:BM140" si="32">IFERROR(X134*I134/H134,"0")</f>
        <v>0</v>
      </c>
      <c r="BN134" s="64">
        <f t="shared" ref="BN134:BN140" si="33">IFERROR(Y134*I134/H134,"0")</f>
        <v>0</v>
      </c>
      <c r="BO134" s="64">
        <f t="shared" ref="BO134:BO140" si="34">IFERROR(1/J134*(X134/H134),"0")</f>
        <v>0</v>
      </c>
      <c r="BP134" s="64">
        <f t="shared" ref="BP134:BP140" si="3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4301051625</v>
      </c>
      <c r="D135" s="794">
        <v>4607091385168</v>
      </c>
      <c r="E135" s="795"/>
      <c r="F135" s="782">
        <v>1.4</v>
      </c>
      <c r="G135" s="32">
        <v>6</v>
      </c>
      <c r="H135" s="782">
        <v>8.4</v>
      </c>
      <c r="I135" s="782">
        <v>8.9130000000000003</v>
      </c>
      <c r="J135" s="32">
        <v>64</v>
      </c>
      <c r="K135" s="32" t="s">
        <v>113</v>
      </c>
      <c r="L135" s="32"/>
      <c r="M135" s="33" t="s">
        <v>117</v>
      </c>
      <c r="N135" s="33"/>
      <c r="O135" s="32">
        <v>45</v>
      </c>
      <c r="P135" s="11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300</v>
      </c>
      <c r="Y135" s="784">
        <f t="shared" si="31"/>
        <v>302.40000000000003</v>
      </c>
      <c r="Z135" s="36">
        <f>IFERROR(IF(Y135=0,"",ROUNDUP(Y135/H135,0)*0.01898),"")</f>
        <v>0.68328</v>
      </c>
      <c r="AA135" s="56"/>
      <c r="AB135" s="57"/>
      <c r="AC135" s="195" t="s">
        <v>258</v>
      </c>
      <c r="AG135" s="64"/>
      <c r="AJ135" s="68"/>
      <c r="AK135" s="68">
        <v>0</v>
      </c>
      <c r="BB135" s="196" t="s">
        <v>1</v>
      </c>
      <c r="BM135" s="64">
        <f t="shared" si="32"/>
        <v>318.32142857142856</v>
      </c>
      <c r="BN135" s="64">
        <f t="shared" si="33"/>
        <v>320.86800000000005</v>
      </c>
      <c r="BO135" s="64">
        <f t="shared" si="34"/>
        <v>0.5580357142857143</v>
      </c>
      <c r="BP135" s="64">
        <f t="shared" si="35"/>
        <v>0.5625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94">
        <v>4680115884540</v>
      </c>
      <c r="E136" s="795"/>
      <c r="F136" s="782">
        <v>1.4</v>
      </c>
      <c r="G136" s="32">
        <v>6</v>
      </c>
      <c r="H136" s="782">
        <v>8.4</v>
      </c>
      <c r="I136" s="782">
        <v>8.8350000000000009</v>
      </c>
      <c r="J136" s="32">
        <v>64</v>
      </c>
      <c r="K136" s="32" t="s">
        <v>113</v>
      </c>
      <c r="L136" s="32"/>
      <c r="M136" s="33" t="s">
        <v>117</v>
      </c>
      <c r="N136" s="33"/>
      <c r="O136" s="32">
        <v>45</v>
      </c>
      <c r="P136" s="119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 t="shared" si="31"/>
        <v>0</v>
      </c>
      <c r="Z136" s="36" t="str">
        <f>IFERROR(IF(Y136=0,"",ROUNDUP(Y136/H136,0)*0.01898),"")</f>
        <v/>
      </c>
      <c r="AA136" s="56"/>
      <c r="AB136" s="57"/>
      <c r="AC136" s="197" t="s">
        <v>261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262</v>
      </c>
      <c r="B137" s="54" t="s">
        <v>263</v>
      </c>
      <c r="C137" s="31">
        <v>4301051362</v>
      </c>
      <c r="D137" s="794">
        <v>4607091383256</v>
      </c>
      <c r="E137" s="795"/>
      <c r="F137" s="782">
        <v>0.33</v>
      </c>
      <c r="G137" s="32">
        <v>6</v>
      </c>
      <c r="H137" s="782">
        <v>1.98</v>
      </c>
      <c r="I137" s="782">
        <v>2.226</v>
      </c>
      <c r="J137" s="32">
        <v>182</v>
      </c>
      <c r="K137" s="32" t="s">
        <v>76</v>
      </c>
      <c r="L137" s="32"/>
      <c r="M137" s="33" t="s">
        <v>117</v>
      </c>
      <c r="N137" s="33"/>
      <c r="O137" s="32">
        <v>45</v>
      </c>
      <c r="P137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94">
        <v>4607091385748</v>
      </c>
      <c r="E138" s="795"/>
      <c r="F138" s="782">
        <v>0.45</v>
      </c>
      <c r="G138" s="32">
        <v>6</v>
      </c>
      <c r="H138" s="782">
        <v>2.7</v>
      </c>
      <c r="I138" s="782">
        <v>2.952</v>
      </c>
      <c r="J138" s="32">
        <v>182</v>
      </c>
      <c r="K138" s="32" t="s">
        <v>76</v>
      </c>
      <c r="L138" s="32" t="s">
        <v>143</v>
      </c>
      <c r="M138" s="33" t="s">
        <v>117</v>
      </c>
      <c r="N138" s="33"/>
      <c r="O138" s="32">
        <v>45</v>
      </c>
      <c r="P138" s="99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0</v>
      </c>
      <c r="Y138" s="784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 t="s">
        <v>145</v>
      </c>
      <c r="AK138" s="68">
        <v>491.4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4301051740</v>
      </c>
      <c r="D139" s="794">
        <v>4680115884533</v>
      </c>
      <c r="E139" s="795"/>
      <c r="F139" s="782">
        <v>0.3</v>
      </c>
      <c r="G139" s="32">
        <v>6</v>
      </c>
      <c r="H139" s="782">
        <v>1.8</v>
      </c>
      <c r="I139" s="782">
        <v>1.98</v>
      </c>
      <c r="J139" s="32">
        <v>182</v>
      </c>
      <c r="K139" s="32" t="s">
        <v>76</v>
      </c>
      <c r="L139" s="32"/>
      <c r="M139" s="33" t="s">
        <v>117</v>
      </c>
      <c r="N139" s="33"/>
      <c r="O139" s="32">
        <v>45</v>
      </c>
      <c r="P139" s="112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9" s="788"/>
      <c r="R139" s="788"/>
      <c r="S139" s="788"/>
      <c r="T139" s="789"/>
      <c r="U139" s="34"/>
      <c r="V139" s="34"/>
      <c r="W139" s="35" t="s">
        <v>69</v>
      </c>
      <c r="X139" s="783">
        <v>0</v>
      </c>
      <c r="Y139" s="784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261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4301051480</v>
      </c>
      <c r="D140" s="794">
        <v>4680115882645</v>
      </c>
      <c r="E140" s="795"/>
      <c r="F140" s="782">
        <v>0.3</v>
      </c>
      <c r="G140" s="32">
        <v>6</v>
      </c>
      <c r="H140" s="782">
        <v>1.8</v>
      </c>
      <c r="I140" s="782">
        <v>2.64</v>
      </c>
      <c r="J140" s="32">
        <v>182</v>
      </c>
      <c r="K140" s="32" t="s">
        <v>76</v>
      </c>
      <c r="L140" s="32"/>
      <c r="M140" s="33" t="s">
        <v>68</v>
      </c>
      <c r="N140" s="33"/>
      <c r="O140" s="32">
        <v>40</v>
      </c>
      <c r="P140" s="100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0" s="788"/>
      <c r="R140" s="788"/>
      <c r="S140" s="788"/>
      <c r="T140" s="789"/>
      <c r="U140" s="34"/>
      <c r="V140" s="34"/>
      <c r="W140" s="35" t="s">
        <v>69</v>
      </c>
      <c r="X140" s="783">
        <v>0</v>
      </c>
      <c r="Y140" s="784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270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x14ac:dyDescent="0.2">
      <c r="A141" s="808"/>
      <c r="B141" s="801"/>
      <c r="C141" s="801"/>
      <c r="D141" s="801"/>
      <c r="E141" s="801"/>
      <c r="F141" s="801"/>
      <c r="G141" s="801"/>
      <c r="H141" s="801"/>
      <c r="I141" s="801"/>
      <c r="J141" s="801"/>
      <c r="K141" s="801"/>
      <c r="L141" s="801"/>
      <c r="M141" s="801"/>
      <c r="N141" s="801"/>
      <c r="O141" s="809"/>
      <c r="P141" s="803" t="s">
        <v>71</v>
      </c>
      <c r="Q141" s="804"/>
      <c r="R141" s="804"/>
      <c r="S141" s="804"/>
      <c r="T141" s="804"/>
      <c r="U141" s="804"/>
      <c r="V141" s="805"/>
      <c r="W141" s="37" t="s">
        <v>72</v>
      </c>
      <c r="X141" s="785">
        <f>IFERROR(X134/H134,"0")+IFERROR(X135/H135,"0")+IFERROR(X136/H136,"0")+IFERROR(X137/H137,"0")+IFERROR(X138/H138,"0")+IFERROR(X139/H139,"0")+IFERROR(X140/H140,"0")</f>
        <v>35.714285714285715</v>
      </c>
      <c r="Y141" s="785">
        <f>IFERROR(Y134/H134,"0")+IFERROR(Y135/H135,"0")+IFERROR(Y136/H136,"0")+IFERROR(Y137/H137,"0")+IFERROR(Y138/H138,"0")+IFERROR(Y139/H139,"0")+IFERROR(Y140/H140,"0")</f>
        <v>36</v>
      </c>
      <c r="Z141" s="785">
        <f>IFERROR(IF(Z134="",0,Z134),"0")+IFERROR(IF(Z135="",0,Z135),"0")+IFERROR(IF(Z136="",0,Z136),"0")+IFERROR(IF(Z137="",0,Z137),"0")+IFERROR(IF(Z138="",0,Z138),"0")+IFERROR(IF(Z139="",0,Z139),"0")+IFERROR(IF(Z140="",0,Z140),"0")</f>
        <v>0.68328</v>
      </c>
      <c r="AA141" s="786"/>
      <c r="AB141" s="786"/>
      <c r="AC141" s="786"/>
    </row>
    <row r="142" spans="1:68" x14ac:dyDescent="0.2">
      <c r="A142" s="801"/>
      <c r="B142" s="801"/>
      <c r="C142" s="801"/>
      <c r="D142" s="801"/>
      <c r="E142" s="801"/>
      <c r="F142" s="801"/>
      <c r="G142" s="801"/>
      <c r="H142" s="801"/>
      <c r="I142" s="801"/>
      <c r="J142" s="801"/>
      <c r="K142" s="801"/>
      <c r="L142" s="801"/>
      <c r="M142" s="801"/>
      <c r="N142" s="801"/>
      <c r="O142" s="809"/>
      <c r="P142" s="803" t="s">
        <v>71</v>
      </c>
      <c r="Q142" s="804"/>
      <c r="R142" s="804"/>
      <c r="S142" s="804"/>
      <c r="T142" s="804"/>
      <c r="U142" s="804"/>
      <c r="V142" s="805"/>
      <c r="W142" s="37" t="s">
        <v>69</v>
      </c>
      <c r="X142" s="785">
        <f>IFERROR(SUM(X134:X140),"0")</f>
        <v>300</v>
      </c>
      <c r="Y142" s="785">
        <f>IFERROR(SUM(Y134:Y140),"0")</f>
        <v>302.40000000000003</v>
      </c>
      <c r="Z142" s="37"/>
      <c r="AA142" s="786"/>
      <c r="AB142" s="786"/>
      <c r="AC142" s="786"/>
    </row>
    <row r="143" spans="1:68" ht="14.25" customHeight="1" x14ac:dyDescent="0.25">
      <c r="A143" s="800" t="s">
        <v>205</v>
      </c>
      <c r="B143" s="801"/>
      <c r="C143" s="801"/>
      <c r="D143" s="801"/>
      <c r="E143" s="801"/>
      <c r="F143" s="801"/>
      <c r="G143" s="801"/>
      <c r="H143" s="801"/>
      <c r="I143" s="801"/>
      <c r="J143" s="801"/>
      <c r="K143" s="801"/>
      <c r="L143" s="801"/>
      <c r="M143" s="801"/>
      <c r="N143" s="801"/>
      <c r="O143" s="801"/>
      <c r="P143" s="801"/>
      <c r="Q143" s="801"/>
      <c r="R143" s="801"/>
      <c r="S143" s="801"/>
      <c r="T143" s="801"/>
      <c r="U143" s="801"/>
      <c r="V143" s="801"/>
      <c r="W143" s="801"/>
      <c r="X143" s="801"/>
      <c r="Y143" s="801"/>
      <c r="Z143" s="801"/>
      <c r="AA143" s="779"/>
      <c r="AB143" s="779"/>
      <c r="AC143" s="779"/>
    </row>
    <row r="144" spans="1:68" ht="37.5" customHeight="1" x14ac:dyDescent="0.25">
      <c r="A144" s="54" t="s">
        <v>271</v>
      </c>
      <c r="B144" s="54" t="s">
        <v>272</v>
      </c>
      <c r="C144" s="31">
        <v>4301060356</v>
      </c>
      <c r="D144" s="794">
        <v>4680115882652</v>
      </c>
      <c r="E144" s="795"/>
      <c r="F144" s="782">
        <v>0.33</v>
      </c>
      <c r="G144" s="32">
        <v>6</v>
      </c>
      <c r="H144" s="782">
        <v>1.98</v>
      </c>
      <c r="I144" s="782">
        <v>2.82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273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274</v>
      </c>
      <c r="B145" s="54" t="s">
        <v>275</v>
      </c>
      <c r="C145" s="31">
        <v>4301060317</v>
      </c>
      <c r="D145" s="794">
        <v>4680115880238</v>
      </c>
      <c r="E145" s="795"/>
      <c r="F145" s="782">
        <v>0.33</v>
      </c>
      <c r="G145" s="32">
        <v>6</v>
      </c>
      <c r="H145" s="782">
        <v>1.98</v>
      </c>
      <c r="I145" s="782">
        <v>2.238</v>
      </c>
      <c r="J145" s="32">
        <v>182</v>
      </c>
      <c r="K145" s="32" t="s">
        <v>76</v>
      </c>
      <c r="L145" s="32"/>
      <c r="M145" s="33" t="s">
        <v>117</v>
      </c>
      <c r="N145" s="33"/>
      <c r="O145" s="32">
        <v>40</v>
      </c>
      <c r="P145" s="85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9" t="s">
        <v>276</v>
      </c>
      <c r="AG145" s="64"/>
      <c r="AJ145" s="68"/>
      <c r="AK145" s="68">
        <v>0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808"/>
      <c r="B146" s="801"/>
      <c r="C146" s="801"/>
      <c r="D146" s="801"/>
      <c r="E146" s="801"/>
      <c r="F146" s="801"/>
      <c r="G146" s="801"/>
      <c r="H146" s="801"/>
      <c r="I146" s="801"/>
      <c r="J146" s="801"/>
      <c r="K146" s="801"/>
      <c r="L146" s="801"/>
      <c r="M146" s="801"/>
      <c r="N146" s="801"/>
      <c r="O146" s="809"/>
      <c r="P146" s="803" t="s">
        <v>71</v>
      </c>
      <c r="Q146" s="804"/>
      <c r="R146" s="804"/>
      <c r="S146" s="804"/>
      <c r="T146" s="804"/>
      <c r="U146" s="804"/>
      <c r="V146" s="805"/>
      <c r="W146" s="37" t="s">
        <v>72</v>
      </c>
      <c r="X146" s="785">
        <f>IFERROR(X144/H144,"0")+IFERROR(X145/H145,"0")</f>
        <v>0</v>
      </c>
      <c r="Y146" s="785">
        <f>IFERROR(Y144/H144,"0")+IFERROR(Y145/H145,"0")</f>
        <v>0</v>
      </c>
      <c r="Z146" s="785">
        <f>IFERROR(IF(Z144="",0,Z144),"0")+IFERROR(IF(Z145="",0,Z145),"0")</f>
        <v>0</v>
      </c>
      <c r="AA146" s="786"/>
      <c r="AB146" s="786"/>
      <c r="AC146" s="786"/>
    </row>
    <row r="147" spans="1:68" x14ac:dyDescent="0.2">
      <c r="A147" s="801"/>
      <c r="B147" s="801"/>
      <c r="C147" s="801"/>
      <c r="D147" s="801"/>
      <c r="E147" s="801"/>
      <c r="F147" s="801"/>
      <c r="G147" s="801"/>
      <c r="H147" s="801"/>
      <c r="I147" s="801"/>
      <c r="J147" s="801"/>
      <c r="K147" s="801"/>
      <c r="L147" s="801"/>
      <c r="M147" s="801"/>
      <c r="N147" s="801"/>
      <c r="O147" s="809"/>
      <c r="P147" s="803" t="s">
        <v>71</v>
      </c>
      <c r="Q147" s="804"/>
      <c r="R147" s="804"/>
      <c r="S147" s="804"/>
      <c r="T147" s="804"/>
      <c r="U147" s="804"/>
      <c r="V147" s="805"/>
      <c r="W147" s="37" t="s">
        <v>69</v>
      </c>
      <c r="X147" s="785">
        <f>IFERROR(SUM(X144:X145),"0")</f>
        <v>0</v>
      </c>
      <c r="Y147" s="785">
        <f>IFERROR(SUM(Y144:Y145),"0")</f>
        <v>0</v>
      </c>
      <c r="Z147" s="37"/>
      <c r="AA147" s="786"/>
      <c r="AB147" s="786"/>
      <c r="AC147" s="786"/>
    </row>
    <row r="148" spans="1:68" ht="16.5" customHeight="1" x14ac:dyDescent="0.25">
      <c r="A148" s="836" t="s">
        <v>277</v>
      </c>
      <c r="B148" s="801"/>
      <c r="C148" s="801"/>
      <c r="D148" s="801"/>
      <c r="E148" s="801"/>
      <c r="F148" s="801"/>
      <c r="G148" s="801"/>
      <c r="H148" s="801"/>
      <c r="I148" s="801"/>
      <c r="J148" s="801"/>
      <c r="K148" s="801"/>
      <c r="L148" s="801"/>
      <c r="M148" s="801"/>
      <c r="N148" s="801"/>
      <c r="O148" s="801"/>
      <c r="P148" s="801"/>
      <c r="Q148" s="801"/>
      <c r="R148" s="801"/>
      <c r="S148" s="801"/>
      <c r="T148" s="801"/>
      <c r="U148" s="801"/>
      <c r="V148" s="801"/>
      <c r="W148" s="801"/>
      <c r="X148" s="801"/>
      <c r="Y148" s="801"/>
      <c r="Z148" s="801"/>
      <c r="AA148" s="778"/>
      <c r="AB148" s="778"/>
      <c r="AC148" s="778"/>
    </row>
    <row r="149" spans="1:68" ht="14.25" customHeight="1" x14ac:dyDescent="0.25">
      <c r="A149" s="800" t="s">
        <v>110</v>
      </c>
      <c r="B149" s="801"/>
      <c r="C149" s="801"/>
      <c r="D149" s="801"/>
      <c r="E149" s="801"/>
      <c r="F149" s="801"/>
      <c r="G149" s="801"/>
      <c r="H149" s="801"/>
      <c r="I149" s="801"/>
      <c r="J149" s="801"/>
      <c r="K149" s="801"/>
      <c r="L149" s="801"/>
      <c r="M149" s="801"/>
      <c r="N149" s="801"/>
      <c r="O149" s="801"/>
      <c r="P149" s="801"/>
      <c r="Q149" s="801"/>
      <c r="R149" s="801"/>
      <c r="S149" s="801"/>
      <c r="T149" s="801"/>
      <c r="U149" s="801"/>
      <c r="V149" s="801"/>
      <c r="W149" s="801"/>
      <c r="X149" s="801"/>
      <c r="Y149" s="801"/>
      <c r="Z149" s="801"/>
      <c r="AA149" s="779"/>
      <c r="AB149" s="779"/>
      <c r="AC149" s="779"/>
    </row>
    <row r="150" spans="1:68" ht="16.5" customHeight="1" x14ac:dyDescent="0.25">
      <c r="A150" s="54" t="s">
        <v>278</v>
      </c>
      <c r="B150" s="54" t="s">
        <v>279</v>
      </c>
      <c r="C150" s="31">
        <v>4301011988</v>
      </c>
      <c r="D150" s="794">
        <v>4680115885561</v>
      </c>
      <c r="E150" s="795"/>
      <c r="F150" s="782">
        <v>1.35</v>
      </c>
      <c r="G150" s="32">
        <v>4</v>
      </c>
      <c r="H150" s="782">
        <v>5.4</v>
      </c>
      <c r="I150" s="782">
        <v>7.24</v>
      </c>
      <c r="J150" s="32">
        <v>104</v>
      </c>
      <c r="K150" s="32" t="s">
        <v>113</v>
      </c>
      <c r="L150" s="32"/>
      <c r="M150" s="33" t="s">
        <v>280</v>
      </c>
      <c r="N150" s="33"/>
      <c r="O150" s="32">
        <v>90</v>
      </c>
      <c r="P150" s="82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0" s="788"/>
      <c r="R150" s="788"/>
      <c r="S150" s="788"/>
      <c r="T150" s="789"/>
      <c r="U150" s="34"/>
      <c r="V150" s="34"/>
      <c r="W150" s="35" t="s">
        <v>69</v>
      </c>
      <c r="X150" s="783">
        <v>50</v>
      </c>
      <c r="Y150" s="784">
        <f>IFERROR(IF(X150="",0,CEILING((X150/$H150),1)*$H150),"")</f>
        <v>54</v>
      </c>
      <c r="Z150" s="36">
        <f>IFERROR(IF(Y150=0,"",ROUNDUP(Y150/H150,0)*0.01196),"")</f>
        <v>0.1196</v>
      </c>
      <c r="AA150" s="56"/>
      <c r="AB150" s="57"/>
      <c r="AC150" s="211" t="s">
        <v>281</v>
      </c>
      <c r="AG150" s="64"/>
      <c r="AJ150" s="68"/>
      <c r="AK150" s="68">
        <v>0</v>
      </c>
      <c r="BB150" s="212" t="s">
        <v>1</v>
      </c>
      <c r="BM150" s="64">
        <f>IFERROR(X150*I150/H150,"0")</f>
        <v>67.037037037037038</v>
      </c>
      <c r="BN150" s="64">
        <f>IFERROR(Y150*I150/H150,"0")</f>
        <v>72.400000000000006</v>
      </c>
      <c r="BO150" s="64">
        <f>IFERROR(1/J150*(X150/H150),"0")</f>
        <v>8.9031339031339043E-2</v>
      </c>
      <c r="BP150" s="64">
        <f>IFERROR(1/J150*(Y150/H150),"0")</f>
        <v>9.6153846153846159E-2</v>
      </c>
    </row>
    <row r="151" spans="1:68" ht="27" customHeight="1" x14ac:dyDescent="0.25">
      <c r="A151" s="54" t="s">
        <v>282</v>
      </c>
      <c r="B151" s="54" t="s">
        <v>283</v>
      </c>
      <c r="C151" s="31">
        <v>4301011562</v>
      </c>
      <c r="D151" s="794">
        <v>4680115882577</v>
      </c>
      <c r="E151" s="795"/>
      <c r="F151" s="782">
        <v>0.4</v>
      </c>
      <c r="G151" s="32">
        <v>8</v>
      </c>
      <c r="H151" s="782">
        <v>3.2</v>
      </c>
      <c r="I151" s="782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8"/>
      <c r="R151" s="788"/>
      <c r="S151" s="788"/>
      <c r="T151" s="789"/>
      <c r="U151" s="34"/>
      <c r="V151" s="34"/>
      <c r="W151" s="35" t="s">
        <v>69</v>
      </c>
      <c r="X151" s="783">
        <v>50</v>
      </c>
      <c r="Y151" s="784">
        <f>IFERROR(IF(X151="",0,CEILING((X151/$H151),1)*$H151),"")</f>
        <v>51.2</v>
      </c>
      <c r="Z151" s="36">
        <f>IFERROR(IF(Y151=0,"",ROUNDUP(Y151/H151,0)*0.00651),"")</f>
        <v>0.10416</v>
      </c>
      <c r="AA151" s="56"/>
      <c r="AB151" s="57"/>
      <c r="AC151" s="213" t="s">
        <v>284</v>
      </c>
      <c r="AG151" s="64"/>
      <c r="AJ151" s="68"/>
      <c r="AK151" s="68">
        <v>0</v>
      </c>
      <c r="BB151" s="214" t="s">
        <v>1</v>
      </c>
      <c r="BM151" s="64">
        <f>IFERROR(X151*I151/H151,"0")</f>
        <v>52.8125</v>
      </c>
      <c r="BN151" s="64">
        <f>IFERROR(Y151*I151/H151,"0")</f>
        <v>54.08</v>
      </c>
      <c r="BO151" s="64">
        <f>IFERROR(1/J151*(X151/H151),"0")</f>
        <v>8.5851648351648352E-2</v>
      </c>
      <c r="BP151" s="64">
        <f>IFERROR(1/J151*(Y151/H151),"0")</f>
        <v>8.7912087912087919E-2</v>
      </c>
    </row>
    <row r="152" spans="1:68" ht="27" customHeight="1" x14ac:dyDescent="0.25">
      <c r="A152" s="54" t="s">
        <v>282</v>
      </c>
      <c r="B152" s="54" t="s">
        <v>285</v>
      </c>
      <c r="C152" s="31">
        <v>4301011564</v>
      </c>
      <c r="D152" s="794">
        <v>4680115882577</v>
      </c>
      <c r="E152" s="795"/>
      <c r="F152" s="782">
        <v>0.4</v>
      </c>
      <c r="G152" s="32">
        <v>8</v>
      </c>
      <c r="H152" s="782">
        <v>3.2</v>
      </c>
      <c r="I152" s="782">
        <v>3.38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8"/>
      <c r="B153" s="801"/>
      <c r="C153" s="801"/>
      <c r="D153" s="801"/>
      <c r="E153" s="801"/>
      <c r="F153" s="801"/>
      <c r="G153" s="801"/>
      <c r="H153" s="801"/>
      <c r="I153" s="801"/>
      <c r="J153" s="801"/>
      <c r="K153" s="801"/>
      <c r="L153" s="801"/>
      <c r="M153" s="801"/>
      <c r="N153" s="801"/>
      <c r="O153" s="809"/>
      <c r="P153" s="803" t="s">
        <v>71</v>
      </c>
      <c r="Q153" s="804"/>
      <c r="R153" s="804"/>
      <c r="S153" s="804"/>
      <c r="T153" s="804"/>
      <c r="U153" s="804"/>
      <c r="V153" s="805"/>
      <c r="W153" s="37" t="s">
        <v>72</v>
      </c>
      <c r="X153" s="785">
        <f>IFERROR(X150/H150,"0")+IFERROR(X151/H151,"0")+IFERROR(X152/H152,"0")</f>
        <v>24.88425925925926</v>
      </c>
      <c r="Y153" s="785">
        <f>IFERROR(Y150/H150,"0")+IFERROR(Y151/H151,"0")+IFERROR(Y152/H152,"0")</f>
        <v>26</v>
      </c>
      <c r="Z153" s="785">
        <f>IFERROR(IF(Z150="",0,Z150),"0")+IFERROR(IF(Z151="",0,Z151),"0")+IFERROR(IF(Z152="",0,Z152),"0")</f>
        <v>0.22376000000000001</v>
      </c>
      <c r="AA153" s="786"/>
      <c r="AB153" s="786"/>
      <c r="AC153" s="786"/>
    </row>
    <row r="154" spans="1:68" x14ac:dyDescent="0.2">
      <c r="A154" s="801"/>
      <c r="B154" s="801"/>
      <c r="C154" s="801"/>
      <c r="D154" s="801"/>
      <c r="E154" s="801"/>
      <c r="F154" s="801"/>
      <c r="G154" s="801"/>
      <c r="H154" s="801"/>
      <c r="I154" s="801"/>
      <c r="J154" s="801"/>
      <c r="K154" s="801"/>
      <c r="L154" s="801"/>
      <c r="M154" s="801"/>
      <c r="N154" s="801"/>
      <c r="O154" s="809"/>
      <c r="P154" s="803" t="s">
        <v>71</v>
      </c>
      <c r="Q154" s="804"/>
      <c r="R154" s="804"/>
      <c r="S154" s="804"/>
      <c r="T154" s="804"/>
      <c r="U154" s="804"/>
      <c r="V154" s="805"/>
      <c r="W154" s="37" t="s">
        <v>69</v>
      </c>
      <c r="X154" s="785">
        <f>IFERROR(SUM(X150:X152),"0")</f>
        <v>100</v>
      </c>
      <c r="Y154" s="785">
        <f>IFERROR(SUM(Y150:Y152),"0")</f>
        <v>105.2</v>
      </c>
      <c r="Z154" s="37"/>
      <c r="AA154" s="786"/>
      <c r="AB154" s="786"/>
      <c r="AC154" s="786"/>
    </row>
    <row r="155" spans="1:68" ht="14.25" customHeight="1" x14ac:dyDescent="0.25">
      <c r="A155" s="800" t="s">
        <v>64</v>
      </c>
      <c r="B155" s="801"/>
      <c r="C155" s="801"/>
      <c r="D155" s="801"/>
      <c r="E155" s="801"/>
      <c r="F155" s="801"/>
      <c r="G155" s="801"/>
      <c r="H155" s="801"/>
      <c r="I155" s="801"/>
      <c r="J155" s="801"/>
      <c r="K155" s="801"/>
      <c r="L155" s="801"/>
      <c r="M155" s="801"/>
      <c r="N155" s="801"/>
      <c r="O155" s="801"/>
      <c r="P155" s="801"/>
      <c r="Q155" s="801"/>
      <c r="R155" s="801"/>
      <c r="S155" s="801"/>
      <c r="T155" s="801"/>
      <c r="U155" s="801"/>
      <c r="V155" s="801"/>
      <c r="W155" s="801"/>
      <c r="X155" s="801"/>
      <c r="Y155" s="801"/>
      <c r="Z155" s="801"/>
      <c r="AA155" s="779"/>
      <c r="AB155" s="779"/>
      <c r="AC155" s="779"/>
    </row>
    <row r="156" spans="1:68" ht="27" customHeight="1" x14ac:dyDescent="0.25">
      <c r="A156" s="54" t="s">
        <v>286</v>
      </c>
      <c r="B156" s="54" t="s">
        <v>287</v>
      </c>
      <c r="C156" s="31">
        <v>4301031234</v>
      </c>
      <c r="D156" s="794">
        <v>4680115883444</v>
      </c>
      <c r="E156" s="795"/>
      <c r="F156" s="782">
        <v>0.35</v>
      </c>
      <c r="G156" s="32">
        <v>8</v>
      </c>
      <c r="H156" s="782">
        <v>2.8</v>
      </c>
      <c r="I156" s="782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88"/>
      <c r="R156" s="788"/>
      <c r="S156" s="788"/>
      <c r="T156" s="789"/>
      <c r="U156" s="34"/>
      <c r="V156" s="34"/>
      <c r="W156" s="35" t="s">
        <v>69</v>
      </c>
      <c r="X156" s="783">
        <v>0</v>
      </c>
      <c r="Y156" s="784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286</v>
      </c>
      <c r="B157" s="54" t="s">
        <v>289</v>
      </c>
      <c r="C157" s="31">
        <v>4301031235</v>
      </c>
      <c r="D157" s="794">
        <v>4680115883444</v>
      </c>
      <c r="E157" s="795"/>
      <c r="F157" s="782">
        <v>0.35</v>
      </c>
      <c r="G157" s="32">
        <v>8</v>
      </c>
      <c r="H157" s="782">
        <v>2.8</v>
      </c>
      <c r="I157" s="782">
        <v>3.0680000000000001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90</v>
      </c>
      <c r="P157" s="8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7" s="788"/>
      <c r="R157" s="788"/>
      <c r="S157" s="788"/>
      <c r="T157" s="789"/>
      <c r="U157" s="34"/>
      <c r="V157" s="34"/>
      <c r="W157" s="35" t="s">
        <v>69</v>
      </c>
      <c r="X157" s="783">
        <v>0</v>
      </c>
      <c r="Y157" s="784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288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8"/>
      <c r="B158" s="801"/>
      <c r="C158" s="801"/>
      <c r="D158" s="801"/>
      <c r="E158" s="801"/>
      <c r="F158" s="801"/>
      <c r="G158" s="801"/>
      <c r="H158" s="801"/>
      <c r="I158" s="801"/>
      <c r="J158" s="801"/>
      <c r="K158" s="801"/>
      <c r="L158" s="801"/>
      <c r="M158" s="801"/>
      <c r="N158" s="801"/>
      <c r="O158" s="809"/>
      <c r="P158" s="803" t="s">
        <v>71</v>
      </c>
      <c r="Q158" s="804"/>
      <c r="R158" s="804"/>
      <c r="S158" s="804"/>
      <c r="T158" s="804"/>
      <c r="U158" s="804"/>
      <c r="V158" s="805"/>
      <c r="W158" s="37" t="s">
        <v>72</v>
      </c>
      <c r="X158" s="785">
        <f>IFERROR(X156/H156,"0")+IFERROR(X157/H157,"0")</f>
        <v>0</v>
      </c>
      <c r="Y158" s="785">
        <f>IFERROR(Y156/H156,"0")+IFERROR(Y157/H157,"0")</f>
        <v>0</v>
      </c>
      <c r="Z158" s="785">
        <f>IFERROR(IF(Z156="",0,Z156),"0")+IFERROR(IF(Z157="",0,Z157),"0")</f>
        <v>0</v>
      </c>
      <c r="AA158" s="786"/>
      <c r="AB158" s="786"/>
      <c r="AC158" s="786"/>
    </row>
    <row r="159" spans="1:68" x14ac:dyDescent="0.2">
      <c r="A159" s="801"/>
      <c r="B159" s="801"/>
      <c r="C159" s="801"/>
      <c r="D159" s="801"/>
      <c r="E159" s="801"/>
      <c r="F159" s="801"/>
      <c r="G159" s="801"/>
      <c r="H159" s="801"/>
      <c r="I159" s="801"/>
      <c r="J159" s="801"/>
      <c r="K159" s="801"/>
      <c r="L159" s="801"/>
      <c r="M159" s="801"/>
      <c r="N159" s="801"/>
      <c r="O159" s="809"/>
      <c r="P159" s="803" t="s">
        <v>71</v>
      </c>
      <c r="Q159" s="804"/>
      <c r="R159" s="804"/>
      <c r="S159" s="804"/>
      <c r="T159" s="804"/>
      <c r="U159" s="804"/>
      <c r="V159" s="805"/>
      <c r="W159" s="37" t="s">
        <v>69</v>
      </c>
      <c r="X159" s="785">
        <f>IFERROR(SUM(X156:X157),"0")</f>
        <v>0</v>
      </c>
      <c r="Y159" s="785">
        <f>IFERROR(SUM(Y156:Y157),"0")</f>
        <v>0</v>
      </c>
      <c r="Z159" s="37"/>
      <c r="AA159" s="786"/>
      <c r="AB159" s="786"/>
      <c r="AC159" s="786"/>
    </row>
    <row r="160" spans="1:68" ht="14.25" customHeight="1" x14ac:dyDescent="0.25">
      <c r="A160" s="800" t="s">
        <v>73</v>
      </c>
      <c r="B160" s="801"/>
      <c r="C160" s="801"/>
      <c r="D160" s="801"/>
      <c r="E160" s="801"/>
      <c r="F160" s="801"/>
      <c r="G160" s="801"/>
      <c r="H160" s="801"/>
      <c r="I160" s="801"/>
      <c r="J160" s="801"/>
      <c r="K160" s="801"/>
      <c r="L160" s="801"/>
      <c r="M160" s="801"/>
      <c r="N160" s="801"/>
      <c r="O160" s="801"/>
      <c r="P160" s="801"/>
      <c r="Q160" s="801"/>
      <c r="R160" s="801"/>
      <c r="S160" s="801"/>
      <c r="T160" s="801"/>
      <c r="U160" s="801"/>
      <c r="V160" s="801"/>
      <c r="W160" s="801"/>
      <c r="X160" s="801"/>
      <c r="Y160" s="801"/>
      <c r="Z160" s="801"/>
      <c r="AA160" s="779"/>
      <c r="AB160" s="779"/>
      <c r="AC160" s="779"/>
    </row>
    <row r="161" spans="1:68" ht="16.5" customHeight="1" x14ac:dyDescent="0.25">
      <c r="A161" s="54" t="s">
        <v>290</v>
      </c>
      <c r="B161" s="54" t="s">
        <v>291</v>
      </c>
      <c r="C161" s="31">
        <v>4301051817</v>
      </c>
      <c r="D161" s="794">
        <v>4680115885585</v>
      </c>
      <c r="E161" s="795"/>
      <c r="F161" s="782">
        <v>1</v>
      </c>
      <c r="G161" s="32">
        <v>4</v>
      </c>
      <c r="H161" s="782">
        <v>4</v>
      </c>
      <c r="I161" s="782">
        <v>5.69</v>
      </c>
      <c r="J161" s="32">
        <v>120</v>
      </c>
      <c r="K161" s="32" t="s">
        <v>124</v>
      </c>
      <c r="L161" s="32"/>
      <c r="M161" s="33" t="s">
        <v>280</v>
      </c>
      <c r="N161" s="33"/>
      <c r="O161" s="32">
        <v>45</v>
      </c>
      <c r="P161" s="1225" t="s">
        <v>292</v>
      </c>
      <c r="Q161" s="788"/>
      <c r="R161" s="788"/>
      <c r="S161" s="788"/>
      <c r="T161" s="789"/>
      <c r="U161" s="34"/>
      <c r="V161" s="34"/>
      <c r="W161" s="35" t="s">
        <v>69</v>
      </c>
      <c r="X161" s="783">
        <v>50</v>
      </c>
      <c r="Y161" s="784">
        <f>IFERROR(IF(X161="",0,CEILING((X161/$H161),1)*$H161),"")</f>
        <v>52</v>
      </c>
      <c r="Z161" s="36">
        <f>IFERROR(IF(Y161=0,"",ROUNDUP(Y161/H161,0)*0.00937),"")</f>
        <v>0.12181</v>
      </c>
      <c r="AA161" s="56"/>
      <c r="AB161" s="57"/>
      <c r="AC161" s="221" t="s">
        <v>281</v>
      </c>
      <c r="AG161" s="64"/>
      <c r="AJ161" s="68"/>
      <c r="AK161" s="68">
        <v>0</v>
      </c>
      <c r="BB161" s="222" t="s">
        <v>1</v>
      </c>
      <c r="BM161" s="64">
        <f>IFERROR(X161*I161/H161,"0")</f>
        <v>71.125</v>
      </c>
      <c r="BN161" s="64">
        <f>IFERROR(Y161*I161/H161,"0")</f>
        <v>73.97</v>
      </c>
      <c r="BO161" s="64">
        <f>IFERROR(1/J161*(X161/H161),"0")</f>
        <v>0.10416666666666667</v>
      </c>
      <c r="BP161" s="64">
        <f>IFERROR(1/J161*(Y161/H161),"0")</f>
        <v>0.10833333333333334</v>
      </c>
    </row>
    <row r="162" spans="1:68" ht="16.5" customHeight="1" x14ac:dyDescent="0.25">
      <c r="A162" s="54" t="s">
        <v>293</v>
      </c>
      <c r="B162" s="54" t="s">
        <v>294</v>
      </c>
      <c r="C162" s="31">
        <v>4301051476</v>
      </c>
      <c r="D162" s="794">
        <v>4680115882584</v>
      </c>
      <c r="E162" s="795"/>
      <c r="F162" s="782">
        <v>0.33</v>
      </c>
      <c r="G162" s="32">
        <v>8</v>
      </c>
      <c r="H162" s="782">
        <v>2.64</v>
      </c>
      <c r="I162" s="782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8"/>
      <c r="R162" s="788"/>
      <c r="S162" s="788"/>
      <c r="T162" s="789"/>
      <c r="U162" s="34"/>
      <c r="V162" s="34"/>
      <c r="W162" s="35" t="s">
        <v>69</v>
      </c>
      <c r="X162" s="783">
        <v>0</v>
      </c>
      <c r="Y162" s="784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284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293</v>
      </c>
      <c r="B163" s="54" t="s">
        <v>295</v>
      </c>
      <c r="C163" s="31">
        <v>4301051477</v>
      </c>
      <c r="D163" s="794">
        <v>4680115882584</v>
      </c>
      <c r="E163" s="795"/>
      <c r="F163" s="782">
        <v>0.33</v>
      </c>
      <c r="G163" s="32">
        <v>8</v>
      </c>
      <c r="H163" s="782">
        <v>2.64</v>
      </c>
      <c r="I163" s="782">
        <v>2.9079999999999999</v>
      </c>
      <c r="J163" s="32">
        <v>182</v>
      </c>
      <c r="K163" s="32" t="s">
        <v>76</v>
      </c>
      <c r="L163" s="32"/>
      <c r="M163" s="33" t="s">
        <v>102</v>
      </c>
      <c r="N163" s="33"/>
      <c r="O163" s="32">
        <v>60</v>
      </c>
      <c r="P163" s="99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8"/>
      <c r="B164" s="801"/>
      <c r="C164" s="801"/>
      <c r="D164" s="801"/>
      <c r="E164" s="801"/>
      <c r="F164" s="801"/>
      <c r="G164" s="801"/>
      <c r="H164" s="801"/>
      <c r="I164" s="801"/>
      <c r="J164" s="801"/>
      <c r="K164" s="801"/>
      <c r="L164" s="801"/>
      <c r="M164" s="801"/>
      <c r="N164" s="801"/>
      <c r="O164" s="809"/>
      <c r="P164" s="803" t="s">
        <v>71</v>
      </c>
      <c r="Q164" s="804"/>
      <c r="R164" s="804"/>
      <c r="S164" s="804"/>
      <c r="T164" s="804"/>
      <c r="U164" s="804"/>
      <c r="V164" s="805"/>
      <c r="W164" s="37" t="s">
        <v>72</v>
      </c>
      <c r="X164" s="785">
        <f>IFERROR(X161/H161,"0")+IFERROR(X162/H162,"0")+IFERROR(X163/H163,"0")</f>
        <v>12.5</v>
      </c>
      <c r="Y164" s="785">
        <f>IFERROR(Y161/H161,"0")+IFERROR(Y162/H162,"0")+IFERROR(Y163/H163,"0")</f>
        <v>13</v>
      </c>
      <c r="Z164" s="785">
        <f>IFERROR(IF(Z161="",0,Z161),"0")+IFERROR(IF(Z162="",0,Z162),"0")+IFERROR(IF(Z163="",0,Z163),"0")</f>
        <v>0.12181</v>
      </c>
      <c r="AA164" s="786"/>
      <c r="AB164" s="786"/>
      <c r="AC164" s="786"/>
    </row>
    <row r="165" spans="1:68" x14ac:dyDescent="0.2">
      <c r="A165" s="801"/>
      <c r="B165" s="801"/>
      <c r="C165" s="801"/>
      <c r="D165" s="801"/>
      <c r="E165" s="801"/>
      <c r="F165" s="801"/>
      <c r="G165" s="801"/>
      <c r="H165" s="801"/>
      <c r="I165" s="801"/>
      <c r="J165" s="801"/>
      <c r="K165" s="801"/>
      <c r="L165" s="801"/>
      <c r="M165" s="801"/>
      <c r="N165" s="801"/>
      <c r="O165" s="809"/>
      <c r="P165" s="803" t="s">
        <v>71</v>
      </c>
      <c r="Q165" s="804"/>
      <c r="R165" s="804"/>
      <c r="S165" s="804"/>
      <c r="T165" s="804"/>
      <c r="U165" s="804"/>
      <c r="V165" s="805"/>
      <c r="W165" s="37" t="s">
        <v>69</v>
      </c>
      <c r="X165" s="785">
        <f>IFERROR(SUM(X161:X163),"0")</f>
        <v>50</v>
      </c>
      <c r="Y165" s="785">
        <f>IFERROR(SUM(Y161:Y163),"0")</f>
        <v>52</v>
      </c>
      <c r="Z165" s="37"/>
      <c r="AA165" s="786"/>
      <c r="AB165" s="786"/>
      <c r="AC165" s="786"/>
    </row>
    <row r="166" spans="1:68" ht="16.5" customHeight="1" x14ac:dyDescent="0.25">
      <c r="A166" s="836" t="s">
        <v>108</v>
      </c>
      <c r="B166" s="801"/>
      <c r="C166" s="801"/>
      <c r="D166" s="801"/>
      <c r="E166" s="801"/>
      <c r="F166" s="801"/>
      <c r="G166" s="801"/>
      <c r="H166" s="801"/>
      <c r="I166" s="801"/>
      <c r="J166" s="801"/>
      <c r="K166" s="801"/>
      <c r="L166" s="801"/>
      <c r="M166" s="801"/>
      <c r="N166" s="801"/>
      <c r="O166" s="801"/>
      <c r="P166" s="801"/>
      <c r="Q166" s="801"/>
      <c r="R166" s="801"/>
      <c r="S166" s="801"/>
      <c r="T166" s="801"/>
      <c r="U166" s="801"/>
      <c r="V166" s="801"/>
      <c r="W166" s="801"/>
      <c r="X166" s="801"/>
      <c r="Y166" s="801"/>
      <c r="Z166" s="801"/>
      <c r="AA166" s="778"/>
      <c r="AB166" s="778"/>
      <c r="AC166" s="778"/>
    </row>
    <row r="167" spans="1:68" ht="14.25" customHeight="1" x14ac:dyDescent="0.25">
      <c r="A167" s="800" t="s">
        <v>110</v>
      </c>
      <c r="B167" s="801"/>
      <c r="C167" s="801"/>
      <c r="D167" s="801"/>
      <c r="E167" s="801"/>
      <c r="F167" s="801"/>
      <c r="G167" s="801"/>
      <c r="H167" s="801"/>
      <c r="I167" s="801"/>
      <c r="J167" s="801"/>
      <c r="K167" s="801"/>
      <c r="L167" s="801"/>
      <c r="M167" s="801"/>
      <c r="N167" s="801"/>
      <c r="O167" s="801"/>
      <c r="P167" s="801"/>
      <c r="Q167" s="801"/>
      <c r="R167" s="801"/>
      <c r="S167" s="801"/>
      <c r="T167" s="801"/>
      <c r="U167" s="801"/>
      <c r="V167" s="801"/>
      <c r="W167" s="801"/>
      <c r="X167" s="801"/>
      <c r="Y167" s="801"/>
      <c r="Z167" s="801"/>
      <c r="AA167" s="779"/>
      <c r="AB167" s="779"/>
      <c r="AC167" s="779"/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94">
        <v>4607091384604</v>
      </c>
      <c r="E168" s="795"/>
      <c r="F168" s="782">
        <v>0.4</v>
      </c>
      <c r="G168" s="32">
        <v>10</v>
      </c>
      <c r="H168" s="782">
        <v>4</v>
      </c>
      <c r="I168" s="782">
        <v>4.21</v>
      </c>
      <c r="J168" s="32">
        <v>132</v>
      </c>
      <c r="K168" s="32" t="s">
        <v>124</v>
      </c>
      <c r="L168" s="32"/>
      <c r="M168" s="33" t="s">
        <v>114</v>
      </c>
      <c r="N168" s="33"/>
      <c r="O168" s="32">
        <v>50</v>
      </c>
      <c r="P168" s="9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8"/>
      <c r="B169" s="801"/>
      <c r="C169" s="801"/>
      <c r="D169" s="801"/>
      <c r="E169" s="801"/>
      <c r="F169" s="801"/>
      <c r="G169" s="801"/>
      <c r="H169" s="801"/>
      <c r="I169" s="801"/>
      <c r="J169" s="801"/>
      <c r="K169" s="801"/>
      <c r="L169" s="801"/>
      <c r="M169" s="801"/>
      <c r="N169" s="801"/>
      <c r="O169" s="809"/>
      <c r="P169" s="803" t="s">
        <v>71</v>
      </c>
      <c r="Q169" s="804"/>
      <c r="R169" s="804"/>
      <c r="S169" s="804"/>
      <c r="T169" s="804"/>
      <c r="U169" s="804"/>
      <c r="V169" s="805"/>
      <c r="W169" s="37" t="s">
        <v>72</v>
      </c>
      <c r="X169" s="785">
        <f>IFERROR(X168/H168,"0")</f>
        <v>0</v>
      </c>
      <c r="Y169" s="785">
        <f>IFERROR(Y168/H168,"0")</f>
        <v>0</v>
      </c>
      <c r="Z169" s="785">
        <f>IFERROR(IF(Z168="",0,Z168),"0")</f>
        <v>0</v>
      </c>
      <c r="AA169" s="786"/>
      <c r="AB169" s="786"/>
      <c r="AC169" s="786"/>
    </row>
    <row r="170" spans="1:68" x14ac:dyDescent="0.2">
      <c r="A170" s="801"/>
      <c r="B170" s="801"/>
      <c r="C170" s="801"/>
      <c r="D170" s="801"/>
      <c r="E170" s="801"/>
      <c r="F170" s="801"/>
      <c r="G170" s="801"/>
      <c r="H170" s="801"/>
      <c r="I170" s="801"/>
      <c r="J170" s="801"/>
      <c r="K170" s="801"/>
      <c r="L170" s="801"/>
      <c r="M170" s="801"/>
      <c r="N170" s="801"/>
      <c r="O170" s="809"/>
      <c r="P170" s="803" t="s">
        <v>71</v>
      </c>
      <c r="Q170" s="804"/>
      <c r="R170" s="804"/>
      <c r="S170" s="804"/>
      <c r="T170" s="804"/>
      <c r="U170" s="804"/>
      <c r="V170" s="805"/>
      <c r="W170" s="37" t="s">
        <v>69</v>
      </c>
      <c r="X170" s="785">
        <f>IFERROR(SUM(X168:X168),"0")</f>
        <v>0</v>
      </c>
      <c r="Y170" s="785">
        <f>IFERROR(SUM(Y168:Y168),"0")</f>
        <v>0</v>
      </c>
      <c r="Z170" s="37"/>
      <c r="AA170" s="786"/>
      <c r="AB170" s="786"/>
      <c r="AC170" s="786"/>
    </row>
    <row r="171" spans="1:68" ht="14.25" customHeight="1" x14ac:dyDescent="0.25">
      <c r="A171" s="800" t="s">
        <v>64</v>
      </c>
      <c r="B171" s="801"/>
      <c r="C171" s="801"/>
      <c r="D171" s="801"/>
      <c r="E171" s="801"/>
      <c r="F171" s="801"/>
      <c r="G171" s="801"/>
      <c r="H171" s="801"/>
      <c r="I171" s="801"/>
      <c r="J171" s="801"/>
      <c r="K171" s="801"/>
      <c r="L171" s="801"/>
      <c r="M171" s="801"/>
      <c r="N171" s="801"/>
      <c r="O171" s="801"/>
      <c r="P171" s="801"/>
      <c r="Q171" s="801"/>
      <c r="R171" s="801"/>
      <c r="S171" s="801"/>
      <c r="T171" s="801"/>
      <c r="U171" s="801"/>
      <c r="V171" s="801"/>
      <c r="W171" s="801"/>
      <c r="X171" s="801"/>
      <c r="Y171" s="801"/>
      <c r="Z171" s="801"/>
      <c r="AA171" s="779"/>
      <c r="AB171" s="779"/>
      <c r="AC171" s="779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94">
        <v>4607091387667</v>
      </c>
      <c r="E172" s="795"/>
      <c r="F172" s="782">
        <v>0.9</v>
      </c>
      <c r="G172" s="32">
        <v>10</v>
      </c>
      <c r="H172" s="782">
        <v>9</v>
      </c>
      <c r="I172" s="782">
        <v>9.5850000000000009</v>
      </c>
      <c r="J172" s="32">
        <v>64</v>
      </c>
      <c r="K172" s="32" t="s">
        <v>113</v>
      </c>
      <c r="L172" s="32"/>
      <c r="M172" s="33" t="s">
        <v>114</v>
      </c>
      <c r="N172" s="33"/>
      <c r="O172" s="32">
        <v>40</v>
      </c>
      <c r="P172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88"/>
      <c r="R172" s="788"/>
      <c r="S172" s="788"/>
      <c r="T172" s="789"/>
      <c r="U172" s="34"/>
      <c r="V172" s="34"/>
      <c r="W172" s="35" t="s">
        <v>69</v>
      </c>
      <c r="X172" s="783">
        <v>0</v>
      </c>
      <c r="Y172" s="784">
        <f>IFERROR(IF(X172="",0,CEILING((X172/$H172),1)*$H172),"")</f>
        <v>0</v>
      </c>
      <c r="Z172" s="36" t="str">
        <f>IFERROR(IF(Y172=0,"",ROUNDUP(Y172/H172,0)*0.01898),"")</f>
        <v/>
      </c>
      <c r="AA172" s="56"/>
      <c r="AB172" s="57"/>
      <c r="AC172" s="229" t="s">
        <v>301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94">
        <v>4607091387636</v>
      </c>
      <c r="E173" s="795"/>
      <c r="F173" s="782">
        <v>0.7</v>
      </c>
      <c r="G173" s="32">
        <v>6</v>
      </c>
      <c r="H173" s="782">
        <v>4.2</v>
      </c>
      <c r="I173" s="782">
        <v>4.5</v>
      </c>
      <c r="J173" s="32">
        <v>132</v>
      </c>
      <c r="K173" s="32" t="s">
        <v>124</v>
      </c>
      <c r="L173" s="32"/>
      <c r="M173" s="33" t="s">
        <v>68</v>
      </c>
      <c r="N173" s="33"/>
      <c r="O173" s="32">
        <v>40</v>
      </c>
      <c r="P173" s="8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88"/>
      <c r="R173" s="788"/>
      <c r="S173" s="788"/>
      <c r="T173" s="789"/>
      <c r="U173" s="34"/>
      <c r="V173" s="34"/>
      <c r="W173" s="35" t="s">
        <v>69</v>
      </c>
      <c r="X173" s="783">
        <v>0</v>
      </c>
      <c r="Y173" s="784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94">
        <v>4607091382426</v>
      </c>
      <c r="E174" s="795"/>
      <c r="F174" s="782">
        <v>0.9</v>
      </c>
      <c r="G174" s="32">
        <v>10</v>
      </c>
      <c r="H174" s="782">
        <v>9</v>
      </c>
      <c r="I174" s="782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12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94">
        <v>4607091386547</v>
      </c>
      <c r="E175" s="795"/>
      <c r="F175" s="782">
        <v>0.35</v>
      </c>
      <c r="G175" s="32">
        <v>8</v>
      </c>
      <c r="H175" s="782">
        <v>2.8</v>
      </c>
      <c r="I175" s="7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0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88"/>
      <c r="R175" s="788"/>
      <c r="S175" s="788"/>
      <c r="T175" s="789"/>
      <c r="U175" s="34"/>
      <c r="V175" s="34"/>
      <c r="W175" s="35" t="s">
        <v>69</v>
      </c>
      <c r="X175" s="783">
        <v>0</v>
      </c>
      <c r="Y175" s="7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94">
        <v>4607091382464</v>
      </c>
      <c r="E176" s="795"/>
      <c r="F176" s="782">
        <v>0.35</v>
      </c>
      <c r="G176" s="32">
        <v>8</v>
      </c>
      <c r="H176" s="782">
        <v>2.8</v>
      </c>
      <c r="I176" s="7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88"/>
      <c r="R176" s="788"/>
      <c r="S176" s="788"/>
      <c r="T176" s="789"/>
      <c r="U176" s="34"/>
      <c r="V176" s="34"/>
      <c r="W176" s="35" t="s">
        <v>69</v>
      </c>
      <c r="X176" s="783">
        <v>0</v>
      </c>
      <c r="Y176" s="7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808"/>
      <c r="B177" s="801"/>
      <c r="C177" s="801"/>
      <c r="D177" s="801"/>
      <c r="E177" s="801"/>
      <c r="F177" s="801"/>
      <c r="G177" s="801"/>
      <c r="H177" s="801"/>
      <c r="I177" s="801"/>
      <c r="J177" s="801"/>
      <c r="K177" s="801"/>
      <c r="L177" s="801"/>
      <c r="M177" s="801"/>
      <c r="N177" s="801"/>
      <c r="O177" s="809"/>
      <c r="P177" s="803" t="s">
        <v>71</v>
      </c>
      <c r="Q177" s="804"/>
      <c r="R177" s="804"/>
      <c r="S177" s="804"/>
      <c r="T177" s="804"/>
      <c r="U177" s="804"/>
      <c r="V177" s="805"/>
      <c r="W177" s="37" t="s">
        <v>72</v>
      </c>
      <c r="X177" s="785">
        <f>IFERROR(X172/H172,"0")+IFERROR(X173/H173,"0")+IFERROR(X174/H174,"0")+IFERROR(X175/H175,"0")+IFERROR(X176/H176,"0")</f>
        <v>0</v>
      </c>
      <c r="Y177" s="785">
        <f>IFERROR(Y172/H172,"0")+IFERROR(Y173/H173,"0")+IFERROR(Y174/H174,"0")+IFERROR(Y175/H175,"0")+IFERROR(Y176/H176,"0")</f>
        <v>0</v>
      </c>
      <c r="Z177" s="785">
        <f>IFERROR(IF(Z172="",0,Z172),"0")+IFERROR(IF(Z173="",0,Z173),"0")+IFERROR(IF(Z174="",0,Z174),"0")+IFERROR(IF(Z175="",0,Z175),"0")+IFERROR(IF(Z176="",0,Z176),"0")</f>
        <v>0</v>
      </c>
      <c r="AA177" s="786"/>
      <c r="AB177" s="786"/>
      <c r="AC177" s="786"/>
    </row>
    <row r="178" spans="1:68" x14ac:dyDescent="0.2">
      <c r="A178" s="801"/>
      <c r="B178" s="801"/>
      <c r="C178" s="801"/>
      <c r="D178" s="801"/>
      <c r="E178" s="801"/>
      <c r="F178" s="801"/>
      <c r="G178" s="801"/>
      <c r="H178" s="801"/>
      <c r="I178" s="801"/>
      <c r="J178" s="801"/>
      <c r="K178" s="801"/>
      <c r="L178" s="801"/>
      <c r="M178" s="801"/>
      <c r="N178" s="801"/>
      <c r="O178" s="809"/>
      <c r="P178" s="803" t="s">
        <v>71</v>
      </c>
      <c r="Q178" s="804"/>
      <c r="R178" s="804"/>
      <c r="S178" s="804"/>
      <c r="T178" s="804"/>
      <c r="U178" s="804"/>
      <c r="V178" s="805"/>
      <c r="W178" s="37" t="s">
        <v>69</v>
      </c>
      <c r="X178" s="785">
        <f>IFERROR(SUM(X172:X176),"0")</f>
        <v>0</v>
      </c>
      <c r="Y178" s="785">
        <f>IFERROR(SUM(Y172:Y176),"0")</f>
        <v>0</v>
      </c>
      <c r="Z178" s="37"/>
      <c r="AA178" s="786"/>
      <c r="AB178" s="786"/>
      <c r="AC178" s="786"/>
    </row>
    <row r="179" spans="1:68" ht="14.25" customHeight="1" x14ac:dyDescent="0.25">
      <c r="A179" s="800" t="s">
        <v>73</v>
      </c>
      <c r="B179" s="801"/>
      <c r="C179" s="801"/>
      <c r="D179" s="801"/>
      <c r="E179" s="801"/>
      <c r="F179" s="801"/>
      <c r="G179" s="801"/>
      <c r="H179" s="801"/>
      <c r="I179" s="801"/>
      <c r="J179" s="801"/>
      <c r="K179" s="801"/>
      <c r="L179" s="801"/>
      <c r="M179" s="801"/>
      <c r="N179" s="801"/>
      <c r="O179" s="801"/>
      <c r="P179" s="801"/>
      <c r="Q179" s="801"/>
      <c r="R179" s="801"/>
      <c r="S179" s="801"/>
      <c r="T179" s="801"/>
      <c r="U179" s="801"/>
      <c r="V179" s="801"/>
      <c r="W179" s="801"/>
      <c r="X179" s="801"/>
      <c r="Y179" s="801"/>
      <c r="Z179" s="801"/>
      <c r="AA179" s="779"/>
      <c r="AB179" s="779"/>
      <c r="AC179" s="779"/>
    </row>
    <row r="180" spans="1:68" ht="16.5" customHeight="1" x14ac:dyDescent="0.25">
      <c r="A180" s="54" t="s">
        <v>312</v>
      </c>
      <c r="B180" s="54" t="s">
        <v>313</v>
      </c>
      <c r="C180" s="31">
        <v>4301051653</v>
      </c>
      <c r="D180" s="794">
        <v>4607091386264</v>
      </c>
      <c r="E180" s="795"/>
      <c r="F180" s="782">
        <v>0.5</v>
      </c>
      <c r="G180" s="32">
        <v>6</v>
      </c>
      <c r="H180" s="782">
        <v>3</v>
      </c>
      <c r="I180" s="782">
        <v>3.258</v>
      </c>
      <c r="J180" s="32">
        <v>182</v>
      </c>
      <c r="K180" s="32" t="s">
        <v>76</v>
      </c>
      <c r="L180" s="32"/>
      <c r="M180" s="33" t="s">
        <v>117</v>
      </c>
      <c r="N180" s="33"/>
      <c r="O180" s="32">
        <v>31</v>
      </c>
      <c r="P180" s="9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314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4301051313</v>
      </c>
      <c r="D181" s="794">
        <v>4607091385427</v>
      </c>
      <c r="E181" s="795"/>
      <c r="F181" s="782">
        <v>0.5</v>
      </c>
      <c r="G181" s="32">
        <v>6</v>
      </c>
      <c r="H181" s="782">
        <v>3</v>
      </c>
      <c r="I181" s="782">
        <v>3.2519999999999998</v>
      </c>
      <c r="J181" s="32">
        <v>182</v>
      </c>
      <c r="K181" s="32" t="s">
        <v>76</v>
      </c>
      <c r="L181" s="32"/>
      <c r="M181" s="33" t="s">
        <v>68</v>
      </c>
      <c r="N181" s="33"/>
      <c r="O181" s="32">
        <v>40</v>
      </c>
      <c r="P181" s="11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IFERROR(IF(Y181=0,"",ROUNDUP(Y181/H181,0)*0.00651),"")</f>
        <v/>
      </c>
      <c r="AA181" s="56"/>
      <c r="AB181" s="57"/>
      <c r="AC181" s="241" t="s">
        <v>317</v>
      </c>
      <c r="AG181" s="64"/>
      <c r="AJ181" s="68"/>
      <c r="AK181" s="68">
        <v>0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8"/>
      <c r="B182" s="801"/>
      <c r="C182" s="801"/>
      <c r="D182" s="801"/>
      <c r="E182" s="801"/>
      <c r="F182" s="801"/>
      <c r="G182" s="801"/>
      <c r="H182" s="801"/>
      <c r="I182" s="801"/>
      <c r="J182" s="801"/>
      <c r="K182" s="801"/>
      <c r="L182" s="801"/>
      <c r="M182" s="801"/>
      <c r="N182" s="801"/>
      <c r="O182" s="809"/>
      <c r="P182" s="803" t="s">
        <v>71</v>
      </c>
      <c r="Q182" s="804"/>
      <c r="R182" s="804"/>
      <c r="S182" s="804"/>
      <c r="T182" s="804"/>
      <c r="U182" s="804"/>
      <c r="V182" s="805"/>
      <c r="W182" s="37" t="s">
        <v>72</v>
      </c>
      <c r="X182" s="785">
        <f>IFERROR(X180/H180,"0")+IFERROR(X181/H181,"0")</f>
        <v>0</v>
      </c>
      <c r="Y182" s="785">
        <f>IFERROR(Y180/H180,"0")+IFERROR(Y181/H181,"0")</f>
        <v>0</v>
      </c>
      <c r="Z182" s="785">
        <f>IFERROR(IF(Z180="",0,Z180),"0")+IFERROR(IF(Z181="",0,Z181),"0")</f>
        <v>0</v>
      </c>
      <c r="AA182" s="786"/>
      <c r="AB182" s="786"/>
      <c r="AC182" s="786"/>
    </row>
    <row r="183" spans="1:68" x14ac:dyDescent="0.2">
      <c r="A183" s="801"/>
      <c r="B183" s="801"/>
      <c r="C183" s="801"/>
      <c r="D183" s="801"/>
      <c r="E183" s="801"/>
      <c r="F183" s="801"/>
      <c r="G183" s="801"/>
      <c r="H183" s="801"/>
      <c r="I183" s="801"/>
      <c r="J183" s="801"/>
      <c r="K183" s="801"/>
      <c r="L183" s="801"/>
      <c r="M183" s="801"/>
      <c r="N183" s="801"/>
      <c r="O183" s="809"/>
      <c r="P183" s="803" t="s">
        <v>71</v>
      </c>
      <c r="Q183" s="804"/>
      <c r="R183" s="804"/>
      <c r="S183" s="804"/>
      <c r="T183" s="804"/>
      <c r="U183" s="804"/>
      <c r="V183" s="805"/>
      <c r="W183" s="37" t="s">
        <v>69</v>
      </c>
      <c r="X183" s="785">
        <f>IFERROR(SUM(X180:X181),"0")</f>
        <v>0</v>
      </c>
      <c r="Y183" s="785">
        <f>IFERROR(SUM(Y180:Y181),"0")</f>
        <v>0</v>
      </c>
      <c r="Z183" s="37"/>
      <c r="AA183" s="786"/>
      <c r="AB183" s="786"/>
      <c r="AC183" s="786"/>
    </row>
    <row r="184" spans="1:68" ht="27.75" customHeight="1" x14ac:dyDescent="0.2">
      <c r="A184" s="889" t="s">
        <v>318</v>
      </c>
      <c r="B184" s="890"/>
      <c r="C184" s="890"/>
      <c r="D184" s="890"/>
      <c r="E184" s="890"/>
      <c r="F184" s="890"/>
      <c r="G184" s="890"/>
      <c r="H184" s="890"/>
      <c r="I184" s="890"/>
      <c r="J184" s="890"/>
      <c r="K184" s="890"/>
      <c r="L184" s="890"/>
      <c r="M184" s="890"/>
      <c r="N184" s="890"/>
      <c r="O184" s="890"/>
      <c r="P184" s="890"/>
      <c r="Q184" s="890"/>
      <c r="R184" s="890"/>
      <c r="S184" s="890"/>
      <c r="T184" s="890"/>
      <c r="U184" s="890"/>
      <c r="V184" s="890"/>
      <c r="W184" s="890"/>
      <c r="X184" s="890"/>
      <c r="Y184" s="890"/>
      <c r="Z184" s="890"/>
      <c r="AA184" s="48"/>
      <c r="AB184" s="48"/>
      <c r="AC184" s="48"/>
    </row>
    <row r="185" spans="1:68" ht="16.5" customHeight="1" x14ac:dyDescent="0.25">
      <c r="A185" s="836" t="s">
        <v>319</v>
      </c>
      <c r="B185" s="801"/>
      <c r="C185" s="801"/>
      <c r="D185" s="801"/>
      <c r="E185" s="801"/>
      <c r="F185" s="801"/>
      <c r="G185" s="801"/>
      <c r="H185" s="801"/>
      <c r="I185" s="801"/>
      <c r="J185" s="801"/>
      <c r="K185" s="801"/>
      <c r="L185" s="801"/>
      <c r="M185" s="801"/>
      <c r="N185" s="801"/>
      <c r="O185" s="801"/>
      <c r="P185" s="801"/>
      <c r="Q185" s="801"/>
      <c r="R185" s="801"/>
      <c r="S185" s="801"/>
      <c r="T185" s="801"/>
      <c r="U185" s="801"/>
      <c r="V185" s="801"/>
      <c r="W185" s="801"/>
      <c r="X185" s="801"/>
      <c r="Y185" s="801"/>
      <c r="Z185" s="801"/>
      <c r="AA185" s="778"/>
      <c r="AB185" s="778"/>
      <c r="AC185" s="778"/>
    </row>
    <row r="186" spans="1:68" ht="14.25" customHeight="1" x14ac:dyDescent="0.25">
      <c r="A186" s="800" t="s">
        <v>163</v>
      </c>
      <c r="B186" s="801"/>
      <c r="C186" s="801"/>
      <c r="D186" s="801"/>
      <c r="E186" s="801"/>
      <c r="F186" s="801"/>
      <c r="G186" s="801"/>
      <c r="H186" s="801"/>
      <c r="I186" s="801"/>
      <c r="J186" s="801"/>
      <c r="K186" s="801"/>
      <c r="L186" s="801"/>
      <c r="M186" s="801"/>
      <c r="N186" s="801"/>
      <c r="O186" s="801"/>
      <c r="P186" s="801"/>
      <c r="Q186" s="801"/>
      <c r="R186" s="801"/>
      <c r="S186" s="801"/>
      <c r="T186" s="801"/>
      <c r="U186" s="801"/>
      <c r="V186" s="801"/>
      <c r="W186" s="801"/>
      <c r="X186" s="801"/>
      <c r="Y186" s="801"/>
      <c r="Z186" s="801"/>
      <c r="AA186" s="779"/>
      <c r="AB186" s="779"/>
      <c r="AC186" s="779"/>
    </row>
    <row r="187" spans="1:68" ht="27" customHeight="1" x14ac:dyDescent="0.25">
      <c r="A187" s="54" t="s">
        <v>320</v>
      </c>
      <c r="B187" s="54" t="s">
        <v>321</v>
      </c>
      <c r="C187" s="31">
        <v>4301020323</v>
      </c>
      <c r="D187" s="794">
        <v>4680115886223</v>
      </c>
      <c r="E187" s="795"/>
      <c r="F187" s="782">
        <v>0.33</v>
      </c>
      <c r="G187" s="32">
        <v>6</v>
      </c>
      <c r="H187" s="782">
        <v>1.98</v>
      </c>
      <c r="I187" s="782">
        <v>2.08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9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IFERROR(IF(Y187=0,"",ROUNDUP(Y187/H187,0)*0.00502),"")</f>
        <v/>
      </c>
      <c r="AA187" s="56"/>
      <c r="AB187" s="57"/>
      <c r="AC187" s="243" t="s">
        <v>322</v>
      </c>
      <c r="AG187" s="64"/>
      <c r="AJ187" s="68"/>
      <c r="AK187" s="68">
        <v>0</v>
      </c>
      <c r="BB187" s="24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8"/>
      <c r="B188" s="801"/>
      <c r="C188" s="801"/>
      <c r="D188" s="801"/>
      <c r="E188" s="801"/>
      <c r="F188" s="801"/>
      <c r="G188" s="801"/>
      <c r="H188" s="801"/>
      <c r="I188" s="801"/>
      <c r="J188" s="801"/>
      <c r="K188" s="801"/>
      <c r="L188" s="801"/>
      <c r="M188" s="801"/>
      <c r="N188" s="801"/>
      <c r="O188" s="809"/>
      <c r="P188" s="803" t="s">
        <v>71</v>
      </c>
      <c r="Q188" s="804"/>
      <c r="R188" s="804"/>
      <c r="S188" s="804"/>
      <c r="T188" s="804"/>
      <c r="U188" s="804"/>
      <c r="V188" s="805"/>
      <c r="W188" s="37" t="s">
        <v>72</v>
      </c>
      <c r="X188" s="785">
        <f>IFERROR(X187/H187,"0")</f>
        <v>0</v>
      </c>
      <c r="Y188" s="785">
        <f>IFERROR(Y187/H187,"0")</f>
        <v>0</v>
      </c>
      <c r="Z188" s="785">
        <f>IFERROR(IF(Z187="",0,Z187),"0")</f>
        <v>0</v>
      </c>
      <c r="AA188" s="786"/>
      <c r="AB188" s="786"/>
      <c r="AC188" s="786"/>
    </row>
    <row r="189" spans="1:68" x14ac:dyDescent="0.2">
      <c r="A189" s="801"/>
      <c r="B189" s="801"/>
      <c r="C189" s="801"/>
      <c r="D189" s="801"/>
      <c r="E189" s="801"/>
      <c r="F189" s="801"/>
      <c r="G189" s="801"/>
      <c r="H189" s="801"/>
      <c r="I189" s="801"/>
      <c r="J189" s="801"/>
      <c r="K189" s="801"/>
      <c r="L189" s="801"/>
      <c r="M189" s="801"/>
      <c r="N189" s="801"/>
      <c r="O189" s="809"/>
      <c r="P189" s="803" t="s">
        <v>71</v>
      </c>
      <c r="Q189" s="804"/>
      <c r="R189" s="804"/>
      <c r="S189" s="804"/>
      <c r="T189" s="804"/>
      <c r="U189" s="804"/>
      <c r="V189" s="805"/>
      <c r="W189" s="37" t="s">
        <v>69</v>
      </c>
      <c r="X189" s="785">
        <f>IFERROR(SUM(X187:X187),"0")</f>
        <v>0</v>
      </c>
      <c r="Y189" s="785">
        <f>IFERROR(SUM(Y187:Y187),"0")</f>
        <v>0</v>
      </c>
      <c r="Z189" s="37"/>
      <c r="AA189" s="786"/>
      <c r="AB189" s="786"/>
      <c r="AC189" s="786"/>
    </row>
    <row r="190" spans="1:68" ht="14.25" customHeight="1" x14ac:dyDescent="0.25">
      <c r="A190" s="800" t="s">
        <v>64</v>
      </c>
      <c r="B190" s="801"/>
      <c r="C190" s="801"/>
      <c r="D190" s="801"/>
      <c r="E190" s="801"/>
      <c r="F190" s="801"/>
      <c r="G190" s="801"/>
      <c r="H190" s="801"/>
      <c r="I190" s="801"/>
      <c r="J190" s="801"/>
      <c r="K190" s="801"/>
      <c r="L190" s="801"/>
      <c r="M190" s="801"/>
      <c r="N190" s="801"/>
      <c r="O190" s="801"/>
      <c r="P190" s="801"/>
      <c r="Q190" s="801"/>
      <c r="R190" s="801"/>
      <c r="S190" s="801"/>
      <c r="T190" s="801"/>
      <c r="U190" s="801"/>
      <c r="V190" s="801"/>
      <c r="W190" s="801"/>
      <c r="X190" s="801"/>
      <c r="Y190" s="801"/>
      <c r="Z190" s="801"/>
      <c r="AA190" s="779"/>
      <c r="AB190" s="779"/>
      <c r="AC190" s="779"/>
    </row>
    <row r="191" spans="1:68" ht="27" customHeight="1" x14ac:dyDescent="0.25">
      <c r="A191" s="54" t="s">
        <v>323</v>
      </c>
      <c r="B191" s="54" t="s">
        <v>324</v>
      </c>
      <c r="C191" s="31">
        <v>4301031191</v>
      </c>
      <c r="D191" s="794">
        <v>4680115880993</v>
      </c>
      <c r="E191" s="795"/>
      <c r="F191" s="782">
        <v>0.7</v>
      </c>
      <c r="G191" s="32">
        <v>6</v>
      </c>
      <c r="H191" s="782">
        <v>4.2</v>
      </c>
      <c r="I191" s="782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788"/>
      <c r="R191" s="788"/>
      <c r="S191" s="788"/>
      <c r="T191" s="789"/>
      <c r="U191" s="34"/>
      <c r="V191" s="34"/>
      <c r="W191" s="35" t="s">
        <v>69</v>
      </c>
      <c r="X191" s="783">
        <v>0</v>
      </c>
      <c r="Y191" s="784">
        <f t="shared" ref="Y191:Y198" si="3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45" t="s">
        <v>325</v>
      </c>
      <c r="AG191" s="64"/>
      <c r="AJ191" s="68"/>
      <c r="AK191" s="68">
        <v>0</v>
      </c>
      <c r="BB191" s="246" t="s">
        <v>1</v>
      </c>
      <c r="BM191" s="64">
        <f t="shared" ref="BM191:BM198" si="37">IFERROR(X191*I191/H191,"0")</f>
        <v>0</v>
      </c>
      <c r="BN191" s="64">
        <f t="shared" ref="BN191:BN198" si="38">IFERROR(Y191*I191/H191,"0")</f>
        <v>0</v>
      </c>
      <c r="BO191" s="64">
        <f t="shared" ref="BO191:BO198" si="39">IFERROR(1/J191*(X191/H191),"0")</f>
        <v>0</v>
      </c>
      <c r="BP191" s="64">
        <f t="shared" ref="BP191:BP198" si="40">IFERROR(1/J191*(Y191/H191),"0")</f>
        <v>0</v>
      </c>
    </row>
    <row r="192" spans="1:68" ht="27" customHeight="1" x14ac:dyDescent="0.25">
      <c r="A192" s="54" t="s">
        <v>326</v>
      </c>
      <c r="B192" s="54" t="s">
        <v>327</v>
      </c>
      <c r="C192" s="31">
        <v>4301031204</v>
      </c>
      <c r="D192" s="794">
        <v>4680115881761</v>
      </c>
      <c r="E192" s="795"/>
      <c r="F192" s="782">
        <v>0.7</v>
      </c>
      <c r="G192" s="32">
        <v>6</v>
      </c>
      <c r="H192" s="782">
        <v>4.2</v>
      </c>
      <c r="I192" s="782">
        <v>4.47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788"/>
      <c r="R192" s="788"/>
      <c r="S192" s="788"/>
      <c r="T192" s="789"/>
      <c r="U192" s="34"/>
      <c r="V192" s="34"/>
      <c r="W192" s="35" t="s">
        <v>69</v>
      </c>
      <c r="X192" s="783">
        <v>0</v>
      </c>
      <c r="Y192" s="784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328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4301031201</v>
      </c>
      <c r="D193" s="794">
        <v>4680115881563</v>
      </c>
      <c r="E193" s="795"/>
      <c r="F193" s="782">
        <v>0.7</v>
      </c>
      <c r="G193" s="32">
        <v>6</v>
      </c>
      <c r="H193" s="782">
        <v>4.2</v>
      </c>
      <c r="I193" s="782">
        <v>4.41</v>
      </c>
      <c r="J193" s="32">
        <v>132</v>
      </c>
      <c r="K193" s="32" t="s">
        <v>124</v>
      </c>
      <c r="L193" s="32"/>
      <c r="M193" s="33" t="s">
        <v>68</v>
      </c>
      <c r="N193" s="33"/>
      <c r="O193" s="32">
        <v>40</v>
      </c>
      <c r="P193" s="10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788"/>
      <c r="R193" s="788"/>
      <c r="S193" s="788"/>
      <c r="T193" s="789"/>
      <c r="U193" s="34"/>
      <c r="V193" s="34"/>
      <c r="W193" s="35" t="s">
        <v>69</v>
      </c>
      <c r="X193" s="783">
        <v>100</v>
      </c>
      <c r="Y193" s="784">
        <f t="shared" si="36"/>
        <v>100.80000000000001</v>
      </c>
      <c r="Z193" s="36">
        <f>IFERROR(IF(Y193=0,"",ROUNDUP(Y193/H193,0)*0.00902),"")</f>
        <v>0.21648000000000001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si="37"/>
        <v>105</v>
      </c>
      <c r="BN193" s="64">
        <f t="shared" si="38"/>
        <v>105.84000000000002</v>
      </c>
      <c r="BO193" s="64">
        <f t="shared" si="39"/>
        <v>0.18037518037518038</v>
      </c>
      <c r="BP193" s="64">
        <f t="shared" si="40"/>
        <v>0.18181818181818182</v>
      </c>
    </row>
    <row r="194" spans="1:68" ht="27" customHeight="1" x14ac:dyDescent="0.25">
      <c r="A194" s="54" t="s">
        <v>332</v>
      </c>
      <c r="B194" s="54" t="s">
        <v>333</v>
      </c>
      <c r="C194" s="31">
        <v>4301031199</v>
      </c>
      <c r="D194" s="794">
        <v>4680115880986</v>
      </c>
      <c r="E194" s="795"/>
      <c r="F194" s="782">
        <v>0.35</v>
      </c>
      <c r="G194" s="32">
        <v>6</v>
      </c>
      <c r="H194" s="782">
        <v>2.1</v>
      </c>
      <c r="I194" s="782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0</v>
      </c>
      <c r="Y194" s="784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4301031205</v>
      </c>
      <c r="D195" s="794">
        <v>4680115881785</v>
      </c>
      <c r="E195" s="795"/>
      <c r="F195" s="782">
        <v>0.35</v>
      </c>
      <c r="G195" s="32">
        <v>6</v>
      </c>
      <c r="H195" s="782">
        <v>2.1</v>
      </c>
      <c r="I195" s="7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788"/>
      <c r="R195" s="788"/>
      <c r="S195" s="788"/>
      <c r="T195" s="789"/>
      <c r="U195" s="34"/>
      <c r="V195" s="34"/>
      <c r="W195" s="35" t="s">
        <v>69</v>
      </c>
      <c r="X195" s="783">
        <v>0</v>
      </c>
      <c r="Y195" s="784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4301031202</v>
      </c>
      <c r="D196" s="794">
        <v>4680115881679</v>
      </c>
      <c r="E196" s="795"/>
      <c r="F196" s="782">
        <v>0.35</v>
      </c>
      <c r="G196" s="32">
        <v>6</v>
      </c>
      <c r="H196" s="782">
        <v>2.1</v>
      </c>
      <c r="I196" s="782">
        <v>2.2000000000000002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788"/>
      <c r="R196" s="788"/>
      <c r="S196" s="788"/>
      <c r="T196" s="789"/>
      <c r="U196" s="34"/>
      <c r="V196" s="34"/>
      <c r="W196" s="35" t="s">
        <v>69</v>
      </c>
      <c r="X196" s="783">
        <v>0</v>
      </c>
      <c r="Y196" s="784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4301031158</v>
      </c>
      <c r="D197" s="794">
        <v>4680115880191</v>
      </c>
      <c r="E197" s="795"/>
      <c r="F197" s="782">
        <v>0.4</v>
      </c>
      <c r="G197" s="32">
        <v>6</v>
      </c>
      <c r="H197" s="782">
        <v>2.4</v>
      </c>
      <c r="I197" s="782">
        <v>2.58</v>
      </c>
      <c r="J197" s="32">
        <v>182</v>
      </c>
      <c r="K197" s="32" t="s">
        <v>76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788"/>
      <c r="R197" s="788"/>
      <c r="S197" s="788"/>
      <c r="T197" s="789"/>
      <c r="U197" s="34"/>
      <c r="V197" s="34"/>
      <c r="W197" s="35" t="s">
        <v>69</v>
      </c>
      <c r="X197" s="783">
        <v>0</v>
      </c>
      <c r="Y197" s="784">
        <f t="shared" si="36"/>
        <v>0</v>
      </c>
      <c r="Z197" s="36" t="str">
        <f>IFERROR(IF(Y197=0,"",ROUNDUP(Y197/H197,0)*0.00651),"")</f>
        <v/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4301031245</v>
      </c>
      <c r="D198" s="794">
        <v>4680115883963</v>
      </c>
      <c r="E198" s="795"/>
      <c r="F198" s="782">
        <v>0.28000000000000003</v>
      </c>
      <c r="G198" s="32">
        <v>6</v>
      </c>
      <c r="H198" s="782">
        <v>1.68</v>
      </c>
      <c r="I198" s="782">
        <v>1.78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0</v>
      </c>
      <c r="Y198" s="78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x14ac:dyDescent="0.2">
      <c r="A199" s="808"/>
      <c r="B199" s="801"/>
      <c r="C199" s="801"/>
      <c r="D199" s="801"/>
      <c r="E199" s="801"/>
      <c r="F199" s="801"/>
      <c r="G199" s="801"/>
      <c r="H199" s="801"/>
      <c r="I199" s="801"/>
      <c r="J199" s="801"/>
      <c r="K199" s="801"/>
      <c r="L199" s="801"/>
      <c r="M199" s="801"/>
      <c r="N199" s="801"/>
      <c r="O199" s="809"/>
      <c r="P199" s="803" t="s">
        <v>71</v>
      </c>
      <c r="Q199" s="804"/>
      <c r="R199" s="804"/>
      <c r="S199" s="804"/>
      <c r="T199" s="804"/>
      <c r="U199" s="804"/>
      <c r="V199" s="805"/>
      <c r="W199" s="37" t="s">
        <v>72</v>
      </c>
      <c r="X199" s="785">
        <f>IFERROR(X191/H191,"0")+IFERROR(X192/H192,"0")+IFERROR(X193/H193,"0")+IFERROR(X194/H194,"0")+IFERROR(X195/H195,"0")+IFERROR(X196/H196,"0")+IFERROR(X197/H197,"0")+IFERROR(X198/H198,"0")</f>
        <v>23.80952380952381</v>
      </c>
      <c r="Y199" s="785">
        <f>IFERROR(Y191/H191,"0")+IFERROR(Y192/H192,"0")+IFERROR(Y193/H193,"0")+IFERROR(Y194/H194,"0")+IFERROR(Y195/H195,"0")+IFERROR(Y196/H196,"0")+IFERROR(Y197/H197,"0")+IFERROR(Y198/H198,"0")</f>
        <v>24</v>
      </c>
      <c r="Z199" s="7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0.21648000000000001</v>
      </c>
      <c r="AA199" s="786"/>
      <c r="AB199" s="786"/>
      <c r="AC199" s="786"/>
    </row>
    <row r="200" spans="1:68" x14ac:dyDescent="0.2">
      <c r="A200" s="801"/>
      <c r="B200" s="801"/>
      <c r="C200" s="801"/>
      <c r="D200" s="801"/>
      <c r="E200" s="801"/>
      <c r="F200" s="801"/>
      <c r="G200" s="801"/>
      <c r="H200" s="801"/>
      <c r="I200" s="801"/>
      <c r="J200" s="801"/>
      <c r="K200" s="801"/>
      <c r="L200" s="801"/>
      <c r="M200" s="801"/>
      <c r="N200" s="801"/>
      <c r="O200" s="809"/>
      <c r="P200" s="803" t="s">
        <v>71</v>
      </c>
      <c r="Q200" s="804"/>
      <c r="R200" s="804"/>
      <c r="S200" s="804"/>
      <c r="T200" s="804"/>
      <c r="U200" s="804"/>
      <c r="V200" s="805"/>
      <c r="W200" s="37" t="s">
        <v>69</v>
      </c>
      <c r="X200" s="785">
        <f>IFERROR(SUM(X191:X198),"0")</f>
        <v>100</v>
      </c>
      <c r="Y200" s="785">
        <f>IFERROR(SUM(Y191:Y198),"0")</f>
        <v>100.80000000000001</v>
      </c>
      <c r="Z200" s="37"/>
      <c r="AA200" s="786"/>
      <c r="AB200" s="786"/>
      <c r="AC200" s="786"/>
    </row>
    <row r="201" spans="1:68" ht="16.5" customHeight="1" x14ac:dyDescent="0.25">
      <c r="A201" s="836" t="s">
        <v>343</v>
      </c>
      <c r="B201" s="801"/>
      <c r="C201" s="801"/>
      <c r="D201" s="801"/>
      <c r="E201" s="801"/>
      <c r="F201" s="801"/>
      <c r="G201" s="801"/>
      <c r="H201" s="801"/>
      <c r="I201" s="801"/>
      <c r="J201" s="801"/>
      <c r="K201" s="801"/>
      <c r="L201" s="801"/>
      <c r="M201" s="801"/>
      <c r="N201" s="801"/>
      <c r="O201" s="801"/>
      <c r="P201" s="801"/>
      <c r="Q201" s="801"/>
      <c r="R201" s="801"/>
      <c r="S201" s="801"/>
      <c r="T201" s="801"/>
      <c r="U201" s="801"/>
      <c r="V201" s="801"/>
      <c r="W201" s="801"/>
      <c r="X201" s="801"/>
      <c r="Y201" s="801"/>
      <c r="Z201" s="801"/>
      <c r="AA201" s="778"/>
      <c r="AB201" s="778"/>
      <c r="AC201" s="778"/>
    </row>
    <row r="202" spans="1:68" ht="14.25" customHeight="1" x14ac:dyDescent="0.25">
      <c r="A202" s="800" t="s">
        <v>110</v>
      </c>
      <c r="B202" s="801"/>
      <c r="C202" s="801"/>
      <c r="D202" s="801"/>
      <c r="E202" s="801"/>
      <c r="F202" s="801"/>
      <c r="G202" s="801"/>
      <c r="H202" s="801"/>
      <c r="I202" s="801"/>
      <c r="J202" s="801"/>
      <c r="K202" s="801"/>
      <c r="L202" s="801"/>
      <c r="M202" s="801"/>
      <c r="N202" s="801"/>
      <c r="O202" s="801"/>
      <c r="P202" s="801"/>
      <c r="Q202" s="801"/>
      <c r="R202" s="801"/>
      <c r="S202" s="801"/>
      <c r="T202" s="801"/>
      <c r="U202" s="801"/>
      <c r="V202" s="801"/>
      <c r="W202" s="801"/>
      <c r="X202" s="801"/>
      <c r="Y202" s="801"/>
      <c r="Z202" s="801"/>
      <c r="AA202" s="779"/>
      <c r="AB202" s="779"/>
      <c r="AC202" s="779"/>
    </row>
    <row r="203" spans="1:68" ht="16.5" customHeight="1" x14ac:dyDescent="0.25">
      <c r="A203" s="54" t="s">
        <v>344</v>
      </c>
      <c r="B203" s="54" t="s">
        <v>345</v>
      </c>
      <c r="C203" s="31">
        <v>4301011450</v>
      </c>
      <c r="D203" s="794">
        <v>4680115881402</v>
      </c>
      <c r="E203" s="795"/>
      <c r="F203" s="782">
        <v>1.35</v>
      </c>
      <c r="G203" s="32">
        <v>8</v>
      </c>
      <c r="H203" s="782">
        <v>10.8</v>
      </c>
      <c r="I203" s="782">
        <v>11.234999999999999</v>
      </c>
      <c r="J203" s="32">
        <v>64</v>
      </c>
      <c r="K203" s="32" t="s">
        <v>113</v>
      </c>
      <c r="L203" s="32"/>
      <c r="M203" s="33" t="s">
        <v>114</v>
      </c>
      <c r="N203" s="33"/>
      <c r="O203" s="32">
        <v>55</v>
      </c>
      <c r="P203" s="9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0</v>
      </c>
      <c r="Y203" s="784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347</v>
      </c>
      <c r="B204" s="54" t="s">
        <v>348</v>
      </c>
      <c r="C204" s="31">
        <v>4301011768</v>
      </c>
      <c r="D204" s="794">
        <v>4680115881396</v>
      </c>
      <c r="E204" s="795"/>
      <c r="F204" s="782">
        <v>0.45</v>
      </c>
      <c r="G204" s="32">
        <v>6</v>
      </c>
      <c r="H204" s="782">
        <v>2.7</v>
      </c>
      <c r="I204" s="782">
        <v>2.88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55</v>
      </c>
      <c r="P204" s="10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346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808"/>
      <c r="B205" s="801"/>
      <c r="C205" s="801"/>
      <c r="D205" s="801"/>
      <c r="E205" s="801"/>
      <c r="F205" s="801"/>
      <c r="G205" s="801"/>
      <c r="H205" s="801"/>
      <c r="I205" s="801"/>
      <c r="J205" s="801"/>
      <c r="K205" s="801"/>
      <c r="L205" s="801"/>
      <c r="M205" s="801"/>
      <c r="N205" s="801"/>
      <c r="O205" s="809"/>
      <c r="P205" s="803" t="s">
        <v>71</v>
      </c>
      <c r="Q205" s="804"/>
      <c r="R205" s="804"/>
      <c r="S205" s="804"/>
      <c r="T205" s="804"/>
      <c r="U205" s="804"/>
      <c r="V205" s="805"/>
      <c r="W205" s="37" t="s">
        <v>72</v>
      </c>
      <c r="X205" s="785">
        <f>IFERROR(X203/H203,"0")+IFERROR(X204/H204,"0")</f>
        <v>0</v>
      </c>
      <c r="Y205" s="785">
        <f>IFERROR(Y203/H203,"0")+IFERROR(Y204/H204,"0")</f>
        <v>0</v>
      </c>
      <c r="Z205" s="785">
        <f>IFERROR(IF(Z203="",0,Z203),"0")+IFERROR(IF(Z204="",0,Z204),"0")</f>
        <v>0</v>
      </c>
      <c r="AA205" s="786"/>
      <c r="AB205" s="786"/>
      <c r="AC205" s="786"/>
    </row>
    <row r="206" spans="1:68" x14ac:dyDescent="0.2">
      <c r="A206" s="801"/>
      <c r="B206" s="801"/>
      <c r="C206" s="801"/>
      <c r="D206" s="801"/>
      <c r="E206" s="801"/>
      <c r="F206" s="801"/>
      <c r="G206" s="801"/>
      <c r="H206" s="801"/>
      <c r="I206" s="801"/>
      <c r="J206" s="801"/>
      <c r="K206" s="801"/>
      <c r="L206" s="801"/>
      <c r="M206" s="801"/>
      <c r="N206" s="801"/>
      <c r="O206" s="809"/>
      <c r="P206" s="803" t="s">
        <v>71</v>
      </c>
      <c r="Q206" s="804"/>
      <c r="R206" s="804"/>
      <c r="S206" s="804"/>
      <c r="T206" s="804"/>
      <c r="U206" s="804"/>
      <c r="V206" s="805"/>
      <c r="W206" s="37" t="s">
        <v>69</v>
      </c>
      <c r="X206" s="785">
        <f>IFERROR(SUM(X203:X204),"0")</f>
        <v>0</v>
      </c>
      <c r="Y206" s="785">
        <f>IFERROR(SUM(Y203:Y204),"0")</f>
        <v>0</v>
      </c>
      <c r="Z206" s="37"/>
      <c r="AA206" s="786"/>
      <c r="AB206" s="786"/>
      <c r="AC206" s="786"/>
    </row>
    <row r="207" spans="1:68" ht="14.25" customHeight="1" x14ac:dyDescent="0.25">
      <c r="A207" s="800" t="s">
        <v>163</v>
      </c>
      <c r="B207" s="801"/>
      <c r="C207" s="801"/>
      <c r="D207" s="801"/>
      <c r="E207" s="801"/>
      <c r="F207" s="801"/>
      <c r="G207" s="801"/>
      <c r="H207" s="801"/>
      <c r="I207" s="801"/>
      <c r="J207" s="801"/>
      <c r="K207" s="801"/>
      <c r="L207" s="801"/>
      <c r="M207" s="801"/>
      <c r="N207" s="801"/>
      <c r="O207" s="801"/>
      <c r="P207" s="801"/>
      <c r="Q207" s="801"/>
      <c r="R207" s="801"/>
      <c r="S207" s="801"/>
      <c r="T207" s="801"/>
      <c r="U207" s="801"/>
      <c r="V207" s="801"/>
      <c r="W207" s="801"/>
      <c r="X207" s="801"/>
      <c r="Y207" s="801"/>
      <c r="Z207" s="801"/>
      <c r="AA207" s="779"/>
      <c r="AB207" s="779"/>
      <c r="AC207" s="779"/>
    </row>
    <row r="208" spans="1:68" ht="16.5" customHeight="1" x14ac:dyDescent="0.25">
      <c r="A208" s="54" t="s">
        <v>349</v>
      </c>
      <c r="B208" s="54" t="s">
        <v>350</v>
      </c>
      <c r="C208" s="31">
        <v>4301020262</v>
      </c>
      <c r="D208" s="794">
        <v>4680115882935</v>
      </c>
      <c r="E208" s="795"/>
      <c r="F208" s="782">
        <v>1.35</v>
      </c>
      <c r="G208" s="32">
        <v>8</v>
      </c>
      <c r="H208" s="782">
        <v>10.8</v>
      </c>
      <c r="I208" s="782">
        <v>11.234999999999999</v>
      </c>
      <c r="J208" s="32">
        <v>64</v>
      </c>
      <c r="K208" s="32" t="s">
        <v>113</v>
      </c>
      <c r="L208" s="32"/>
      <c r="M208" s="33" t="s">
        <v>117</v>
      </c>
      <c r="N208" s="33"/>
      <c r="O208" s="32">
        <v>50</v>
      </c>
      <c r="P208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788"/>
      <c r="R208" s="788"/>
      <c r="S208" s="788"/>
      <c r="T208" s="789"/>
      <c r="U208" s="34"/>
      <c r="V208" s="34"/>
      <c r="W208" s="35" t="s">
        <v>69</v>
      </c>
      <c r="X208" s="783">
        <v>0</v>
      </c>
      <c r="Y208" s="784">
        <f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65" t="s">
        <v>351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352</v>
      </c>
      <c r="B209" s="54" t="s">
        <v>353</v>
      </c>
      <c r="C209" s="31">
        <v>4301020220</v>
      </c>
      <c r="D209" s="794">
        <v>4680115880764</v>
      </c>
      <c r="E209" s="795"/>
      <c r="F209" s="782">
        <v>0.35</v>
      </c>
      <c r="G209" s="32">
        <v>6</v>
      </c>
      <c r="H209" s="782">
        <v>2.1</v>
      </c>
      <c r="I209" s="782">
        <v>2.2799999999999998</v>
      </c>
      <c r="J209" s="32">
        <v>182</v>
      </c>
      <c r="K209" s="32" t="s">
        <v>76</v>
      </c>
      <c r="L209" s="32"/>
      <c r="M209" s="33" t="s">
        <v>114</v>
      </c>
      <c r="N209" s="33"/>
      <c r="O209" s="32">
        <v>50</v>
      </c>
      <c r="P209" s="8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788"/>
      <c r="R209" s="788"/>
      <c r="S209" s="788"/>
      <c r="T209" s="789"/>
      <c r="U209" s="34"/>
      <c r="V209" s="34"/>
      <c r="W209" s="35" t="s">
        <v>69</v>
      </c>
      <c r="X209" s="783">
        <v>0</v>
      </c>
      <c r="Y209" s="784">
        <f>IFERROR(IF(X209="",0,CEILING((X209/$H209),1)*$H209),"")</f>
        <v>0</v>
      </c>
      <c r="Z209" s="36" t="str">
        <f>IFERROR(IF(Y209=0,"",ROUNDUP(Y209/H209,0)*0.00651),"")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8"/>
      <c r="B210" s="801"/>
      <c r="C210" s="801"/>
      <c r="D210" s="801"/>
      <c r="E210" s="801"/>
      <c r="F210" s="801"/>
      <c r="G210" s="801"/>
      <c r="H210" s="801"/>
      <c r="I210" s="801"/>
      <c r="J210" s="801"/>
      <c r="K210" s="801"/>
      <c r="L210" s="801"/>
      <c r="M210" s="801"/>
      <c r="N210" s="801"/>
      <c r="O210" s="809"/>
      <c r="P210" s="803" t="s">
        <v>71</v>
      </c>
      <c r="Q210" s="804"/>
      <c r="R210" s="804"/>
      <c r="S210" s="804"/>
      <c r="T210" s="804"/>
      <c r="U210" s="804"/>
      <c r="V210" s="805"/>
      <c r="W210" s="37" t="s">
        <v>72</v>
      </c>
      <c r="X210" s="785">
        <f>IFERROR(X208/H208,"0")+IFERROR(X209/H209,"0")</f>
        <v>0</v>
      </c>
      <c r="Y210" s="785">
        <f>IFERROR(Y208/H208,"0")+IFERROR(Y209/H209,"0")</f>
        <v>0</v>
      </c>
      <c r="Z210" s="785">
        <f>IFERROR(IF(Z208="",0,Z208),"0")+IFERROR(IF(Z209="",0,Z209),"0")</f>
        <v>0</v>
      </c>
      <c r="AA210" s="786"/>
      <c r="AB210" s="786"/>
      <c r="AC210" s="786"/>
    </row>
    <row r="211" spans="1:68" x14ac:dyDescent="0.2">
      <c r="A211" s="801"/>
      <c r="B211" s="801"/>
      <c r="C211" s="801"/>
      <c r="D211" s="801"/>
      <c r="E211" s="801"/>
      <c r="F211" s="801"/>
      <c r="G211" s="801"/>
      <c r="H211" s="801"/>
      <c r="I211" s="801"/>
      <c r="J211" s="801"/>
      <c r="K211" s="801"/>
      <c r="L211" s="801"/>
      <c r="M211" s="801"/>
      <c r="N211" s="801"/>
      <c r="O211" s="809"/>
      <c r="P211" s="803" t="s">
        <v>71</v>
      </c>
      <c r="Q211" s="804"/>
      <c r="R211" s="804"/>
      <c r="S211" s="804"/>
      <c r="T211" s="804"/>
      <c r="U211" s="804"/>
      <c r="V211" s="805"/>
      <c r="W211" s="37" t="s">
        <v>69</v>
      </c>
      <c r="X211" s="785">
        <f>IFERROR(SUM(X208:X209),"0")</f>
        <v>0</v>
      </c>
      <c r="Y211" s="785">
        <f>IFERROR(SUM(Y208:Y209),"0")</f>
        <v>0</v>
      </c>
      <c r="Z211" s="37"/>
      <c r="AA211" s="786"/>
      <c r="AB211" s="786"/>
      <c r="AC211" s="786"/>
    </row>
    <row r="212" spans="1:68" ht="14.25" customHeight="1" x14ac:dyDescent="0.25">
      <c r="A212" s="800" t="s">
        <v>64</v>
      </c>
      <c r="B212" s="801"/>
      <c r="C212" s="801"/>
      <c r="D212" s="801"/>
      <c r="E212" s="801"/>
      <c r="F212" s="801"/>
      <c r="G212" s="801"/>
      <c r="H212" s="801"/>
      <c r="I212" s="801"/>
      <c r="J212" s="801"/>
      <c r="K212" s="801"/>
      <c r="L212" s="801"/>
      <c r="M212" s="801"/>
      <c r="N212" s="801"/>
      <c r="O212" s="801"/>
      <c r="P212" s="801"/>
      <c r="Q212" s="801"/>
      <c r="R212" s="801"/>
      <c r="S212" s="801"/>
      <c r="T212" s="801"/>
      <c r="U212" s="801"/>
      <c r="V212" s="801"/>
      <c r="W212" s="801"/>
      <c r="X212" s="801"/>
      <c r="Y212" s="801"/>
      <c r="Z212" s="801"/>
      <c r="AA212" s="779"/>
      <c r="AB212" s="779"/>
      <c r="AC212" s="779"/>
    </row>
    <row r="213" spans="1:68" ht="27" customHeight="1" x14ac:dyDescent="0.25">
      <c r="A213" s="54" t="s">
        <v>354</v>
      </c>
      <c r="B213" s="54" t="s">
        <v>355</v>
      </c>
      <c r="C213" s="31">
        <v>4301031224</v>
      </c>
      <c r="D213" s="794">
        <v>4680115882683</v>
      </c>
      <c r="E213" s="795"/>
      <c r="F213" s="782">
        <v>0.9</v>
      </c>
      <c r="G213" s="32">
        <v>6</v>
      </c>
      <c r="H213" s="782">
        <v>5.4</v>
      </c>
      <c r="I213" s="782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788"/>
      <c r="R213" s="788"/>
      <c r="S213" s="788"/>
      <c r="T213" s="789"/>
      <c r="U213" s="34"/>
      <c r="V213" s="34"/>
      <c r="W213" s="35" t="s">
        <v>69</v>
      </c>
      <c r="X213" s="783">
        <v>0</v>
      </c>
      <c r="Y213" s="784">
        <f t="shared" ref="Y213:Y220" si="41">IFERROR(IF(X213="",0,CEILING((X213/$H213),1)*$H213),"")</f>
        <v>0</v>
      </c>
      <c r="Z213" s="36" t="str">
        <f>IFERROR(IF(Y213=0,"",ROUNDUP(Y213/H213,0)*0.00902),"")</f>
        <v/>
      </c>
      <c r="AA213" s="56"/>
      <c r="AB213" s="57"/>
      <c r="AC213" s="269" t="s">
        <v>356</v>
      </c>
      <c r="AG213" s="64"/>
      <c r="AJ213" s="68"/>
      <c r="AK213" s="68">
        <v>0</v>
      </c>
      <c r="BB213" s="270" t="s">
        <v>1</v>
      </c>
      <c r="BM213" s="64">
        <f t="shared" ref="BM213:BM220" si="42">IFERROR(X213*I213/H213,"0")</f>
        <v>0</v>
      </c>
      <c r="BN213" s="64">
        <f t="shared" ref="BN213:BN220" si="43">IFERROR(Y213*I213/H213,"0")</f>
        <v>0</v>
      </c>
      <c r="BO213" s="64">
        <f t="shared" ref="BO213:BO220" si="44">IFERROR(1/J213*(X213/H213),"0")</f>
        <v>0</v>
      </c>
      <c r="BP213" s="64">
        <f t="shared" ref="BP213:BP220" si="45">IFERROR(1/J213*(Y213/H213),"0")</f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4301031230</v>
      </c>
      <c r="D214" s="794">
        <v>4680115882690</v>
      </c>
      <c r="E214" s="795"/>
      <c r="F214" s="782">
        <v>0.9</v>
      </c>
      <c r="G214" s="32">
        <v>6</v>
      </c>
      <c r="H214" s="782">
        <v>5.4</v>
      </c>
      <c r="I214" s="782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788"/>
      <c r="R214" s="788"/>
      <c r="S214" s="788"/>
      <c r="T214" s="789"/>
      <c r="U214" s="34"/>
      <c r="V214" s="34"/>
      <c r="W214" s="35" t="s">
        <v>69</v>
      </c>
      <c r="X214" s="783">
        <v>200</v>
      </c>
      <c r="Y214" s="784">
        <f t="shared" si="41"/>
        <v>205.20000000000002</v>
      </c>
      <c r="Z214" s="36">
        <f>IFERROR(IF(Y214=0,"",ROUNDUP(Y214/H214,0)*0.00902),"")</f>
        <v>0.34276000000000001</v>
      </c>
      <c r="AA214" s="56"/>
      <c r="AB214" s="57"/>
      <c r="AC214" s="271" t="s">
        <v>359</v>
      </c>
      <c r="AG214" s="64"/>
      <c r="AJ214" s="68"/>
      <c r="AK214" s="68">
        <v>0</v>
      </c>
      <c r="BB214" s="272" t="s">
        <v>1</v>
      </c>
      <c r="BM214" s="64">
        <f t="shared" si="42"/>
        <v>207.77777777777777</v>
      </c>
      <c r="BN214" s="64">
        <f t="shared" si="43"/>
        <v>213.18000000000004</v>
      </c>
      <c r="BO214" s="64">
        <f t="shared" si="44"/>
        <v>0.28058361391694725</v>
      </c>
      <c r="BP214" s="64">
        <f t="shared" si="45"/>
        <v>0.2878787878787879</v>
      </c>
    </row>
    <row r="215" spans="1:68" ht="27" customHeight="1" x14ac:dyDescent="0.25">
      <c r="A215" s="54" t="s">
        <v>360</v>
      </c>
      <c r="B215" s="54" t="s">
        <v>361</v>
      </c>
      <c r="C215" s="31">
        <v>4301031220</v>
      </c>
      <c r="D215" s="794">
        <v>4680115882669</v>
      </c>
      <c r="E215" s="795"/>
      <c r="F215" s="782">
        <v>0.9</v>
      </c>
      <c r="G215" s="32">
        <v>6</v>
      </c>
      <c r="H215" s="782">
        <v>5.4</v>
      </c>
      <c r="I215" s="782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200</v>
      </c>
      <c r="Y215" s="784">
        <f t="shared" si="41"/>
        <v>205.20000000000002</v>
      </c>
      <c r="Z215" s="36">
        <f>IFERROR(IF(Y215=0,"",ROUNDUP(Y215/H215,0)*0.00902),"")</f>
        <v>0.34276000000000001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si="42"/>
        <v>207.77777777777777</v>
      </c>
      <c r="BN215" s="64">
        <f t="shared" si="43"/>
        <v>213.18000000000004</v>
      </c>
      <c r="BO215" s="64">
        <f t="shared" si="44"/>
        <v>0.28058361391694725</v>
      </c>
      <c r="BP215" s="64">
        <f t="shared" si="45"/>
        <v>0.2878787878787879</v>
      </c>
    </row>
    <row r="216" spans="1:68" ht="27" customHeight="1" x14ac:dyDescent="0.25">
      <c r="A216" s="54" t="s">
        <v>363</v>
      </c>
      <c r="B216" s="54" t="s">
        <v>364</v>
      </c>
      <c r="C216" s="31">
        <v>4301031221</v>
      </c>
      <c r="D216" s="794">
        <v>4680115882676</v>
      </c>
      <c r="E216" s="795"/>
      <c r="F216" s="782">
        <v>0.9</v>
      </c>
      <c r="G216" s="32">
        <v>6</v>
      </c>
      <c r="H216" s="782">
        <v>5.4</v>
      </c>
      <c r="I216" s="782">
        <v>5.61</v>
      </c>
      <c r="J216" s="32">
        <v>132</v>
      </c>
      <c r="K216" s="32" t="s">
        <v>124</v>
      </c>
      <c r="L216" s="32"/>
      <c r="M216" s="33" t="s">
        <v>68</v>
      </c>
      <c r="N216" s="33"/>
      <c r="O216" s="32">
        <v>40</v>
      </c>
      <c r="P216" s="10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200</v>
      </c>
      <c r="Y216" s="784">
        <f t="shared" si="41"/>
        <v>205.20000000000002</v>
      </c>
      <c r="Z216" s="36">
        <f>IFERROR(IF(Y216=0,"",ROUNDUP(Y216/H216,0)*0.00902),"")</f>
        <v>0.34276000000000001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207.77777777777777</v>
      </c>
      <c r="BN216" s="64">
        <f t="shared" si="43"/>
        <v>213.18000000000004</v>
      </c>
      <c r="BO216" s="64">
        <f t="shared" si="44"/>
        <v>0.28058361391694725</v>
      </c>
      <c r="BP216" s="64">
        <f t="shared" si="45"/>
        <v>0.2878787878787879</v>
      </c>
    </row>
    <row r="217" spans="1:68" ht="27" customHeight="1" x14ac:dyDescent="0.25">
      <c r="A217" s="54" t="s">
        <v>366</v>
      </c>
      <c r="B217" s="54" t="s">
        <v>367</v>
      </c>
      <c r="C217" s="31">
        <v>4301031223</v>
      </c>
      <c r="D217" s="794">
        <v>4680115884014</v>
      </c>
      <c r="E217" s="795"/>
      <c r="F217" s="782">
        <v>0.3</v>
      </c>
      <c r="G217" s="32">
        <v>6</v>
      </c>
      <c r="H217" s="782">
        <v>1.8</v>
      </c>
      <c r="I217" s="782">
        <v>1.93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788"/>
      <c r="R217" s="788"/>
      <c r="S217" s="788"/>
      <c r="T217" s="789"/>
      <c r="U217" s="34"/>
      <c r="V217" s="34"/>
      <c r="W217" s="35" t="s">
        <v>69</v>
      </c>
      <c r="X217" s="783">
        <v>0</v>
      </c>
      <c r="Y217" s="784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4301031222</v>
      </c>
      <c r="D218" s="794">
        <v>4680115884007</v>
      </c>
      <c r="E218" s="795"/>
      <c r="F218" s="782">
        <v>0.3</v>
      </c>
      <c r="G218" s="32">
        <v>6</v>
      </c>
      <c r="H218" s="782">
        <v>1.8</v>
      </c>
      <c r="I218" s="782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788"/>
      <c r="R218" s="788"/>
      <c r="S218" s="788"/>
      <c r="T218" s="789"/>
      <c r="U218" s="34"/>
      <c r="V218" s="34"/>
      <c r="W218" s="35" t="s">
        <v>69</v>
      </c>
      <c r="X218" s="783">
        <v>0</v>
      </c>
      <c r="Y218" s="784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4301031229</v>
      </c>
      <c r="D219" s="794">
        <v>4680115884038</v>
      </c>
      <c r="E219" s="795"/>
      <c r="F219" s="782">
        <v>0.3</v>
      </c>
      <c r="G219" s="32">
        <v>6</v>
      </c>
      <c r="H219" s="782">
        <v>1.8</v>
      </c>
      <c r="I219" s="7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788"/>
      <c r="R219" s="788"/>
      <c r="S219" s="788"/>
      <c r="T219" s="789"/>
      <c r="U219" s="34"/>
      <c r="V219" s="34"/>
      <c r="W219" s="35" t="s">
        <v>69</v>
      </c>
      <c r="X219" s="783">
        <v>0</v>
      </c>
      <c r="Y219" s="784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4301031225</v>
      </c>
      <c r="D220" s="794">
        <v>4680115884021</v>
      </c>
      <c r="E220" s="795"/>
      <c r="F220" s="782">
        <v>0.3</v>
      </c>
      <c r="G220" s="32">
        <v>6</v>
      </c>
      <c r="H220" s="782">
        <v>1.8</v>
      </c>
      <c r="I220" s="7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0</v>
      </c>
      <c r="Y220" s="78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x14ac:dyDescent="0.2">
      <c r="A221" s="808"/>
      <c r="B221" s="801"/>
      <c r="C221" s="801"/>
      <c r="D221" s="801"/>
      <c r="E221" s="801"/>
      <c r="F221" s="801"/>
      <c r="G221" s="801"/>
      <c r="H221" s="801"/>
      <c r="I221" s="801"/>
      <c r="J221" s="801"/>
      <c r="K221" s="801"/>
      <c r="L221" s="801"/>
      <c r="M221" s="801"/>
      <c r="N221" s="801"/>
      <c r="O221" s="809"/>
      <c r="P221" s="803" t="s">
        <v>71</v>
      </c>
      <c r="Q221" s="804"/>
      <c r="R221" s="804"/>
      <c r="S221" s="804"/>
      <c r="T221" s="804"/>
      <c r="U221" s="804"/>
      <c r="V221" s="805"/>
      <c r="W221" s="37" t="s">
        <v>72</v>
      </c>
      <c r="X221" s="785">
        <f>IFERROR(X213/H213,"0")+IFERROR(X214/H214,"0")+IFERROR(X215/H215,"0")+IFERROR(X216/H216,"0")+IFERROR(X217/H217,"0")+IFERROR(X218/H218,"0")+IFERROR(X219/H219,"0")+IFERROR(X220/H220,"0")</f>
        <v>111.11111111111111</v>
      </c>
      <c r="Y221" s="785">
        <f>IFERROR(Y213/H213,"0")+IFERROR(Y214/H214,"0")+IFERROR(Y215/H215,"0")+IFERROR(Y216/H216,"0")+IFERROR(Y217/H217,"0")+IFERROR(Y218/H218,"0")+IFERROR(Y219/H219,"0")+IFERROR(Y220/H220,"0")</f>
        <v>114</v>
      </c>
      <c r="Z221" s="7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1.0282800000000001</v>
      </c>
      <c r="AA221" s="786"/>
      <c r="AB221" s="786"/>
      <c r="AC221" s="786"/>
    </row>
    <row r="222" spans="1:68" x14ac:dyDescent="0.2">
      <c r="A222" s="801"/>
      <c r="B222" s="801"/>
      <c r="C222" s="801"/>
      <c r="D222" s="801"/>
      <c r="E222" s="801"/>
      <c r="F222" s="801"/>
      <c r="G222" s="801"/>
      <c r="H222" s="801"/>
      <c r="I222" s="801"/>
      <c r="J222" s="801"/>
      <c r="K222" s="801"/>
      <c r="L222" s="801"/>
      <c r="M222" s="801"/>
      <c r="N222" s="801"/>
      <c r="O222" s="809"/>
      <c r="P222" s="803" t="s">
        <v>71</v>
      </c>
      <c r="Q222" s="804"/>
      <c r="R222" s="804"/>
      <c r="S222" s="804"/>
      <c r="T222" s="804"/>
      <c r="U222" s="804"/>
      <c r="V222" s="805"/>
      <c r="W222" s="37" t="s">
        <v>69</v>
      </c>
      <c r="X222" s="785">
        <f>IFERROR(SUM(X213:X220),"0")</f>
        <v>600</v>
      </c>
      <c r="Y222" s="785">
        <f>IFERROR(SUM(Y213:Y220),"0")</f>
        <v>615.6</v>
      </c>
      <c r="Z222" s="37"/>
      <c r="AA222" s="786"/>
      <c r="AB222" s="786"/>
      <c r="AC222" s="786"/>
    </row>
    <row r="223" spans="1:68" ht="14.25" customHeight="1" x14ac:dyDescent="0.25">
      <c r="A223" s="800" t="s">
        <v>73</v>
      </c>
      <c r="B223" s="801"/>
      <c r="C223" s="801"/>
      <c r="D223" s="801"/>
      <c r="E223" s="801"/>
      <c r="F223" s="801"/>
      <c r="G223" s="801"/>
      <c r="H223" s="801"/>
      <c r="I223" s="801"/>
      <c r="J223" s="801"/>
      <c r="K223" s="801"/>
      <c r="L223" s="801"/>
      <c r="M223" s="801"/>
      <c r="N223" s="801"/>
      <c r="O223" s="801"/>
      <c r="P223" s="801"/>
      <c r="Q223" s="801"/>
      <c r="R223" s="801"/>
      <c r="S223" s="801"/>
      <c r="T223" s="801"/>
      <c r="U223" s="801"/>
      <c r="V223" s="801"/>
      <c r="W223" s="801"/>
      <c r="X223" s="801"/>
      <c r="Y223" s="801"/>
      <c r="Z223" s="801"/>
      <c r="AA223" s="779"/>
      <c r="AB223" s="779"/>
      <c r="AC223" s="779"/>
    </row>
    <row r="224" spans="1:68" ht="37.5" customHeight="1" x14ac:dyDescent="0.25">
      <c r="A224" s="54" t="s">
        <v>374</v>
      </c>
      <c r="B224" s="54" t="s">
        <v>375</v>
      </c>
      <c r="C224" s="31">
        <v>4301051408</v>
      </c>
      <c r="D224" s="794">
        <v>4680115881594</v>
      </c>
      <c r="E224" s="795"/>
      <c r="F224" s="782">
        <v>1.35</v>
      </c>
      <c r="G224" s="32">
        <v>6</v>
      </c>
      <c r="H224" s="782">
        <v>8.1</v>
      </c>
      <c r="I224" s="782">
        <v>8.6189999999999998</v>
      </c>
      <c r="J224" s="32">
        <v>64</v>
      </c>
      <c r="K224" s="32" t="s">
        <v>113</v>
      </c>
      <c r="L224" s="32"/>
      <c r="M224" s="33" t="s">
        <v>117</v>
      </c>
      <c r="N224" s="33"/>
      <c r="O224" s="32">
        <v>40</v>
      </c>
      <c r="P224" s="10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ref="Y224:Y234" si="46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85" t="s">
        <v>376</v>
      </c>
      <c r="AG224" s="64"/>
      <c r="AJ224" s="68"/>
      <c r="AK224" s="68">
        <v>0</v>
      </c>
      <c r="BB224" s="286" t="s">
        <v>1</v>
      </c>
      <c r="BM224" s="64">
        <f t="shared" ref="BM224:BM234" si="47">IFERROR(X224*I224/H224,"0")</f>
        <v>0</v>
      </c>
      <c r="BN224" s="64">
        <f t="shared" ref="BN224:BN234" si="48">IFERROR(Y224*I224/H224,"0")</f>
        <v>0</v>
      </c>
      <c r="BO224" s="64">
        <f t="shared" ref="BO224:BO234" si="49">IFERROR(1/J224*(X224/H224),"0")</f>
        <v>0</v>
      </c>
      <c r="BP224" s="64">
        <f t="shared" ref="BP224:BP234" si="50">IFERROR(1/J224*(Y224/H224),"0")</f>
        <v>0</v>
      </c>
    </row>
    <row r="225" spans="1:68" ht="27" customHeight="1" x14ac:dyDescent="0.25">
      <c r="A225" s="54" t="s">
        <v>377</v>
      </c>
      <c r="B225" s="54" t="s">
        <v>378</v>
      </c>
      <c r="C225" s="31">
        <v>4301051754</v>
      </c>
      <c r="D225" s="794">
        <v>4680115880962</v>
      </c>
      <c r="E225" s="795"/>
      <c r="F225" s="782">
        <v>1.3</v>
      </c>
      <c r="G225" s="32">
        <v>6</v>
      </c>
      <c r="H225" s="782">
        <v>7.8</v>
      </c>
      <c r="I225" s="782">
        <v>8.3640000000000008</v>
      </c>
      <c r="J225" s="32">
        <v>56</v>
      </c>
      <c r="K225" s="32" t="s">
        <v>113</v>
      </c>
      <c r="L225" s="32"/>
      <c r="M225" s="33" t="s">
        <v>68</v>
      </c>
      <c r="N225" s="33"/>
      <c r="O225" s="32">
        <v>40</v>
      </c>
      <c r="P225" s="10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0</v>
      </c>
      <c r="Y225" s="784">
        <f t="shared" si="46"/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37.5" customHeight="1" x14ac:dyDescent="0.25">
      <c r="A226" s="54" t="s">
        <v>380</v>
      </c>
      <c r="B226" s="54" t="s">
        <v>381</v>
      </c>
      <c r="C226" s="31">
        <v>4301051411</v>
      </c>
      <c r="D226" s="794">
        <v>4680115881617</v>
      </c>
      <c r="E226" s="795"/>
      <c r="F226" s="782">
        <v>1.35</v>
      </c>
      <c r="G226" s="32">
        <v>6</v>
      </c>
      <c r="H226" s="782">
        <v>8.1</v>
      </c>
      <c r="I226" s="782">
        <v>8.6010000000000009</v>
      </c>
      <c r="J226" s="32">
        <v>64</v>
      </c>
      <c r="K226" s="32" t="s">
        <v>113</v>
      </c>
      <c r="L226" s="32"/>
      <c r="M226" s="33" t="s">
        <v>117</v>
      </c>
      <c r="N226" s="33"/>
      <c r="O226" s="32">
        <v>40</v>
      </c>
      <c r="P226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0</v>
      </c>
      <c r="Y226" s="784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4301051632</v>
      </c>
      <c r="D227" s="794">
        <v>4680115880573</v>
      </c>
      <c r="E227" s="795"/>
      <c r="F227" s="782">
        <v>1.45</v>
      </c>
      <c r="G227" s="32">
        <v>6</v>
      </c>
      <c r="H227" s="782">
        <v>8.6999999999999993</v>
      </c>
      <c r="I227" s="782">
        <v>9.2639999999999993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45</v>
      </c>
      <c r="P227" s="11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0</v>
      </c>
      <c r="Y227" s="784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4301051407</v>
      </c>
      <c r="D228" s="794">
        <v>4680115882195</v>
      </c>
      <c r="E228" s="795"/>
      <c r="F228" s="782">
        <v>0.4</v>
      </c>
      <c r="G228" s="32">
        <v>6</v>
      </c>
      <c r="H228" s="782">
        <v>2.4</v>
      </c>
      <c r="I228" s="782">
        <v>2.67</v>
      </c>
      <c r="J228" s="32">
        <v>182</v>
      </c>
      <c r="K228" s="32" t="s">
        <v>76</v>
      </c>
      <c r="L228" s="32"/>
      <c r="M228" s="33" t="s">
        <v>117</v>
      </c>
      <c r="N228" s="33"/>
      <c r="O228" s="32">
        <v>40</v>
      </c>
      <c r="P228" s="12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788"/>
      <c r="R228" s="788"/>
      <c r="S228" s="788"/>
      <c r="T228" s="789"/>
      <c r="U228" s="34"/>
      <c r="V228" s="34"/>
      <c r="W228" s="35" t="s">
        <v>69</v>
      </c>
      <c r="X228" s="783">
        <v>0</v>
      </c>
      <c r="Y228" s="784">
        <f t="shared" si="46"/>
        <v>0</v>
      </c>
      <c r="Z228" s="36" t="str">
        <f t="shared" ref="Z228:Z234" si="51">IFERROR(IF(Y228=0,"",ROUNDUP(Y228/H228,0)*0.00651),"")</f>
        <v/>
      </c>
      <c r="AA228" s="56"/>
      <c r="AB228" s="57"/>
      <c r="AC228" s="293" t="s">
        <v>376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388</v>
      </c>
      <c r="B229" s="54" t="s">
        <v>389</v>
      </c>
      <c r="C229" s="31">
        <v>4301051752</v>
      </c>
      <c r="D229" s="794">
        <v>4680115882607</v>
      </c>
      <c r="E229" s="795"/>
      <c r="F229" s="782">
        <v>0.3</v>
      </c>
      <c r="G229" s="32">
        <v>6</v>
      </c>
      <c r="H229" s="782">
        <v>1.8</v>
      </c>
      <c r="I229" s="782">
        <v>2.052</v>
      </c>
      <c r="J229" s="32">
        <v>182</v>
      </c>
      <c r="K229" s="32" t="s">
        <v>76</v>
      </c>
      <c r="L229" s="32"/>
      <c r="M229" s="33" t="s">
        <v>159</v>
      </c>
      <c r="N229" s="33"/>
      <c r="O229" s="32">
        <v>45</v>
      </c>
      <c r="P229" s="10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788"/>
      <c r="R229" s="788"/>
      <c r="S229" s="788"/>
      <c r="T229" s="789"/>
      <c r="U229" s="34"/>
      <c r="V229" s="34"/>
      <c r="W229" s="35" t="s">
        <v>69</v>
      </c>
      <c r="X229" s="783">
        <v>0</v>
      </c>
      <c r="Y229" s="784">
        <f t="shared" si="46"/>
        <v>0</v>
      </c>
      <c r="Z229" s="36" t="str">
        <f t="shared" si="51"/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391</v>
      </c>
      <c r="B230" s="54" t="s">
        <v>392</v>
      </c>
      <c r="C230" s="31">
        <v>4301051630</v>
      </c>
      <c r="D230" s="794">
        <v>4680115880092</v>
      </c>
      <c r="E230" s="795"/>
      <c r="F230" s="782">
        <v>0.4</v>
      </c>
      <c r="G230" s="32">
        <v>6</v>
      </c>
      <c r="H230" s="782">
        <v>2.4</v>
      </c>
      <c r="I230" s="782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788"/>
      <c r="R230" s="788"/>
      <c r="S230" s="788"/>
      <c r="T230" s="789"/>
      <c r="U230" s="34"/>
      <c r="V230" s="34"/>
      <c r="W230" s="35" t="s">
        <v>69</v>
      </c>
      <c r="X230" s="783">
        <v>0</v>
      </c>
      <c r="Y230" s="784">
        <f t="shared" si="46"/>
        <v>0</v>
      </c>
      <c r="Z230" s="36" t="str">
        <f t="shared" si="51"/>
        <v/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4301051631</v>
      </c>
      <c r="D231" s="794">
        <v>4680115880221</v>
      </c>
      <c r="E231" s="795"/>
      <c r="F231" s="782">
        <v>0.4</v>
      </c>
      <c r="G231" s="32">
        <v>6</v>
      </c>
      <c r="H231" s="782">
        <v>2.4</v>
      </c>
      <c r="I231" s="782">
        <v>2.6520000000000001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45</v>
      </c>
      <c r="P231" s="7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0</v>
      </c>
      <c r="Y231" s="784">
        <f t="shared" si="46"/>
        <v>0</v>
      </c>
      <c r="Z231" s="36" t="str">
        <f t="shared" si="51"/>
        <v/>
      </c>
      <c r="AA231" s="56"/>
      <c r="AB231" s="57"/>
      <c r="AC231" s="299" t="s">
        <v>385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4301051749</v>
      </c>
      <c r="D232" s="794">
        <v>4680115882942</v>
      </c>
      <c r="E232" s="795"/>
      <c r="F232" s="782">
        <v>0.3</v>
      </c>
      <c r="G232" s="32">
        <v>6</v>
      </c>
      <c r="H232" s="782">
        <v>1.8</v>
      </c>
      <c r="I232" s="782">
        <v>2.052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5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 t="shared" si="51"/>
        <v/>
      </c>
      <c r="AA232" s="56"/>
      <c r="AB232" s="57"/>
      <c r="AC232" s="301" t="s">
        <v>379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4301051753</v>
      </c>
      <c r="D233" s="794">
        <v>4680115880504</v>
      </c>
      <c r="E233" s="795"/>
      <c r="F233" s="782">
        <v>0.4</v>
      </c>
      <c r="G233" s="32">
        <v>6</v>
      </c>
      <c r="H233" s="782">
        <v>2.4</v>
      </c>
      <c r="I233" s="782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40</v>
      </c>
      <c r="P233" s="11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 t="shared" si="51"/>
        <v/>
      </c>
      <c r="AA233" s="56"/>
      <c r="AB233" s="57"/>
      <c r="AC233" s="303" t="s">
        <v>379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4301051410</v>
      </c>
      <c r="D234" s="794">
        <v>4680115882164</v>
      </c>
      <c r="E234" s="795"/>
      <c r="F234" s="782">
        <v>0.4</v>
      </c>
      <c r="G234" s="32">
        <v>6</v>
      </c>
      <c r="H234" s="782">
        <v>2.4</v>
      </c>
      <c r="I234" s="782">
        <v>2.6579999999999999</v>
      </c>
      <c r="J234" s="32">
        <v>182</v>
      </c>
      <c r="K234" s="32" t="s">
        <v>76</v>
      </c>
      <c r="L234" s="32"/>
      <c r="M234" s="33" t="s">
        <v>117</v>
      </c>
      <c r="N234" s="33"/>
      <c r="O234" s="32">
        <v>40</v>
      </c>
      <c r="P234" s="8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 t="shared" si="51"/>
        <v/>
      </c>
      <c r="AA234" s="56"/>
      <c r="AB234" s="57"/>
      <c r="AC234" s="305" t="s">
        <v>402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x14ac:dyDescent="0.2">
      <c r="A235" s="808"/>
      <c r="B235" s="801"/>
      <c r="C235" s="801"/>
      <c r="D235" s="801"/>
      <c r="E235" s="801"/>
      <c r="F235" s="801"/>
      <c r="G235" s="801"/>
      <c r="H235" s="801"/>
      <c r="I235" s="801"/>
      <c r="J235" s="801"/>
      <c r="K235" s="801"/>
      <c r="L235" s="801"/>
      <c r="M235" s="801"/>
      <c r="N235" s="801"/>
      <c r="O235" s="809"/>
      <c r="P235" s="803" t="s">
        <v>71</v>
      </c>
      <c r="Q235" s="804"/>
      <c r="R235" s="804"/>
      <c r="S235" s="804"/>
      <c r="T235" s="804"/>
      <c r="U235" s="804"/>
      <c r="V235" s="805"/>
      <c r="W235" s="37" t="s">
        <v>72</v>
      </c>
      <c r="X235" s="7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7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7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786"/>
      <c r="AB235" s="786"/>
      <c r="AC235" s="786"/>
    </row>
    <row r="236" spans="1:68" x14ac:dyDescent="0.2">
      <c r="A236" s="801"/>
      <c r="B236" s="801"/>
      <c r="C236" s="801"/>
      <c r="D236" s="801"/>
      <c r="E236" s="801"/>
      <c r="F236" s="801"/>
      <c r="G236" s="801"/>
      <c r="H236" s="801"/>
      <c r="I236" s="801"/>
      <c r="J236" s="801"/>
      <c r="K236" s="801"/>
      <c r="L236" s="801"/>
      <c r="M236" s="801"/>
      <c r="N236" s="801"/>
      <c r="O236" s="809"/>
      <c r="P236" s="803" t="s">
        <v>71</v>
      </c>
      <c r="Q236" s="804"/>
      <c r="R236" s="804"/>
      <c r="S236" s="804"/>
      <c r="T236" s="804"/>
      <c r="U236" s="804"/>
      <c r="V236" s="805"/>
      <c r="W236" s="37" t="s">
        <v>69</v>
      </c>
      <c r="X236" s="785">
        <f>IFERROR(SUM(X224:X234),"0")</f>
        <v>0</v>
      </c>
      <c r="Y236" s="785">
        <f>IFERROR(SUM(Y224:Y234),"0")</f>
        <v>0</v>
      </c>
      <c r="Z236" s="37"/>
      <c r="AA236" s="786"/>
      <c r="AB236" s="786"/>
      <c r="AC236" s="786"/>
    </row>
    <row r="237" spans="1:68" ht="14.25" customHeight="1" x14ac:dyDescent="0.25">
      <c r="A237" s="800" t="s">
        <v>205</v>
      </c>
      <c r="B237" s="801"/>
      <c r="C237" s="801"/>
      <c r="D237" s="801"/>
      <c r="E237" s="801"/>
      <c r="F237" s="801"/>
      <c r="G237" s="801"/>
      <c r="H237" s="801"/>
      <c r="I237" s="801"/>
      <c r="J237" s="801"/>
      <c r="K237" s="801"/>
      <c r="L237" s="801"/>
      <c r="M237" s="801"/>
      <c r="N237" s="801"/>
      <c r="O237" s="801"/>
      <c r="P237" s="801"/>
      <c r="Q237" s="801"/>
      <c r="R237" s="801"/>
      <c r="S237" s="801"/>
      <c r="T237" s="801"/>
      <c r="U237" s="801"/>
      <c r="V237" s="801"/>
      <c r="W237" s="801"/>
      <c r="X237" s="801"/>
      <c r="Y237" s="801"/>
      <c r="Z237" s="801"/>
      <c r="AA237" s="779"/>
      <c r="AB237" s="779"/>
      <c r="AC237" s="779"/>
    </row>
    <row r="238" spans="1:68" ht="16.5" customHeight="1" x14ac:dyDescent="0.25">
      <c r="A238" s="54" t="s">
        <v>403</v>
      </c>
      <c r="B238" s="54" t="s">
        <v>404</v>
      </c>
      <c r="C238" s="31">
        <v>4301060404</v>
      </c>
      <c r="D238" s="794">
        <v>4680115882874</v>
      </c>
      <c r="E238" s="795"/>
      <c r="F238" s="782">
        <v>0.8</v>
      </c>
      <c r="G238" s="32">
        <v>4</v>
      </c>
      <c r="H238" s="782">
        <v>3.2</v>
      </c>
      <c r="I238" s="782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3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0</v>
      </c>
      <c r="Y238" s="784">
        <f t="shared" ref="Y238:Y243" si="52">IFERROR(IF(X238="",0,CEILING((X238/$H238),1)*$H238),"")</f>
        <v>0</v>
      </c>
      <c r="Z238" s="36" t="str">
        <f>IFERROR(IF(Y238=0,"",ROUNDUP(Y238/H238,0)*0.00902),"")</f>
        <v/>
      </c>
      <c r="AA238" s="56"/>
      <c r="AB238" s="57"/>
      <c r="AC238" s="307" t="s">
        <v>405</v>
      </c>
      <c r="AG238" s="64"/>
      <c r="AJ238" s="68"/>
      <c r="AK238" s="68">
        <v>0</v>
      </c>
      <c r="BB238" s="308" t="s">
        <v>1</v>
      </c>
      <c r="BM238" s="64">
        <f t="shared" ref="BM238:BM243" si="53">IFERROR(X238*I238/H238,"0")</f>
        <v>0</v>
      </c>
      <c r="BN238" s="64">
        <f t="shared" ref="BN238:BN243" si="54">IFERROR(Y238*I238/H238,"0")</f>
        <v>0</v>
      </c>
      <c r="BO238" s="64">
        <f t="shared" ref="BO238:BO243" si="55">IFERROR(1/J238*(X238/H238),"0")</f>
        <v>0</v>
      </c>
      <c r="BP238" s="64">
        <f t="shared" ref="BP238:BP243" si="56">IFERROR(1/J238*(Y238/H238),"0")</f>
        <v>0</v>
      </c>
    </row>
    <row r="239" spans="1:68" ht="16.5" customHeight="1" x14ac:dyDescent="0.25">
      <c r="A239" s="54" t="s">
        <v>403</v>
      </c>
      <c r="B239" s="54" t="s">
        <v>406</v>
      </c>
      <c r="C239" s="31">
        <v>4301060360</v>
      </c>
      <c r="D239" s="794">
        <v>4680115882874</v>
      </c>
      <c r="E239" s="795"/>
      <c r="F239" s="782">
        <v>0.8</v>
      </c>
      <c r="G239" s="32">
        <v>4</v>
      </c>
      <c r="H239" s="782">
        <v>3.2</v>
      </c>
      <c r="I239" s="782">
        <v>3.4660000000000002</v>
      </c>
      <c r="J239" s="32">
        <v>120</v>
      </c>
      <c r="K239" s="32" t="s">
        <v>124</v>
      </c>
      <c r="L239" s="32"/>
      <c r="M239" s="33" t="s">
        <v>68</v>
      </c>
      <c r="N239" s="33"/>
      <c r="O239" s="32">
        <v>30</v>
      </c>
      <c r="P239" s="9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52"/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27" customHeight="1" x14ac:dyDescent="0.25">
      <c r="A240" s="54" t="s">
        <v>403</v>
      </c>
      <c r="B240" s="54" t="s">
        <v>408</v>
      </c>
      <c r="C240" s="31">
        <v>4301060460</v>
      </c>
      <c r="D240" s="794">
        <v>4680115882874</v>
      </c>
      <c r="E240" s="795"/>
      <c r="F240" s="782">
        <v>0.8</v>
      </c>
      <c r="G240" s="32">
        <v>4</v>
      </c>
      <c r="H240" s="782">
        <v>3.2</v>
      </c>
      <c r="I240" s="782">
        <v>3.4660000000000002</v>
      </c>
      <c r="J240" s="32">
        <v>132</v>
      </c>
      <c r="K240" s="32" t="s">
        <v>124</v>
      </c>
      <c r="L240" s="32"/>
      <c r="M240" s="33" t="s">
        <v>159</v>
      </c>
      <c r="N240" s="33"/>
      <c r="O240" s="32">
        <v>30</v>
      </c>
      <c r="P240" s="891" t="s">
        <v>409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0</v>
      </c>
      <c r="Y240" s="784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37.5" customHeight="1" x14ac:dyDescent="0.25">
      <c r="A241" s="54" t="s">
        <v>411</v>
      </c>
      <c r="B241" s="54" t="s">
        <v>412</v>
      </c>
      <c r="C241" s="31">
        <v>4301060359</v>
      </c>
      <c r="D241" s="794">
        <v>4680115884434</v>
      </c>
      <c r="E241" s="795"/>
      <c r="F241" s="782">
        <v>0.8</v>
      </c>
      <c r="G241" s="32">
        <v>4</v>
      </c>
      <c r="H241" s="782">
        <v>3.2</v>
      </c>
      <c r="I241" s="782">
        <v>3.4660000000000002</v>
      </c>
      <c r="J241" s="32">
        <v>132</v>
      </c>
      <c r="K241" s="32" t="s">
        <v>124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0</v>
      </c>
      <c r="Y241" s="784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4301060375</v>
      </c>
      <c r="D242" s="794">
        <v>4680115880818</v>
      </c>
      <c r="E242" s="795"/>
      <c r="F242" s="782">
        <v>0.4</v>
      </c>
      <c r="G242" s="32">
        <v>6</v>
      </c>
      <c r="H242" s="782">
        <v>2.4</v>
      </c>
      <c r="I242" s="782">
        <v>2.6520000000000001</v>
      </c>
      <c r="J242" s="32">
        <v>182</v>
      </c>
      <c r="K242" s="32" t="s">
        <v>76</v>
      </c>
      <c r="L242" s="32"/>
      <c r="M242" s="33" t="s">
        <v>68</v>
      </c>
      <c r="N242" s="33"/>
      <c r="O242" s="32">
        <v>40</v>
      </c>
      <c r="P242" s="88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88"/>
      <c r="R242" s="788"/>
      <c r="S242" s="788"/>
      <c r="T242" s="789"/>
      <c r="U242" s="34"/>
      <c r="V242" s="34"/>
      <c r="W242" s="35" t="s">
        <v>69</v>
      </c>
      <c r="X242" s="783">
        <v>0</v>
      </c>
      <c r="Y242" s="784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37.5" customHeight="1" x14ac:dyDescent="0.25">
      <c r="A243" s="54" t="s">
        <v>417</v>
      </c>
      <c r="B243" s="54" t="s">
        <v>418</v>
      </c>
      <c r="C243" s="31">
        <v>4301060389</v>
      </c>
      <c r="D243" s="794">
        <v>4680115880801</v>
      </c>
      <c r="E243" s="795"/>
      <c r="F243" s="782">
        <v>0.4</v>
      </c>
      <c r="G243" s="32">
        <v>6</v>
      </c>
      <c r="H243" s="782">
        <v>2.4</v>
      </c>
      <c r="I243" s="782">
        <v>2.6520000000000001</v>
      </c>
      <c r="J243" s="32">
        <v>182</v>
      </c>
      <c r="K243" s="32" t="s">
        <v>76</v>
      </c>
      <c r="L243" s="32"/>
      <c r="M243" s="33" t="s">
        <v>117</v>
      </c>
      <c r="N243" s="33"/>
      <c r="O243" s="32">
        <v>40</v>
      </c>
      <c r="P243" s="12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3" s="788"/>
      <c r="R243" s="788"/>
      <c r="S243" s="788"/>
      <c r="T243" s="789"/>
      <c r="U243" s="34"/>
      <c r="V243" s="34"/>
      <c r="W243" s="35" t="s">
        <v>69</v>
      </c>
      <c r="X243" s="783">
        <v>0</v>
      </c>
      <c r="Y243" s="784">
        <f t="shared" si="52"/>
        <v>0</v>
      </c>
      <c r="Z243" s="36" t="str">
        <f>IFERROR(IF(Y243=0,"",ROUNDUP(Y243/H243,0)*0.00651),"")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x14ac:dyDescent="0.2">
      <c r="A244" s="808"/>
      <c r="B244" s="801"/>
      <c r="C244" s="801"/>
      <c r="D244" s="801"/>
      <c r="E244" s="801"/>
      <c r="F244" s="801"/>
      <c r="G244" s="801"/>
      <c r="H244" s="801"/>
      <c r="I244" s="801"/>
      <c r="J244" s="801"/>
      <c r="K244" s="801"/>
      <c r="L244" s="801"/>
      <c r="M244" s="801"/>
      <c r="N244" s="801"/>
      <c r="O244" s="809"/>
      <c r="P244" s="803" t="s">
        <v>71</v>
      </c>
      <c r="Q244" s="804"/>
      <c r="R244" s="804"/>
      <c r="S244" s="804"/>
      <c r="T244" s="804"/>
      <c r="U244" s="804"/>
      <c r="V244" s="805"/>
      <c r="W244" s="37" t="s">
        <v>72</v>
      </c>
      <c r="X244" s="785">
        <f>IFERROR(X238/H238,"0")+IFERROR(X239/H239,"0")+IFERROR(X240/H240,"0")+IFERROR(X241/H241,"0")+IFERROR(X242/H242,"0")+IFERROR(X243/H243,"0")</f>
        <v>0</v>
      </c>
      <c r="Y244" s="785">
        <f>IFERROR(Y238/H238,"0")+IFERROR(Y239/H239,"0")+IFERROR(Y240/H240,"0")+IFERROR(Y241/H241,"0")+IFERROR(Y242/H242,"0")+IFERROR(Y243/H243,"0")</f>
        <v>0</v>
      </c>
      <c r="Z244" s="785">
        <f>IFERROR(IF(Z238="",0,Z238),"0")+IFERROR(IF(Z239="",0,Z239),"0")+IFERROR(IF(Z240="",0,Z240),"0")+IFERROR(IF(Z241="",0,Z241),"0")+IFERROR(IF(Z242="",0,Z242),"0")+IFERROR(IF(Z243="",0,Z243),"0")</f>
        <v>0</v>
      </c>
      <c r="AA244" s="786"/>
      <c r="AB244" s="786"/>
      <c r="AC244" s="786"/>
    </row>
    <row r="245" spans="1:68" x14ac:dyDescent="0.2">
      <c r="A245" s="801"/>
      <c r="B245" s="801"/>
      <c r="C245" s="801"/>
      <c r="D245" s="801"/>
      <c r="E245" s="801"/>
      <c r="F245" s="801"/>
      <c r="G245" s="801"/>
      <c r="H245" s="801"/>
      <c r="I245" s="801"/>
      <c r="J245" s="801"/>
      <c r="K245" s="801"/>
      <c r="L245" s="801"/>
      <c r="M245" s="801"/>
      <c r="N245" s="801"/>
      <c r="O245" s="809"/>
      <c r="P245" s="803" t="s">
        <v>71</v>
      </c>
      <c r="Q245" s="804"/>
      <c r="R245" s="804"/>
      <c r="S245" s="804"/>
      <c r="T245" s="804"/>
      <c r="U245" s="804"/>
      <c r="V245" s="805"/>
      <c r="W245" s="37" t="s">
        <v>69</v>
      </c>
      <c r="X245" s="785">
        <f>IFERROR(SUM(X238:X243),"0")</f>
        <v>0</v>
      </c>
      <c r="Y245" s="785">
        <f>IFERROR(SUM(Y238:Y243),"0")</f>
        <v>0</v>
      </c>
      <c r="Z245" s="37"/>
      <c r="AA245" s="786"/>
      <c r="AB245" s="786"/>
      <c r="AC245" s="786"/>
    </row>
    <row r="246" spans="1:68" ht="16.5" customHeight="1" x14ac:dyDescent="0.25">
      <c r="A246" s="836" t="s">
        <v>420</v>
      </c>
      <c r="B246" s="801"/>
      <c r="C246" s="801"/>
      <c r="D246" s="801"/>
      <c r="E246" s="801"/>
      <c r="F246" s="801"/>
      <c r="G246" s="801"/>
      <c r="H246" s="801"/>
      <c r="I246" s="801"/>
      <c r="J246" s="801"/>
      <c r="K246" s="801"/>
      <c r="L246" s="801"/>
      <c r="M246" s="801"/>
      <c r="N246" s="801"/>
      <c r="O246" s="801"/>
      <c r="P246" s="801"/>
      <c r="Q246" s="801"/>
      <c r="R246" s="801"/>
      <c r="S246" s="801"/>
      <c r="T246" s="801"/>
      <c r="U246" s="801"/>
      <c r="V246" s="801"/>
      <c r="W246" s="801"/>
      <c r="X246" s="801"/>
      <c r="Y246" s="801"/>
      <c r="Z246" s="801"/>
      <c r="AA246" s="778"/>
      <c r="AB246" s="778"/>
      <c r="AC246" s="778"/>
    </row>
    <row r="247" spans="1:68" ht="14.25" customHeight="1" x14ac:dyDescent="0.25">
      <c r="A247" s="800" t="s">
        <v>110</v>
      </c>
      <c r="B247" s="801"/>
      <c r="C247" s="801"/>
      <c r="D247" s="801"/>
      <c r="E247" s="801"/>
      <c r="F247" s="801"/>
      <c r="G247" s="801"/>
      <c r="H247" s="801"/>
      <c r="I247" s="801"/>
      <c r="J247" s="801"/>
      <c r="K247" s="801"/>
      <c r="L247" s="801"/>
      <c r="M247" s="801"/>
      <c r="N247" s="801"/>
      <c r="O247" s="801"/>
      <c r="P247" s="801"/>
      <c r="Q247" s="801"/>
      <c r="R247" s="801"/>
      <c r="S247" s="801"/>
      <c r="T247" s="801"/>
      <c r="U247" s="801"/>
      <c r="V247" s="801"/>
      <c r="W247" s="801"/>
      <c r="X247" s="801"/>
      <c r="Y247" s="801"/>
      <c r="Z247" s="801"/>
      <c r="AA247" s="779"/>
      <c r="AB247" s="779"/>
      <c r="AC247" s="779"/>
    </row>
    <row r="248" spans="1:68" ht="27" customHeight="1" x14ac:dyDescent="0.25">
      <c r="A248" s="54" t="s">
        <v>421</v>
      </c>
      <c r="B248" s="54" t="s">
        <v>422</v>
      </c>
      <c r="C248" s="31">
        <v>4301011945</v>
      </c>
      <c r="D248" s="794">
        <v>4680115884274</v>
      </c>
      <c r="E248" s="795"/>
      <c r="F248" s="782">
        <v>1.45</v>
      </c>
      <c r="G248" s="32">
        <v>8</v>
      </c>
      <c r="H248" s="782">
        <v>11.6</v>
      </c>
      <c r="I248" s="782">
        <v>12.08</v>
      </c>
      <c r="J248" s="32">
        <v>48</v>
      </c>
      <c r="K248" s="32" t="s">
        <v>113</v>
      </c>
      <c r="L248" s="32"/>
      <c r="M248" s="33" t="s">
        <v>147</v>
      </c>
      <c r="N248" s="33"/>
      <c r="O248" s="32">
        <v>55</v>
      </c>
      <c r="P248" s="104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0</v>
      </c>
      <c r="Y248" s="784">
        <f t="shared" ref="Y248:Y255" si="57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>
        <v>0</v>
      </c>
      <c r="BB248" s="320" t="s">
        <v>1</v>
      </c>
      <c r="BM248" s="64">
        <f t="shared" ref="BM248:BM255" si="58">IFERROR(X248*I248/H248,"0")</f>
        <v>0</v>
      </c>
      <c r="BN248" s="64">
        <f t="shared" ref="BN248:BN255" si="59">IFERROR(Y248*I248/H248,"0")</f>
        <v>0</v>
      </c>
      <c r="BO248" s="64">
        <f t="shared" ref="BO248:BO255" si="60">IFERROR(1/J248*(X248/H248),"0")</f>
        <v>0</v>
      </c>
      <c r="BP248" s="64">
        <f t="shared" ref="BP248:BP255" si="61">IFERROR(1/J248*(Y248/H248),"0")</f>
        <v>0</v>
      </c>
    </row>
    <row r="249" spans="1:68" ht="27" customHeight="1" x14ac:dyDescent="0.25">
      <c r="A249" s="54" t="s">
        <v>421</v>
      </c>
      <c r="B249" s="54" t="s">
        <v>424</v>
      </c>
      <c r="C249" s="31">
        <v>4301011717</v>
      </c>
      <c r="D249" s="794">
        <v>4680115884274</v>
      </c>
      <c r="E249" s="795"/>
      <c r="F249" s="782">
        <v>1.45</v>
      </c>
      <c r="G249" s="32">
        <v>8</v>
      </c>
      <c r="H249" s="782">
        <v>11.6</v>
      </c>
      <c r="I249" s="782">
        <v>12.035</v>
      </c>
      <c r="J249" s="32">
        <v>64</v>
      </c>
      <c r="K249" s="32" t="s">
        <v>113</v>
      </c>
      <c r="L249" s="32"/>
      <c r="M249" s="33" t="s">
        <v>114</v>
      </c>
      <c r="N249" s="33"/>
      <c r="O249" s="32">
        <v>55</v>
      </c>
      <c r="P249" s="82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0</v>
      </c>
      <c r="Y249" s="784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425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4301011719</v>
      </c>
      <c r="D250" s="794">
        <v>4680115884298</v>
      </c>
      <c r="E250" s="795"/>
      <c r="F250" s="782">
        <v>1.45</v>
      </c>
      <c r="G250" s="32">
        <v>8</v>
      </c>
      <c r="H250" s="782">
        <v>11.6</v>
      </c>
      <c r="I250" s="782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88"/>
      <c r="R250" s="788"/>
      <c r="S250" s="788"/>
      <c r="T250" s="789"/>
      <c r="U250" s="34"/>
      <c r="V250" s="34"/>
      <c r="W250" s="35" t="s">
        <v>69</v>
      </c>
      <c r="X250" s="783">
        <v>0</v>
      </c>
      <c r="Y250" s="784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429</v>
      </c>
      <c r="B251" s="54" t="s">
        <v>430</v>
      </c>
      <c r="C251" s="31">
        <v>4301011944</v>
      </c>
      <c r="D251" s="794">
        <v>4680115884250</v>
      </c>
      <c r="E251" s="795"/>
      <c r="F251" s="782">
        <v>1.45</v>
      </c>
      <c r="G251" s="32">
        <v>8</v>
      </c>
      <c r="H251" s="782">
        <v>11.6</v>
      </c>
      <c r="I251" s="782">
        <v>12.08</v>
      </c>
      <c r="J251" s="32">
        <v>48</v>
      </c>
      <c r="K251" s="32" t="s">
        <v>113</v>
      </c>
      <c r="L251" s="32"/>
      <c r="M251" s="33" t="s">
        <v>147</v>
      </c>
      <c r="N251" s="33"/>
      <c r="O251" s="32">
        <v>55</v>
      </c>
      <c r="P251" s="107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8"/>
      <c r="R251" s="788"/>
      <c r="S251" s="788"/>
      <c r="T251" s="789"/>
      <c r="U251" s="34"/>
      <c r="V251" s="34"/>
      <c r="W251" s="35" t="s">
        <v>69</v>
      </c>
      <c r="X251" s="783">
        <v>0</v>
      </c>
      <c r="Y251" s="784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431</v>
      </c>
      <c r="C252" s="31">
        <v>4301011733</v>
      </c>
      <c r="D252" s="794">
        <v>4680115884250</v>
      </c>
      <c r="E252" s="795"/>
      <c r="F252" s="782">
        <v>1.45</v>
      </c>
      <c r="G252" s="32">
        <v>8</v>
      </c>
      <c r="H252" s="782">
        <v>11.6</v>
      </c>
      <c r="I252" s="782">
        <v>12.035</v>
      </c>
      <c r="J252" s="32">
        <v>64</v>
      </c>
      <c r="K252" s="32" t="s">
        <v>113</v>
      </c>
      <c r="L252" s="32"/>
      <c r="M252" s="33" t="s">
        <v>117</v>
      </c>
      <c r="N252" s="33"/>
      <c r="O252" s="32">
        <v>55</v>
      </c>
      <c r="P252" s="8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88"/>
      <c r="R252" s="788"/>
      <c r="S252" s="788"/>
      <c r="T252" s="789"/>
      <c r="U252" s="34"/>
      <c r="V252" s="34"/>
      <c r="W252" s="35" t="s">
        <v>69</v>
      </c>
      <c r="X252" s="783">
        <v>0</v>
      </c>
      <c r="Y252" s="784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4301011718</v>
      </c>
      <c r="D253" s="794">
        <v>4680115884281</v>
      </c>
      <c r="E253" s="795"/>
      <c r="F253" s="782">
        <v>0.4</v>
      </c>
      <c r="G253" s="32">
        <v>10</v>
      </c>
      <c r="H253" s="782">
        <v>4</v>
      </c>
      <c r="I253" s="782">
        <v>4.21</v>
      </c>
      <c r="J253" s="32">
        <v>132</v>
      </c>
      <c r="K253" s="32" t="s">
        <v>124</v>
      </c>
      <c r="L253" s="32"/>
      <c r="M253" s="33" t="s">
        <v>114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88"/>
      <c r="R253" s="788"/>
      <c r="S253" s="788"/>
      <c r="T253" s="789"/>
      <c r="U253" s="34"/>
      <c r="V253" s="34"/>
      <c r="W253" s="35" t="s">
        <v>69</v>
      </c>
      <c r="X253" s="783">
        <v>0</v>
      </c>
      <c r="Y253" s="784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4301011720</v>
      </c>
      <c r="D254" s="794">
        <v>4680115884199</v>
      </c>
      <c r="E254" s="795"/>
      <c r="F254" s="782">
        <v>0.37</v>
      </c>
      <c r="G254" s="32">
        <v>10</v>
      </c>
      <c r="H254" s="782">
        <v>3.7</v>
      </c>
      <c r="I254" s="782">
        <v>3.91</v>
      </c>
      <c r="J254" s="32">
        <v>132</v>
      </c>
      <c r="K254" s="32" t="s">
        <v>124</v>
      </c>
      <c r="L254" s="32"/>
      <c r="M254" s="33" t="s">
        <v>114</v>
      </c>
      <c r="N254" s="33"/>
      <c r="O254" s="32">
        <v>55</v>
      </c>
      <c r="P254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437</v>
      </c>
      <c r="B255" s="54" t="s">
        <v>438</v>
      </c>
      <c r="C255" s="31">
        <v>4301011716</v>
      </c>
      <c r="D255" s="794">
        <v>4680115884267</v>
      </c>
      <c r="E255" s="795"/>
      <c r="F255" s="782">
        <v>0.4</v>
      </c>
      <c r="G255" s="32">
        <v>10</v>
      </c>
      <c r="H255" s="782">
        <v>4</v>
      </c>
      <c r="I255" s="782">
        <v>4.21</v>
      </c>
      <c r="J255" s="32">
        <v>132</v>
      </c>
      <c r="K255" s="32" t="s">
        <v>124</v>
      </c>
      <c r="L255" s="32"/>
      <c r="M255" s="33" t="s">
        <v>114</v>
      </c>
      <c r="N255" s="33"/>
      <c r="O255" s="32">
        <v>55</v>
      </c>
      <c r="P255" s="9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x14ac:dyDescent="0.2">
      <c r="A256" s="808"/>
      <c r="B256" s="801"/>
      <c r="C256" s="801"/>
      <c r="D256" s="801"/>
      <c r="E256" s="801"/>
      <c r="F256" s="801"/>
      <c r="G256" s="801"/>
      <c r="H256" s="801"/>
      <c r="I256" s="801"/>
      <c r="J256" s="801"/>
      <c r="K256" s="801"/>
      <c r="L256" s="801"/>
      <c r="M256" s="801"/>
      <c r="N256" s="801"/>
      <c r="O256" s="809"/>
      <c r="P256" s="803" t="s">
        <v>71</v>
      </c>
      <c r="Q256" s="804"/>
      <c r="R256" s="804"/>
      <c r="S256" s="804"/>
      <c r="T256" s="804"/>
      <c r="U256" s="804"/>
      <c r="V256" s="805"/>
      <c r="W256" s="37" t="s">
        <v>72</v>
      </c>
      <c r="X256" s="785">
        <f>IFERROR(X248/H248,"0")+IFERROR(X249/H249,"0")+IFERROR(X250/H250,"0")+IFERROR(X251/H251,"0")+IFERROR(X252/H252,"0")+IFERROR(X253/H253,"0")+IFERROR(X254/H254,"0")+IFERROR(X255/H255,"0")</f>
        <v>0</v>
      </c>
      <c r="Y256" s="785">
        <f>IFERROR(Y248/H248,"0")+IFERROR(Y249/H249,"0")+IFERROR(Y250/H250,"0")+IFERROR(Y251/H251,"0")+IFERROR(Y252/H252,"0")+IFERROR(Y253/H253,"0")+IFERROR(Y254/H254,"0")+IFERROR(Y255/H255,"0")</f>
        <v>0</v>
      </c>
      <c r="Z256" s="7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86"/>
      <c r="AB256" s="786"/>
      <c r="AC256" s="786"/>
    </row>
    <row r="257" spans="1:68" x14ac:dyDescent="0.2">
      <c r="A257" s="801"/>
      <c r="B257" s="801"/>
      <c r="C257" s="801"/>
      <c r="D257" s="801"/>
      <c r="E257" s="801"/>
      <c r="F257" s="801"/>
      <c r="G257" s="801"/>
      <c r="H257" s="801"/>
      <c r="I257" s="801"/>
      <c r="J257" s="801"/>
      <c r="K257" s="801"/>
      <c r="L257" s="801"/>
      <c r="M257" s="801"/>
      <c r="N257" s="801"/>
      <c r="O257" s="809"/>
      <c r="P257" s="803" t="s">
        <v>71</v>
      </c>
      <c r="Q257" s="804"/>
      <c r="R257" s="804"/>
      <c r="S257" s="804"/>
      <c r="T257" s="804"/>
      <c r="U257" s="804"/>
      <c r="V257" s="805"/>
      <c r="W257" s="37" t="s">
        <v>69</v>
      </c>
      <c r="X257" s="785">
        <f>IFERROR(SUM(X248:X255),"0")</f>
        <v>0</v>
      </c>
      <c r="Y257" s="785">
        <f>IFERROR(SUM(Y248:Y255),"0")</f>
        <v>0</v>
      </c>
      <c r="Z257" s="37"/>
      <c r="AA257" s="786"/>
      <c r="AB257" s="786"/>
      <c r="AC257" s="786"/>
    </row>
    <row r="258" spans="1:68" ht="16.5" customHeight="1" x14ac:dyDescent="0.25">
      <c r="A258" s="836" t="s">
        <v>439</v>
      </c>
      <c r="B258" s="801"/>
      <c r="C258" s="801"/>
      <c r="D258" s="801"/>
      <c r="E258" s="801"/>
      <c r="F258" s="801"/>
      <c r="G258" s="801"/>
      <c r="H258" s="801"/>
      <c r="I258" s="801"/>
      <c r="J258" s="801"/>
      <c r="K258" s="801"/>
      <c r="L258" s="801"/>
      <c r="M258" s="801"/>
      <c r="N258" s="801"/>
      <c r="O258" s="801"/>
      <c r="P258" s="801"/>
      <c r="Q258" s="801"/>
      <c r="R258" s="801"/>
      <c r="S258" s="801"/>
      <c r="T258" s="801"/>
      <c r="U258" s="801"/>
      <c r="V258" s="801"/>
      <c r="W258" s="801"/>
      <c r="X258" s="801"/>
      <c r="Y258" s="801"/>
      <c r="Z258" s="801"/>
      <c r="AA258" s="778"/>
      <c r="AB258" s="778"/>
      <c r="AC258" s="778"/>
    </row>
    <row r="259" spans="1:68" ht="14.25" customHeight="1" x14ac:dyDescent="0.25">
      <c r="A259" s="800" t="s">
        <v>110</v>
      </c>
      <c r="B259" s="801"/>
      <c r="C259" s="801"/>
      <c r="D259" s="801"/>
      <c r="E259" s="801"/>
      <c r="F259" s="801"/>
      <c r="G259" s="801"/>
      <c r="H259" s="801"/>
      <c r="I259" s="801"/>
      <c r="J259" s="801"/>
      <c r="K259" s="801"/>
      <c r="L259" s="801"/>
      <c r="M259" s="801"/>
      <c r="N259" s="801"/>
      <c r="O259" s="801"/>
      <c r="P259" s="801"/>
      <c r="Q259" s="801"/>
      <c r="R259" s="801"/>
      <c r="S259" s="801"/>
      <c r="T259" s="801"/>
      <c r="U259" s="801"/>
      <c r="V259" s="801"/>
      <c r="W259" s="801"/>
      <c r="X259" s="801"/>
      <c r="Y259" s="801"/>
      <c r="Z259" s="801"/>
      <c r="AA259" s="779"/>
      <c r="AB259" s="779"/>
      <c r="AC259" s="779"/>
    </row>
    <row r="260" spans="1:68" ht="27" customHeight="1" x14ac:dyDescent="0.25">
      <c r="A260" s="54" t="s">
        <v>440</v>
      </c>
      <c r="B260" s="54" t="s">
        <v>441</v>
      </c>
      <c r="C260" s="31">
        <v>4301011942</v>
      </c>
      <c r="D260" s="794">
        <v>4680115884137</v>
      </c>
      <c r="E260" s="795"/>
      <c r="F260" s="782">
        <v>1.45</v>
      </c>
      <c r="G260" s="32">
        <v>8</v>
      </c>
      <c r="H260" s="782">
        <v>11.6</v>
      </c>
      <c r="I260" s="782">
        <v>12.08</v>
      </c>
      <c r="J260" s="32">
        <v>48</v>
      </c>
      <c r="K260" s="32" t="s">
        <v>113</v>
      </c>
      <c r="L260" s="32"/>
      <c r="M260" s="33" t="s">
        <v>147</v>
      </c>
      <c r="N260" s="33"/>
      <c r="O260" s="32">
        <v>55</v>
      </c>
      <c r="P260" s="101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ref="Y260:Y268" si="62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148</v>
      </c>
      <c r="AG260" s="64"/>
      <c r="AJ260" s="68"/>
      <c r="AK260" s="68">
        <v>0</v>
      </c>
      <c r="BB260" s="336" t="s">
        <v>1</v>
      </c>
      <c r="BM260" s="64">
        <f t="shared" ref="BM260:BM268" si="63">IFERROR(X260*I260/H260,"0")</f>
        <v>0</v>
      </c>
      <c r="BN260" s="64">
        <f t="shared" ref="BN260:BN268" si="64">IFERROR(Y260*I260/H260,"0")</f>
        <v>0</v>
      </c>
      <c r="BO260" s="64">
        <f t="shared" ref="BO260:BO268" si="65">IFERROR(1/J260*(X260/H260),"0")</f>
        <v>0</v>
      </c>
      <c r="BP260" s="64">
        <f t="shared" ref="BP260:BP268" si="66">IFERROR(1/J260*(Y260/H260),"0")</f>
        <v>0</v>
      </c>
    </row>
    <row r="261" spans="1:68" ht="27" customHeight="1" x14ac:dyDescent="0.25">
      <c r="A261" s="54" t="s">
        <v>440</v>
      </c>
      <c r="B261" s="54" t="s">
        <v>442</v>
      </c>
      <c r="C261" s="31">
        <v>4301011826</v>
      </c>
      <c r="D261" s="794">
        <v>4680115884137</v>
      </c>
      <c r="E261" s="795"/>
      <c r="F261" s="782">
        <v>1.45</v>
      </c>
      <c r="G261" s="32">
        <v>8</v>
      </c>
      <c r="H261" s="782">
        <v>11.6</v>
      </c>
      <c r="I261" s="782">
        <v>12.035</v>
      </c>
      <c r="J261" s="32">
        <v>64</v>
      </c>
      <c r="K261" s="32" t="s">
        <v>113</v>
      </c>
      <c r="L261" s="32"/>
      <c r="M261" s="33" t="s">
        <v>114</v>
      </c>
      <c r="N261" s="33"/>
      <c r="O261" s="32">
        <v>55</v>
      </c>
      <c r="P261" s="10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4301011724</v>
      </c>
      <c r="D262" s="794">
        <v>4680115884236</v>
      </c>
      <c r="E262" s="795"/>
      <c r="F262" s="782">
        <v>1.45</v>
      </c>
      <c r="G262" s="32">
        <v>8</v>
      </c>
      <c r="H262" s="782">
        <v>11.6</v>
      </c>
      <c r="I262" s="782">
        <v>12.035</v>
      </c>
      <c r="J262" s="32">
        <v>64</v>
      </c>
      <c r="K262" s="32" t="s">
        <v>113</v>
      </c>
      <c r="L262" s="32"/>
      <c r="M262" s="33" t="s">
        <v>114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88"/>
      <c r="R262" s="788"/>
      <c r="S262" s="788"/>
      <c r="T262" s="789"/>
      <c r="U262" s="34"/>
      <c r="V262" s="34"/>
      <c r="W262" s="35" t="s">
        <v>69</v>
      </c>
      <c r="X262" s="783">
        <v>0</v>
      </c>
      <c r="Y262" s="784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4301011941</v>
      </c>
      <c r="D263" s="794">
        <v>4680115884175</v>
      </c>
      <c r="E263" s="795"/>
      <c r="F263" s="782">
        <v>1.45</v>
      </c>
      <c r="G263" s="32">
        <v>8</v>
      </c>
      <c r="H263" s="782">
        <v>11.6</v>
      </c>
      <c r="I263" s="782">
        <v>12.08</v>
      </c>
      <c r="J263" s="32">
        <v>48</v>
      </c>
      <c r="K263" s="32" t="s">
        <v>113</v>
      </c>
      <c r="L263" s="32"/>
      <c r="M263" s="33" t="s">
        <v>147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8"/>
      <c r="R263" s="788"/>
      <c r="S263" s="788"/>
      <c r="T263" s="789"/>
      <c r="U263" s="34"/>
      <c r="V263" s="34"/>
      <c r="W263" s="35" t="s">
        <v>69</v>
      </c>
      <c r="X263" s="783">
        <v>0</v>
      </c>
      <c r="Y263" s="784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447</v>
      </c>
      <c r="B264" s="54" t="s">
        <v>449</v>
      </c>
      <c r="C264" s="31">
        <v>4301011721</v>
      </c>
      <c r="D264" s="794">
        <v>4680115884175</v>
      </c>
      <c r="E264" s="795"/>
      <c r="F264" s="782">
        <v>1.45</v>
      </c>
      <c r="G264" s="32">
        <v>8</v>
      </c>
      <c r="H264" s="782">
        <v>11.6</v>
      </c>
      <c r="I264" s="782">
        <v>12.035</v>
      </c>
      <c r="J264" s="32">
        <v>64</v>
      </c>
      <c r="K264" s="32" t="s">
        <v>113</v>
      </c>
      <c r="L264" s="32"/>
      <c r="M264" s="33" t="s">
        <v>114</v>
      </c>
      <c r="N264" s="33"/>
      <c r="O264" s="32">
        <v>55</v>
      </c>
      <c r="P264" s="9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88"/>
      <c r="R264" s="788"/>
      <c r="S264" s="788"/>
      <c r="T264" s="789"/>
      <c r="U264" s="34"/>
      <c r="V264" s="34"/>
      <c r="W264" s="35" t="s">
        <v>69</v>
      </c>
      <c r="X264" s="783">
        <v>0</v>
      </c>
      <c r="Y264" s="784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451</v>
      </c>
      <c r="B265" s="54" t="s">
        <v>452</v>
      </c>
      <c r="C265" s="31">
        <v>4301011824</v>
      </c>
      <c r="D265" s="794">
        <v>4680115884144</v>
      </c>
      <c r="E265" s="795"/>
      <c r="F265" s="782">
        <v>0.4</v>
      </c>
      <c r="G265" s="32">
        <v>10</v>
      </c>
      <c r="H265" s="782">
        <v>4</v>
      </c>
      <c r="I265" s="782">
        <v>4.21</v>
      </c>
      <c r="J265" s="32">
        <v>132</v>
      </c>
      <c r="K265" s="32" t="s">
        <v>124</v>
      </c>
      <c r="L265" s="32"/>
      <c r="M265" s="33" t="s">
        <v>114</v>
      </c>
      <c r="N265" s="33"/>
      <c r="O265" s="32">
        <v>55</v>
      </c>
      <c r="P265" s="8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88"/>
      <c r="R265" s="788"/>
      <c r="S265" s="788"/>
      <c r="T265" s="789"/>
      <c r="U265" s="34"/>
      <c r="V265" s="34"/>
      <c r="W265" s="35" t="s">
        <v>69</v>
      </c>
      <c r="X265" s="783">
        <v>0</v>
      </c>
      <c r="Y265" s="784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443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454</v>
      </c>
      <c r="C266" s="31">
        <v>4301011963</v>
      </c>
      <c r="D266" s="794">
        <v>4680115885288</v>
      </c>
      <c r="E266" s="795"/>
      <c r="F266" s="782">
        <v>0.37</v>
      </c>
      <c r="G266" s="32">
        <v>10</v>
      </c>
      <c r="H266" s="782">
        <v>3.7</v>
      </c>
      <c r="I266" s="782">
        <v>3.91</v>
      </c>
      <c r="J266" s="32">
        <v>132</v>
      </c>
      <c r="K266" s="32" t="s">
        <v>124</v>
      </c>
      <c r="L266" s="32"/>
      <c r="M266" s="33" t="s">
        <v>114</v>
      </c>
      <c r="N266" s="33"/>
      <c r="O266" s="32">
        <v>55</v>
      </c>
      <c r="P266" s="87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0</v>
      </c>
      <c r="Y266" s="784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4301011726</v>
      </c>
      <c r="D267" s="794">
        <v>4680115884182</v>
      </c>
      <c r="E267" s="795"/>
      <c r="F267" s="782">
        <v>0.37</v>
      </c>
      <c r="G267" s="32">
        <v>10</v>
      </c>
      <c r="H267" s="782">
        <v>3.7</v>
      </c>
      <c r="I267" s="782">
        <v>3.91</v>
      </c>
      <c r="J267" s="32">
        <v>132</v>
      </c>
      <c r="K267" s="32" t="s">
        <v>124</v>
      </c>
      <c r="L267" s="32"/>
      <c r="M267" s="33" t="s">
        <v>114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4301011722</v>
      </c>
      <c r="D268" s="794">
        <v>4680115884205</v>
      </c>
      <c r="E268" s="795"/>
      <c r="F268" s="782">
        <v>0.4</v>
      </c>
      <c r="G268" s="32">
        <v>10</v>
      </c>
      <c r="H268" s="782">
        <v>4</v>
      </c>
      <c r="I268" s="782">
        <v>4.21</v>
      </c>
      <c r="J268" s="32">
        <v>132</v>
      </c>
      <c r="K268" s="32" t="s">
        <v>124</v>
      </c>
      <c r="L268" s="32"/>
      <c r="M268" s="33" t="s">
        <v>114</v>
      </c>
      <c r="N268" s="33"/>
      <c r="O268" s="32">
        <v>55</v>
      </c>
      <c r="P268" s="9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x14ac:dyDescent="0.2">
      <c r="A269" s="808"/>
      <c r="B269" s="801"/>
      <c r="C269" s="801"/>
      <c r="D269" s="801"/>
      <c r="E269" s="801"/>
      <c r="F269" s="801"/>
      <c r="G269" s="801"/>
      <c r="H269" s="801"/>
      <c r="I269" s="801"/>
      <c r="J269" s="801"/>
      <c r="K269" s="801"/>
      <c r="L269" s="801"/>
      <c r="M269" s="801"/>
      <c r="N269" s="801"/>
      <c r="O269" s="809"/>
      <c r="P269" s="803" t="s">
        <v>71</v>
      </c>
      <c r="Q269" s="804"/>
      <c r="R269" s="804"/>
      <c r="S269" s="804"/>
      <c r="T269" s="804"/>
      <c r="U269" s="804"/>
      <c r="V269" s="805"/>
      <c r="W269" s="37" t="s">
        <v>72</v>
      </c>
      <c r="X269" s="785">
        <f>IFERROR(X260/H260,"0")+IFERROR(X261/H261,"0")+IFERROR(X262/H262,"0")+IFERROR(X263/H263,"0")+IFERROR(X264/H264,"0")+IFERROR(X265/H265,"0")+IFERROR(X266/H266,"0")+IFERROR(X267/H267,"0")+IFERROR(X268/H268,"0")</f>
        <v>0</v>
      </c>
      <c r="Y269" s="785">
        <f>IFERROR(Y260/H260,"0")+IFERROR(Y261/H261,"0")+IFERROR(Y262/H262,"0")+IFERROR(Y263/H263,"0")+IFERROR(Y264/H264,"0")+IFERROR(Y265/H265,"0")+IFERROR(Y266/H266,"0")+IFERROR(Y267/H267,"0")+IFERROR(Y268/H268,"0")</f>
        <v>0</v>
      </c>
      <c r="Z269" s="785">
        <f>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86"/>
      <c r="AB269" s="786"/>
      <c r="AC269" s="786"/>
    </row>
    <row r="270" spans="1:68" x14ac:dyDescent="0.2">
      <c r="A270" s="801"/>
      <c r="B270" s="801"/>
      <c r="C270" s="801"/>
      <c r="D270" s="801"/>
      <c r="E270" s="801"/>
      <c r="F270" s="801"/>
      <c r="G270" s="801"/>
      <c r="H270" s="801"/>
      <c r="I270" s="801"/>
      <c r="J270" s="801"/>
      <c r="K270" s="801"/>
      <c r="L270" s="801"/>
      <c r="M270" s="801"/>
      <c r="N270" s="801"/>
      <c r="O270" s="809"/>
      <c r="P270" s="803" t="s">
        <v>71</v>
      </c>
      <c r="Q270" s="804"/>
      <c r="R270" s="804"/>
      <c r="S270" s="804"/>
      <c r="T270" s="804"/>
      <c r="U270" s="804"/>
      <c r="V270" s="805"/>
      <c r="W270" s="37" t="s">
        <v>69</v>
      </c>
      <c r="X270" s="785">
        <f>IFERROR(SUM(X260:X268),"0")</f>
        <v>0</v>
      </c>
      <c r="Y270" s="785">
        <f>IFERROR(SUM(Y260:Y268),"0")</f>
        <v>0</v>
      </c>
      <c r="Z270" s="37"/>
      <c r="AA270" s="786"/>
      <c r="AB270" s="786"/>
      <c r="AC270" s="786"/>
    </row>
    <row r="271" spans="1:68" ht="14.25" customHeight="1" x14ac:dyDescent="0.25">
      <c r="A271" s="800" t="s">
        <v>163</v>
      </c>
      <c r="B271" s="801"/>
      <c r="C271" s="801"/>
      <c r="D271" s="801"/>
      <c r="E271" s="801"/>
      <c r="F271" s="801"/>
      <c r="G271" s="801"/>
      <c r="H271" s="801"/>
      <c r="I271" s="801"/>
      <c r="J271" s="801"/>
      <c r="K271" s="801"/>
      <c r="L271" s="801"/>
      <c r="M271" s="801"/>
      <c r="N271" s="801"/>
      <c r="O271" s="801"/>
      <c r="P271" s="801"/>
      <c r="Q271" s="801"/>
      <c r="R271" s="801"/>
      <c r="S271" s="801"/>
      <c r="T271" s="801"/>
      <c r="U271" s="801"/>
      <c r="V271" s="801"/>
      <c r="W271" s="801"/>
      <c r="X271" s="801"/>
      <c r="Y271" s="801"/>
      <c r="Z271" s="801"/>
      <c r="AA271" s="779"/>
      <c r="AB271" s="779"/>
      <c r="AC271" s="779"/>
    </row>
    <row r="272" spans="1:68" ht="27" customHeight="1" x14ac:dyDescent="0.25">
      <c r="A272" s="54" t="s">
        <v>460</v>
      </c>
      <c r="B272" s="54" t="s">
        <v>461</v>
      </c>
      <c r="C272" s="31">
        <v>4301020340</v>
      </c>
      <c r="D272" s="794">
        <v>4680115885721</v>
      </c>
      <c r="E272" s="795"/>
      <c r="F272" s="782">
        <v>0.33</v>
      </c>
      <c r="G272" s="32">
        <v>6</v>
      </c>
      <c r="H272" s="782">
        <v>1.98</v>
      </c>
      <c r="I272" s="782">
        <v>2.08</v>
      </c>
      <c r="J272" s="32">
        <v>234</v>
      </c>
      <c r="K272" s="32" t="s">
        <v>67</v>
      </c>
      <c r="L272" s="32"/>
      <c r="M272" s="33" t="s">
        <v>117</v>
      </c>
      <c r="N272" s="33"/>
      <c r="O272" s="32">
        <v>50</v>
      </c>
      <c r="P272" s="9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462</v>
      </c>
      <c r="AG272" s="64"/>
      <c r="AJ272" s="68"/>
      <c r="AK272" s="68">
        <v>0</v>
      </c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808"/>
      <c r="B273" s="801"/>
      <c r="C273" s="801"/>
      <c r="D273" s="801"/>
      <c r="E273" s="801"/>
      <c r="F273" s="801"/>
      <c r="G273" s="801"/>
      <c r="H273" s="801"/>
      <c r="I273" s="801"/>
      <c r="J273" s="801"/>
      <c r="K273" s="801"/>
      <c r="L273" s="801"/>
      <c r="M273" s="801"/>
      <c r="N273" s="801"/>
      <c r="O273" s="809"/>
      <c r="P273" s="803" t="s">
        <v>71</v>
      </c>
      <c r="Q273" s="804"/>
      <c r="R273" s="804"/>
      <c r="S273" s="804"/>
      <c r="T273" s="804"/>
      <c r="U273" s="804"/>
      <c r="V273" s="805"/>
      <c r="W273" s="37" t="s">
        <v>72</v>
      </c>
      <c r="X273" s="785">
        <f>IFERROR(X272/H272,"0")</f>
        <v>0</v>
      </c>
      <c r="Y273" s="785">
        <f>IFERROR(Y272/H272,"0")</f>
        <v>0</v>
      </c>
      <c r="Z273" s="785">
        <f>IFERROR(IF(Z272="",0,Z272),"0")</f>
        <v>0</v>
      </c>
      <c r="AA273" s="786"/>
      <c r="AB273" s="786"/>
      <c r="AC273" s="786"/>
    </row>
    <row r="274" spans="1:68" x14ac:dyDescent="0.2">
      <c r="A274" s="801"/>
      <c r="B274" s="801"/>
      <c r="C274" s="801"/>
      <c r="D274" s="801"/>
      <c r="E274" s="801"/>
      <c r="F274" s="801"/>
      <c r="G274" s="801"/>
      <c r="H274" s="801"/>
      <c r="I274" s="801"/>
      <c r="J274" s="801"/>
      <c r="K274" s="801"/>
      <c r="L274" s="801"/>
      <c r="M274" s="801"/>
      <c r="N274" s="801"/>
      <c r="O274" s="809"/>
      <c r="P274" s="803" t="s">
        <v>71</v>
      </c>
      <c r="Q274" s="804"/>
      <c r="R274" s="804"/>
      <c r="S274" s="804"/>
      <c r="T274" s="804"/>
      <c r="U274" s="804"/>
      <c r="V274" s="805"/>
      <c r="W274" s="37" t="s">
        <v>69</v>
      </c>
      <c r="X274" s="785">
        <f>IFERROR(SUM(X272:X272),"0")</f>
        <v>0</v>
      </c>
      <c r="Y274" s="785">
        <f>IFERROR(SUM(Y272:Y272),"0")</f>
        <v>0</v>
      </c>
      <c r="Z274" s="37"/>
      <c r="AA274" s="786"/>
      <c r="AB274" s="786"/>
      <c r="AC274" s="786"/>
    </row>
    <row r="275" spans="1:68" ht="16.5" customHeight="1" x14ac:dyDescent="0.25">
      <c r="A275" s="836" t="s">
        <v>463</v>
      </c>
      <c r="B275" s="801"/>
      <c r="C275" s="801"/>
      <c r="D275" s="801"/>
      <c r="E275" s="801"/>
      <c r="F275" s="801"/>
      <c r="G275" s="801"/>
      <c r="H275" s="801"/>
      <c r="I275" s="801"/>
      <c r="J275" s="801"/>
      <c r="K275" s="801"/>
      <c r="L275" s="801"/>
      <c r="M275" s="801"/>
      <c r="N275" s="801"/>
      <c r="O275" s="801"/>
      <c r="P275" s="801"/>
      <c r="Q275" s="801"/>
      <c r="R275" s="801"/>
      <c r="S275" s="801"/>
      <c r="T275" s="801"/>
      <c r="U275" s="801"/>
      <c r="V275" s="801"/>
      <c r="W275" s="801"/>
      <c r="X275" s="801"/>
      <c r="Y275" s="801"/>
      <c r="Z275" s="801"/>
      <c r="AA275" s="778"/>
      <c r="AB275" s="778"/>
      <c r="AC275" s="778"/>
    </row>
    <row r="276" spans="1:68" ht="14.25" customHeight="1" x14ac:dyDescent="0.25">
      <c r="A276" s="800" t="s">
        <v>110</v>
      </c>
      <c r="B276" s="801"/>
      <c r="C276" s="801"/>
      <c r="D276" s="801"/>
      <c r="E276" s="801"/>
      <c r="F276" s="801"/>
      <c r="G276" s="801"/>
      <c r="H276" s="801"/>
      <c r="I276" s="801"/>
      <c r="J276" s="801"/>
      <c r="K276" s="801"/>
      <c r="L276" s="801"/>
      <c r="M276" s="801"/>
      <c r="N276" s="801"/>
      <c r="O276" s="801"/>
      <c r="P276" s="801"/>
      <c r="Q276" s="801"/>
      <c r="R276" s="801"/>
      <c r="S276" s="801"/>
      <c r="T276" s="801"/>
      <c r="U276" s="801"/>
      <c r="V276" s="801"/>
      <c r="W276" s="801"/>
      <c r="X276" s="801"/>
      <c r="Y276" s="801"/>
      <c r="Z276" s="801"/>
      <c r="AA276" s="779"/>
      <c r="AB276" s="779"/>
      <c r="AC276" s="779"/>
    </row>
    <row r="277" spans="1:68" ht="27" customHeight="1" x14ac:dyDescent="0.25">
      <c r="A277" s="54" t="s">
        <v>464</v>
      </c>
      <c r="B277" s="54" t="s">
        <v>465</v>
      </c>
      <c r="C277" s="31">
        <v>4301011855</v>
      </c>
      <c r="D277" s="794">
        <v>4680115885837</v>
      </c>
      <c r="E277" s="795"/>
      <c r="F277" s="782">
        <v>1.35</v>
      </c>
      <c r="G277" s="32">
        <v>8</v>
      </c>
      <c r="H277" s="782">
        <v>10.8</v>
      </c>
      <c r="I277" s="782">
        <v>11.234999999999999</v>
      </c>
      <c r="J277" s="32">
        <v>64</v>
      </c>
      <c r="K277" s="32" t="s">
        <v>113</v>
      </c>
      <c r="L277" s="32"/>
      <c r="M277" s="33" t="s">
        <v>114</v>
      </c>
      <c r="N277" s="33"/>
      <c r="O277" s="32">
        <v>55</v>
      </c>
      <c r="P277" s="9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88"/>
      <c r="R277" s="788"/>
      <c r="S277" s="788"/>
      <c r="T277" s="789"/>
      <c r="U277" s="34"/>
      <c r="V277" s="34"/>
      <c r="W277" s="35" t="s">
        <v>69</v>
      </c>
      <c r="X277" s="783">
        <v>0</v>
      </c>
      <c r="Y277" s="784">
        <f t="shared" ref="Y277:Y285" si="67"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ref="BM277:BM285" si="68">IFERROR(X277*I277/H277,"0")</f>
        <v>0</v>
      </c>
      <c r="BN277" s="64">
        <f t="shared" ref="BN277:BN285" si="69">IFERROR(Y277*I277/H277,"0")</f>
        <v>0</v>
      </c>
      <c r="BO277" s="64">
        <f t="shared" ref="BO277:BO285" si="70">IFERROR(1/J277*(X277/H277),"0")</f>
        <v>0</v>
      </c>
      <c r="BP277" s="64">
        <f t="shared" ref="BP277:BP285" si="71">IFERROR(1/J277*(Y277/H277),"0")</f>
        <v>0</v>
      </c>
    </row>
    <row r="278" spans="1:68" ht="27" customHeight="1" x14ac:dyDescent="0.25">
      <c r="A278" s="54" t="s">
        <v>467</v>
      </c>
      <c r="B278" s="54" t="s">
        <v>468</v>
      </c>
      <c r="C278" s="31">
        <v>4301011910</v>
      </c>
      <c r="D278" s="794">
        <v>4680115885806</v>
      </c>
      <c r="E278" s="795"/>
      <c r="F278" s="782">
        <v>1.35</v>
      </c>
      <c r="G278" s="32">
        <v>8</v>
      </c>
      <c r="H278" s="782">
        <v>10.8</v>
      </c>
      <c r="I278" s="782">
        <v>11.28</v>
      </c>
      <c r="J278" s="32">
        <v>48</v>
      </c>
      <c r="K278" s="32" t="s">
        <v>113</v>
      </c>
      <c r="L278" s="32"/>
      <c r="M278" s="33" t="s">
        <v>147</v>
      </c>
      <c r="N278" s="33"/>
      <c r="O278" s="32">
        <v>55</v>
      </c>
      <c r="P278" s="114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469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467</v>
      </c>
      <c r="B279" s="54" t="s">
        <v>470</v>
      </c>
      <c r="C279" s="31">
        <v>4301011850</v>
      </c>
      <c r="D279" s="794">
        <v>4680115885806</v>
      </c>
      <c r="E279" s="795"/>
      <c r="F279" s="782">
        <v>1.35</v>
      </c>
      <c r="G279" s="32">
        <v>8</v>
      </c>
      <c r="H279" s="782">
        <v>10.8</v>
      </c>
      <c r="I279" s="782">
        <v>11.234999999999999</v>
      </c>
      <c r="J279" s="32">
        <v>64</v>
      </c>
      <c r="K279" s="32" t="s">
        <v>113</v>
      </c>
      <c r="L279" s="32"/>
      <c r="M279" s="33" t="s">
        <v>114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88"/>
      <c r="R279" s="788"/>
      <c r="S279" s="788"/>
      <c r="T279" s="789"/>
      <c r="U279" s="34"/>
      <c r="V279" s="34"/>
      <c r="W279" s="35" t="s">
        <v>69</v>
      </c>
      <c r="X279" s="783">
        <v>0</v>
      </c>
      <c r="Y279" s="784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472</v>
      </c>
      <c r="B280" s="54" t="s">
        <v>473</v>
      </c>
      <c r="C280" s="31">
        <v>4301011313</v>
      </c>
      <c r="D280" s="794">
        <v>4607091385984</v>
      </c>
      <c r="E280" s="795"/>
      <c r="F280" s="782">
        <v>1.35</v>
      </c>
      <c r="G280" s="32">
        <v>8</v>
      </c>
      <c r="H280" s="782">
        <v>10.8</v>
      </c>
      <c r="I280" s="782">
        <v>11.234999999999999</v>
      </c>
      <c r="J280" s="32">
        <v>64</v>
      </c>
      <c r="K280" s="32" t="s">
        <v>113</v>
      </c>
      <c r="L280" s="32"/>
      <c r="M280" s="33" t="s">
        <v>114</v>
      </c>
      <c r="N280" s="33"/>
      <c r="O280" s="32">
        <v>55</v>
      </c>
      <c r="P280" s="94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88"/>
      <c r="R280" s="788"/>
      <c r="S280" s="788"/>
      <c r="T280" s="789"/>
      <c r="U280" s="34"/>
      <c r="V280" s="34"/>
      <c r="W280" s="35" t="s">
        <v>69</v>
      </c>
      <c r="X280" s="783">
        <v>0</v>
      </c>
      <c r="Y280" s="784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37.5" customHeight="1" x14ac:dyDescent="0.25">
      <c r="A281" s="54" t="s">
        <v>475</v>
      </c>
      <c r="B281" s="54" t="s">
        <v>476</v>
      </c>
      <c r="C281" s="31">
        <v>4301011853</v>
      </c>
      <c r="D281" s="794">
        <v>4680115885851</v>
      </c>
      <c r="E281" s="795"/>
      <c r="F281" s="782">
        <v>1.35</v>
      </c>
      <c r="G281" s="32">
        <v>8</v>
      </c>
      <c r="H281" s="782">
        <v>10.8</v>
      </c>
      <c r="I281" s="782">
        <v>11.234999999999999</v>
      </c>
      <c r="J281" s="32">
        <v>64</v>
      </c>
      <c r="K281" s="32" t="s">
        <v>113</v>
      </c>
      <c r="L281" s="32"/>
      <c r="M281" s="33" t="s">
        <v>114</v>
      </c>
      <c r="N281" s="33"/>
      <c r="O281" s="32">
        <v>55</v>
      </c>
      <c r="P281" s="9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1" s="788"/>
      <c r="R281" s="788"/>
      <c r="S281" s="788"/>
      <c r="T281" s="789"/>
      <c r="U281" s="34"/>
      <c r="V281" s="34"/>
      <c r="W281" s="35" t="s">
        <v>69</v>
      </c>
      <c r="X281" s="783">
        <v>0</v>
      </c>
      <c r="Y281" s="784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478</v>
      </c>
      <c r="B282" s="54" t="s">
        <v>479</v>
      </c>
      <c r="C282" s="31">
        <v>4301011319</v>
      </c>
      <c r="D282" s="794">
        <v>4607091387469</v>
      </c>
      <c r="E282" s="795"/>
      <c r="F282" s="782">
        <v>0.5</v>
      </c>
      <c r="G282" s="32">
        <v>10</v>
      </c>
      <c r="H282" s="782">
        <v>5</v>
      </c>
      <c r="I282" s="782">
        <v>5.21</v>
      </c>
      <c r="J282" s="32">
        <v>132</v>
      </c>
      <c r="K282" s="32" t="s">
        <v>124</v>
      </c>
      <c r="L282" s="32"/>
      <c r="M282" s="33" t="s">
        <v>114</v>
      </c>
      <c r="N282" s="33"/>
      <c r="O282" s="32">
        <v>55</v>
      </c>
      <c r="P282" s="11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88"/>
      <c r="R282" s="788"/>
      <c r="S282" s="788"/>
      <c r="T282" s="789"/>
      <c r="U282" s="34"/>
      <c r="V282" s="34"/>
      <c r="W282" s="35" t="s">
        <v>69</v>
      </c>
      <c r="X282" s="783">
        <v>0</v>
      </c>
      <c r="Y282" s="784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481</v>
      </c>
      <c r="B283" s="54" t="s">
        <v>482</v>
      </c>
      <c r="C283" s="31">
        <v>4301011852</v>
      </c>
      <c r="D283" s="794">
        <v>4680115885844</v>
      </c>
      <c r="E283" s="795"/>
      <c r="F283" s="782">
        <v>0.4</v>
      </c>
      <c r="G283" s="32">
        <v>10</v>
      </c>
      <c r="H283" s="782">
        <v>4</v>
      </c>
      <c r="I283" s="782">
        <v>4.21</v>
      </c>
      <c r="J283" s="32">
        <v>132</v>
      </c>
      <c r="K283" s="32" t="s">
        <v>124</v>
      </c>
      <c r="L283" s="32"/>
      <c r="M283" s="33" t="s">
        <v>114</v>
      </c>
      <c r="N283" s="33"/>
      <c r="O283" s="32">
        <v>55</v>
      </c>
      <c r="P283" s="98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4301011316</v>
      </c>
      <c r="D284" s="794">
        <v>4607091387438</v>
      </c>
      <c r="E284" s="795"/>
      <c r="F284" s="782">
        <v>0.5</v>
      </c>
      <c r="G284" s="32">
        <v>10</v>
      </c>
      <c r="H284" s="782">
        <v>5</v>
      </c>
      <c r="I284" s="782">
        <v>5.21</v>
      </c>
      <c r="J284" s="32">
        <v>132</v>
      </c>
      <c r="K284" s="32" t="s">
        <v>124</v>
      </c>
      <c r="L284" s="32"/>
      <c r="M284" s="33" t="s">
        <v>114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4301011851</v>
      </c>
      <c r="D285" s="794">
        <v>4680115885820</v>
      </c>
      <c r="E285" s="795"/>
      <c r="F285" s="782">
        <v>0.4</v>
      </c>
      <c r="G285" s="32">
        <v>10</v>
      </c>
      <c r="H285" s="782">
        <v>4</v>
      </c>
      <c r="I285" s="782">
        <v>4.21</v>
      </c>
      <c r="J285" s="32">
        <v>132</v>
      </c>
      <c r="K285" s="32" t="s">
        <v>124</v>
      </c>
      <c r="L285" s="32"/>
      <c r="M285" s="33" t="s">
        <v>114</v>
      </c>
      <c r="N285" s="33"/>
      <c r="O285" s="32">
        <v>55</v>
      </c>
      <c r="P285" s="9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x14ac:dyDescent="0.2">
      <c r="A286" s="808"/>
      <c r="B286" s="801"/>
      <c r="C286" s="801"/>
      <c r="D286" s="801"/>
      <c r="E286" s="801"/>
      <c r="F286" s="801"/>
      <c r="G286" s="801"/>
      <c r="H286" s="801"/>
      <c r="I286" s="801"/>
      <c r="J286" s="801"/>
      <c r="K286" s="801"/>
      <c r="L286" s="801"/>
      <c r="M286" s="801"/>
      <c r="N286" s="801"/>
      <c r="O286" s="809"/>
      <c r="P286" s="803" t="s">
        <v>71</v>
      </c>
      <c r="Q286" s="804"/>
      <c r="R286" s="804"/>
      <c r="S286" s="804"/>
      <c r="T286" s="804"/>
      <c r="U286" s="804"/>
      <c r="V286" s="805"/>
      <c r="W286" s="37" t="s">
        <v>72</v>
      </c>
      <c r="X286" s="785">
        <f>IFERROR(X277/H277,"0")+IFERROR(X278/H278,"0")+IFERROR(X279/H279,"0")+IFERROR(X280/H280,"0")+IFERROR(X281/H281,"0")+IFERROR(X282/H282,"0")+IFERROR(X283/H283,"0")+IFERROR(X284/H284,"0")+IFERROR(X285/H285,"0")</f>
        <v>0</v>
      </c>
      <c r="Y286" s="785">
        <f>IFERROR(Y277/H277,"0")+IFERROR(Y278/H278,"0")+IFERROR(Y279/H279,"0")+IFERROR(Y280/H280,"0")+IFERROR(Y281/H281,"0")+IFERROR(Y282/H282,"0")+IFERROR(Y283/H283,"0")+IFERROR(Y284/H284,"0")+IFERROR(Y285/H285,"0")</f>
        <v>0</v>
      </c>
      <c r="Z286" s="785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</f>
        <v>0</v>
      </c>
      <c r="AA286" s="786"/>
      <c r="AB286" s="786"/>
      <c r="AC286" s="786"/>
    </row>
    <row r="287" spans="1:68" x14ac:dyDescent="0.2">
      <c r="A287" s="801"/>
      <c r="B287" s="801"/>
      <c r="C287" s="801"/>
      <c r="D287" s="801"/>
      <c r="E287" s="801"/>
      <c r="F287" s="801"/>
      <c r="G287" s="801"/>
      <c r="H287" s="801"/>
      <c r="I287" s="801"/>
      <c r="J287" s="801"/>
      <c r="K287" s="801"/>
      <c r="L287" s="801"/>
      <c r="M287" s="801"/>
      <c r="N287" s="801"/>
      <c r="O287" s="809"/>
      <c r="P287" s="803" t="s">
        <v>71</v>
      </c>
      <c r="Q287" s="804"/>
      <c r="R287" s="804"/>
      <c r="S287" s="804"/>
      <c r="T287" s="804"/>
      <c r="U287" s="804"/>
      <c r="V287" s="805"/>
      <c r="W287" s="37" t="s">
        <v>69</v>
      </c>
      <c r="X287" s="785">
        <f>IFERROR(SUM(X277:X285),"0")</f>
        <v>0</v>
      </c>
      <c r="Y287" s="785">
        <f>IFERROR(SUM(Y277:Y285),"0")</f>
        <v>0</v>
      </c>
      <c r="Z287" s="37"/>
      <c r="AA287" s="786"/>
      <c r="AB287" s="786"/>
      <c r="AC287" s="786"/>
    </row>
    <row r="288" spans="1:68" ht="16.5" customHeight="1" x14ac:dyDescent="0.25">
      <c r="A288" s="836" t="s">
        <v>490</v>
      </c>
      <c r="B288" s="801"/>
      <c r="C288" s="801"/>
      <c r="D288" s="801"/>
      <c r="E288" s="801"/>
      <c r="F288" s="801"/>
      <c r="G288" s="801"/>
      <c r="H288" s="801"/>
      <c r="I288" s="801"/>
      <c r="J288" s="801"/>
      <c r="K288" s="801"/>
      <c r="L288" s="801"/>
      <c r="M288" s="801"/>
      <c r="N288" s="801"/>
      <c r="O288" s="801"/>
      <c r="P288" s="801"/>
      <c r="Q288" s="801"/>
      <c r="R288" s="801"/>
      <c r="S288" s="801"/>
      <c r="T288" s="801"/>
      <c r="U288" s="801"/>
      <c r="V288" s="801"/>
      <c r="W288" s="801"/>
      <c r="X288" s="801"/>
      <c r="Y288" s="801"/>
      <c r="Z288" s="801"/>
      <c r="AA288" s="778"/>
      <c r="AB288" s="778"/>
      <c r="AC288" s="778"/>
    </row>
    <row r="289" spans="1:68" ht="14.25" customHeight="1" x14ac:dyDescent="0.25">
      <c r="A289" s="800" t="s">
        <v>110</v>
      </c>
      <c r="B289" s="801"/>
      <c r="C289" s="801"/>
      <c r="D289" s="801"/>
      <c r="E289" s="801"/>
      <c r="F289" s="801"/>
      <c r="G289" s="801"/>
      <c r="H289" s="801"/>
      <c r="I289" s="801"/>
      <c r="J289" s="801"/>
      <c r="K289" s="801"/>
      <c r="L289" s="801"/>
      <c r="M289" s="801"/>
      <c r="N289" s="801"/>
      <c r="O289" s="801"/>
      <c r="P289" s="801"/>
      <c r="Q289" s="801"/>
      <c r="R289" s="801"/>
      <c r="S289" s="801"/>
      <c r="T289" s="801"/>
      <c r="U289" s="801"/>
      <c r="V289" s="801"/>
      <c r="W289" s="801"/>
      <c r="X289" s="801"/>
      <c r="Y289" s="801"/>
      <c r="Z289" s="801"/>
      <c r="AA289" s="779"/>
      <c r="AB289" s="779"/>
      <c r="AC289" s="779"/>
    </row>
    <row r="290" spans="1:68" ht="27" customHeight="1" x14ac:dyDescent="0.25">
      <c r="A290" s="54" t="s">
        <v>491</v>
      </c>
      <c r="B290" s="54" t="s">
        <v>492</v>
      </c>
      <c r="C290" s="31">
        <v>4301011876</v>
      </c>
      <c r="D290" s="794">
        <v>4680115885707</v>
      </c>
      <c r="E290" s="795"/>
      <c r="F290" s="782">
        <v>0.9</v>
      </c>
      <c r="G290" s="32">
        <v>10</v>
      </c>
      <c r="H290" s="782">
        <v>9</v>
      </c>
      <c r="I290" s="782">
        <v>9.4350000000000005</v>
      </c>
      <c r="J290" s="32">
        <v>64</v>
      </c>
      <c r="K290" s="32" t="s">
        <v>113</v>
      </c>
      <c r="L290" s="32"/>
      <c r="M290" s="33" t="s">
        <v>114</v>
      </c>
      <c r="N290" s="33"/>
      <c r="O290" s="32">
        <v>31</v>
      </c>
      <c r="P290" s="83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3" t="s">
        <v>432</v>
      </c>
      <c r="AG290" s="64"/>
      <c r="AJ290" s="68"/>
      <c r="AK290" s="68">
        <v>0</v>
      </c>
      <c r="BB290" s="37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808"/>
      <c r="B291" s="801"/>
      <c r="C291" s="801"/>
      <c r="D291" s="801"/>
      <c r="E291" s="801"/>
      <c r="F291" s="801"/>
      <c r="G291" s="801"/>
      <c r="H291" s="801"/>
      <c r="I291" s="801"/>
      <c r="J291" s="801"/>
      <c r="K291" s="801"/>
      <c r="L291" s="801"/>
      <c r="M291" s="801"/>
      <c r="N291" s="801"/>
      <c r="O291" s="809"/>
      <c r="P291" s="803" t="s">
        <v>71</v>
      </c>
      <c r="Q291" s="804"/>
      <c r="R291" s="804"/>
      <c r="S291" s="804"/>
      <c r="T291" s="804"/>
      <c r="U291" s="804"/>
      <c r="V291" s="805"/>
      <c r="W291" s="37" t="s">
        <v>72</v>
      </c>
      <c r="X291" s="785">
        <f>IFERROR(X290/H290,"0")</f>
        <v>0</v>
      </c>
      <c r="Y291" s="785">
        <f>IFERROR(Y290/H290,"0")</f>
        <v>0</v>
      </c>
      <c r="Z291" s="785">
        <f>IFERROR(IF(Z290="",0,Z290),"0")</f>
        <v>0</v>
      </c>
      <c r="AA291" s="786"/>
      <c r="AB291" s="786"/>
      <c r="AC291" s="786"/>
    </row>
    <row r="292" spans="1:68" x14ac:dyDescent="0.2">
      <c r="A292" s="801"/>
      <c r="B292" s="801"/>
      <c r="C292" s="801"/>
      <c r="D292" s="801"/>
      <c r="E292" s="801"/>
      <c r="F292" s="801"/>
      <c r="G292" s="801"/>
      <c r="H292" s="801"/>
      <c r="I292" s="801"/>
      <c r="J292" s="801"/>
      <c r="K292" s="801"/>
      <c r="L292" s="801"/>
      <c r="M292" s="801"/>
      <c r="N292" s="801"/>
      <c r="O292" s="809"/>
      <c r="P292" s="803" t="s">
        <v>71</v>
      </c>
      <c r="Q292" s="804"/>
      <c r="R292" s="804"/>
      <c r="S292" s="804"/>
      <c r="T292" s="804"/>
      <c r="U292" s="804"/>
      <c r="V292" s="805"/>
      <c r="W292" s="37" t="s">
        <v>69</v>
      </c>
      <c r="X292" s="785">
        <f>IFERROR(SUM(X290:X290),"0")</f>
        <v>0</v>
      </c>
      <c r="Y292" s="785">
        <f>IFERROR(SUM(Y290:Y290),"0")</f>
        <v>0</v>
      </c>
      <c r="Z292" s="37"/>
      <c r="AA292" s="786"/>
      <c r="AB292" s="786"/>
      <c r="AC292" s="786"/>
    </row>
    <row r="293" spans="1:68" ht="16.5" customHeight="1" x14ac:dyDescent="0.25">
      <c r="A293" s="836" t="s">
        <v>493</v>
      </c>
      <c r="B293" s="801"/>
      <c r="C293" s="801"/>
      <c r="D293" s="801"/>
      <c r="E293" s="801"/>
      <c r="F293" s="801"/>
      <c r="G293" s="801"/>
      <c r="H293" s="801"/>
      <c r="I293" s="801"/>
      <c r="J293" s="801"/>
      <c r="K293" s="801"/>
      <c r="L293" s="801"/>
      <c r="M293" s="801"/>
      <c r="N293" s="801"/>
      <c r="O293" s="801"/>
      <c r="P293" s="801"/>
      <c r="Q293" s="801"/>
      <c r="R293" s="801"/>
      <c r="S293" s="801"/>
      <c r="T293" s="801"/>
      <c r="U293" s="801"/>
      <c r="V293" s="801"/>
      <c r="W293" s="801"/>
      <c r="X293" s="801"/>
      <c r="Y293" s="801"/>
      <c r="Z293" s="801"/>
      <c r="AA293" s="778"/>
      <c r="AB293" s="778"/>
      <c r="AC293" s="778"/>
    </row>
    <row r="294" spans="1:68" ht="14.25" customHeight="1" x14ac:dyDescent="0.25">
      <c r="A294" s="800" t="s">
        <v>110</v>
      </c>
      <c r="B294" s="801"/>
      <c r="C294" s="801"/>
      <c r="D294" s="801"/>
      <c r="E294" s="801"/>
      <c r="F294" s="801"/>
      <c r="G294" s="801"/>
      <c r="H294" s="801"/>
      <c r="I294" s="801"/>
      <c r="J294" s="801"/>
      <c r="K294" s="801"/>
      <c r="L294" s="801"/>
      <c r="M294" s="801"/>
      <c r="N294" s="801"/>
      <c r="O294" s="801"/>
      <c r="P294" s="801"/>
      <c r="Q294" s="801"/>
      <c r="R294" s="801"/>
      <c r="S294" s="801"/>
      <c r="T294" s="801"/>
      <c r="U294" s="801"/>
      <c r="V294" s="801"/>
      <c r="W294" s="801"/>
      <c r="X294" s="801"/>
      <c r="Y294" s="801"/>
      <c r="Z294" s="801"/>
      <c r="AA294" s="779"/>
      <c r="AB294" s="779"/>
      <c r="AC294" s="779"/>
    </row>
    <row r="295" spans="1:68" ht="27" customHeight="1" x14ac:dyDescent="0.25">
      <c r="A295" s="54" t="s">
        <v>494</v>
      </c>
      <c r="B295" s="54" t="s">
        <v>495</v>
      </c>
      <c r="C295" s="31">
        <v>4301011223</v>
      </c>
      <c r="D295" s="794">
        <v>4607091383423</v>
      </c>
      <c r="E295" s="795"/>
      <c r="F295" s="782">
        <v>1.35</v>
      </c>
      <c r="G295" s="32">
        <v>8</v>
      </c>
      <c r="H295" s="782">
        <v>10.8</v>
      </c>
      <c r="I295" s="782">
        <v>11.331</v>
      </c>
      <c r="J295" s="32">
        <v>64</v>
      </c>
      <c r="K295" s="32" t="s">
        <v>113</v>
      </c>
      <c r="L295" s="32"/>
      <c r="M295" s="33" t="s">
        <v>117</v>
      </c>
      <c r="N295" s="33"/>
      <c r="O295" s="32">
        <v>35</v>
      </c>
      <c r="P295" s="11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5" s="788"/>
      <c r="R295" s="788"/>
      <c r="S295" s="788"/>
      <c r="T295" s="789"/>
      <c r="U295" s="34"/>
      <c r="V295" s="34"/>
      <c r="W295" s="35" t="s">
        <v>69</v>
      </c>
      <c r="X295" s="783">
        <v>0</v>
      </c>
      <c r="Y295" s="784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115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496</v>
      </c>
      <c r="B296" s="54" t="s">
        <v>497</v>
      </c>
      <c r="C296" s="31">
        <v>4301012099</v>
      </c>
      <c r="D296" s="794">
        <v>4680115885691</v>
      </c>
      <c r="E296" s="795"/>
      <c r="F296" s="782">
        <v>1.35</v>
      </c>
      <c r="G296" s="32">
        <v>8</v>
      </c>
      <c r="H296" s="782">
        <v>10.8</v>
      </c>
      <c r="I296" s="782">
        <v>11.234999999999999</v>
      </c>
      <c r="J296" s="32">
        <v>64</v>
      </c>
      <c r="K296" s="32" t="s">
        <v>113</v>
      </c>
      <c r="L296" s="32"/>
      <c r="M296" s="33" t="s">
        <v>117</v>
      </c>
      <c r="N296" s="33"/>
      <c r="O296" s="32">
        <v>30</v>
      </c>
      <c r="P296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6" s="788"/>
      <c r="R296" s="788"/>
      <c r="S296" s="788"/>
      <c r="T296" s="789"/>
      <c r="U296" s="34"/>
      <c r="V296" s="34"/>
      <c r="W296" s="35" t="s">
        <v>69</v>
      </c>
      <c r="X296" s="783">
        <v>0</v>
      </c>
      <c r="Y296" s="784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499</v>
      </c>
      <c r="B297" s="54" t="s">
        <v>500</v>
      </c>
      <c r="C297" s="31">
        <v>4301012098</v>
      </c>
      <c r="D297" s="794">
        <v>4680115885660</v>
      </c>
      <c r="E297" s="795"/>
      <c r="F297" s="782">
        <v>1.35</v>
      </c>
      <c r="G297" s="32">
        <v>8</v>
      </c>
      <c r="H297" s="782">
        <v>10.8</v>
      </c>
      <c r="I297" s="782">
        <v>11.234999999999999</v>
      </c>
      <c r="J297" s="32">
        <v>64</v>
      </c>
      <c r="K297" s="32" t="s">
        <v>113</v>
      </c>
      <c r="L297" s="32"/>
      <c r="M297" s="33" t="s">
        <v>117</v>
      </c>
      <c r="N297" s="33"/>
      <c r="O297" s="32">
        <v>35</v>
      </c>
      <c r="P297" s="11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501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808"/>
      <c r="B298" s="801"/>
      <c r="C298" s="801"/>
      <c r="D298" s="801"/>
      <c r="E298" s="801"/>
      <c r="F298" s="801"/>
      <c r="G298" s="801"/>
      <c r="H298" s="801"/>
      <c r="I298" s="801"/>
      <c r="J298" s="801"/>
      <c r="K298" s="801"/>
      <c r="L298" s="801"/>
      <c r="M298" s="801"/>
      <c r="N298" s="801"/>
      <c r="O298" s="809"/>
      <c r="P298" s="803" t="s">
        <v>71</v>
      </c>
      <c r="Q298" s="804"/>
      <c r="R298" s="804"/>
      <c r="S298" s="804"/>
      <c r="T298" s="804"/>
      <c r="U298" s="804"/>
      <c r="V298" s="805"/>
      <c r="W298" s="37" t="s">
        <v>72</v>
      </c>
      <c r="X298" s="785">
        <f>IFERROR(X295/H295,"0")+IFERROR(X296/H296,"0")+IFERROR(X297/H297,"0")</f>
        <v>0</v>
      </c>
      <c r="Y298" s="785">
        <f>IFERROR(Y295/H295,"0")+IFERROR(Y296/H296,"0")+IFERROR(Y297/H297,"0")</f>
        <v>0</v>
      </c>
      <c r="Z298" s="785">
        <f>IFERROR(IF(Z295="",0,Z295),"0")+IFERROR(IF(Z296="",0,Z296),"0")+IFERROR(IF(Z297="",0,Z297),"0")</f>
        <v>0</v>
      </c>
      <c r="AA298" s="786"/>
      <c r="AB298" s="786"/>
      <c r="AC298" s="786"/>
    </row>
    <row r="299" spans="1:68" x14ac:dyDescent="0.2">
      <c r="A299" s="801"/>
      <c r="B299" s="801"/>
      <c r="C299" s="801"/>
      <c r="D299" s="801"/>
      <c r="E299" s="801"/>
      <c r="F299" s="801"/>
      <c r="G299" s="801"/>
      <c r="H299" s="801"/>
      <c r="I299" s="801"/>
      <c r="J299" s="801"/>
      <c r="K299" s="801"/>
      <c r="L299" s="801"/>
      <c r="M299" s="801"/>
      <c r="N299" s="801"/>
      <c r="O299" s="809"/>
      <c r="P299" s="803" t="s">
        <v>71</v>
      </c>
      <c r="Q299" s="804"/>
      <c r="R299" s="804"/>
      <c r="S299" s="804"/>
      <c r="T299" s="804"/>
      <c r="U299" s="804"/>
      <c r="V299" s="805"/>
      <c r="W299" s="37" t="s">
        <v>69</v>
      </c>
      <c r="X299" s="785">
        <f>IFERROR(SUM(X295:X297),"0")</f>
        <v>0</v>
      </c>
      <c r="Y299" s="785">
        <f>IFERROR(SUM(Y295:Y297),"0")</f>
        <v>0</v>
      </c>
      <c r="Z299" s="37"/>
      <c r="AA299" s="786"/>
      <c r="AB299" s="786"/>
      <c r="AC299" s="786"/>
    </row>
    <row r="300" spans="1:68" ht="16.5" customHeight="1" x14ac:dyDescent="0.25">
      <c r="A300" s="836" t="s">
        <v>502</v>
      </c>
      <c r="B300" s="801"/>
      <c r="C300" s="801"/>
      <c r="D300" s="801"/>
      <c r="E300" s="801"/>
      <c r="F300" s="801"/>
      <c r="G300" s="801"/>
      <c r="H300" s="801"/>
      <c r="I300" s="801"/>
      <c r="J300" s="801"/>
      <c r="K300" s="801"/>
      <c r="L300" s="801"/>
      <c r="M300" s="801"/>
      <c r="N300" s="801"/>
      <c r="O300" s="801"/>
      <c r="P300" s="801"/>
      <c r="Q300" s="801"/>
      <c r="R300" s="801"/>
      <c r="S300" s="801"/>
      <c r="T300" s="801"/>
      <c r="U300" s="801"/>
      <c r="V300" s="801"/>
      <c r="W300" s="801"/>
      <c r="X300" s="801"/>
      <c r="Y300" s="801"/>
      <c r="Z300" s="801"/>
      <c r="AA300" s="778"/>
      <c r="AB300" s="778"/>
      <c r="AC300" s="778"/>
    </row>
    <row r="301" spans="1:68" ht="14.25" customHeight="1" x14ac:dyDescent="0.25">
      <c r="A301" s="800" t="s">
        <v>73</v>
      </c>
      <c r="B301" s="801"/>
      <c r="C301" s="801"/>
      <c r="D301" s="801"/>
      <c r="E301" s="801"/>
      <c r="F301" s="801"/>
      <c r="G301" s="801"/>
      <c r="H301" s="801"/>
      <c r="I301" s="801"/>
      <c r="J301" s="801"/>
      <c r="K301" s="801"/>
      <c r="L301" s="801"/>
      <c r="M301" s="801"/>
      <c r="N301" s="801"/>
      <c r="O301" s="801"/>
      <c r="P301" s="801"/>
      <c r="Q301" s="801"/>
      <c r="R301" s="801"/>
      <c r="S301" s="801"/>
      <c r="T301" s="801"/>
      <c r="U301" s="801"/>
      <c r="V301" s="801"/>
      <c r="W301" s="801"/>
      <c r="X301" s="801"/>
      <c r="Y301" s="801"/>
      <c r="Z301" s="801"/>
      <c r="AA301" s="779"/>
      <c r="AB301" s="779"/>
      <c r="AC301" s="779"/>
    </row>
    <row r="302" spans="1:68" ht="37.5" customHeight="1" x14ac:dyDescent="0.25">
      <c r="A302" s="54" t="s">
        <v>503</v>
      </c>
      <c r="B302" s="54" t="s">
        <v>504</v>
      </c>
      <c r="C302" s="31">
        <v>4301051409</v>
      </c>
      <c r="D302" s="794">
        <v>4680115881556</v>
      </c>
      <c r="E302" s="795"/>
      <c r="F302" s="782">
        <v>1</v>
      </c>
      <c r="G302" s="32">
        <v>4</v>
      </c>
      <c r="H302" s="782">
        <v>4</v>
      </c>
      <c r="I302" s="782">
        <v>4.4080000000000004</v>
      </c>
      <c r="J302" s="32">
        <v>104</v>
      </c>
      <c r="K302" s="32" t="s">
        <v>113</v>
      </c>
      <c r="L302" s="32"/>
      <c r="M302" s="33" t="s">
        <v>117</v>
      </c>
      <c r="N302" s="33"/>
      <c r="O302" s="32">
        <v>45</v>
      </c>
      <c r="P302" s="79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 t="shared" ref="Y302:Y307" si="72">IFERROR(IF(X302="",0,CEILING((X302/$H302),1)*$H302),"")</f>
        <v>0</v>
      </c>
      <c r="Z302" s="36" t="str">
        <f>IFERROR(IF(Y302=0,"",ROUNDUP(Y302/H302,0)*0.01196),"")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ref="BM302:BM307" si="73">IFERROR(X302*I302/H302,"0")</f>
        <v>0</v>
      </c>
      <c r="BN302" s="64">
        <f t="shared" ref="BN302:BN307" si="74">IFERROR(Y302*I302/H302,"0")</f>
        <v>0</v>
      </c>
      <c r="BO302" s="64">
        <f t="shared" ref="BO302:BO307" si="75">IFERROR(1/J302*(X302/H302),"0")</f>
        <v>0</v>
      </c>
      <c r="BP302" s="64">
        <f t="shared" ref="BP302:BP307" si="76">IFERROR(1/J302*(Y302/H302),"0")</f>
        <v>0</v>
      </c>
    </row>
    <row r="303" spans="1:68" ht="37.5" customHeight="1" x14ac:dyDescent="0.25">
      <c r="A303" s="54" t="s">
        <v>506</v>
      </c>
      <c r="B303" s="54" t="s">
        <v>507</v>
      </c>
      <c r="C303" s="31">
        <v>4301051506</v>
      </c>
      <c r="D303" s="794">
        <v>4680115881037</v>
      </c>
      <c r="E303" s="795"/>
      <c r="F303" s="782">
        <v>0.84</v>
      </c>
      <c r="G303" s="32">
        <v>4</v>
      </c>
      <c r="H303" s="782">
        <v>3.36</v>
      </c>
      <c r="I303" s="782">
        <v>3.6179999999999999</v>
      </c>
      <c r="J303" s="32">
        <v>132</v>
      </c>
      <c r="K303" s="32" t="s">
        <v>124</v>
      </c>
      <c r="L303" s="32"/>
      <c r="M303" s="33" t="s">
        <v>68</v>
      </c>
      <c r="N303" s="33"/>
      <c r="O303" s="32">
        <v>40</v>
      </c>
      <c r="P303" s="96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 t="shared" si="72"/>
        <v>0</v>
      </c>
      <c r="Z303" s="36" t="str">
        <f>IFERROR(IF(Y303=0,"",ROUNDUP(Y303/H303,0)*0.00902),"")</f>
        <v/>
      </c>
      <c r="AA303" s="56"/>
      <c r="AB303" s="57"/>
      <c r="AC303" s="383" t="s">
        <v>508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37.5" customHeight="1" x14ac:dyDescent="0.25">
      <c r="A304" s="54" t="s">
        <v>509</v>
      </c>
      <c r="B304" s="54" t="s">
        <v>510</v>
      </c>
      <c r="C304" s="31">
        <v>4301051893</v>
      </c>
      <c r="D304" s="794">
        <v>4680115886186</v>
      </c>
      <c r="E304" s="795"/>
      <c r="F304" s="782">
        <v>0.3</v>
      </c>
      <c r="G304" s="32">
        <v>6</v>
      </c>
      <c r="H304" s="782">
        <v>1.8</v>
      </c>
      <c r="I304" s="782">
        <v>1.98</v>
      </c>
      <c r="J304" s="32">
        <v>182</v>
      </c>
      <c r="K304" s="32" t="s">
        <v>76</v>
      </c>
      <c r="L304" s="32"/>
      <c r="M304" s="33" t="s">
        <v>117</v>
      </c>
      <c r="N304" s="33"/>
      <c r="O304" s="32">
        <v>45</v>
      </c>
      <c r="P304" s="10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27" customHeight="1" x14ac:dyDescent="0.25">
      <c r="A305" s="54" t="s">
        <v>511</v>
      </c>
      <c r="B305" s="54" t="s">
        <v>512</v>
      </c>
      <c r="C305" s="31">
        <v>4301051487</v>
      </c>
      <c r="D305" s="794">
        <v>4680115881228</v>
      </c>
      <c r="E305" s="795"/>
      <c r="F305" s="782">
        <v>0.4</v>
      </c>
      <c r="G305" s="32">
        <v>6</v>
      </c>
      <c r="H305" s="782">
        <v>2.4</v>
      </c>
      <c r="I305" s="782">
        <v>2.6520000000000001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9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5" s="788"/>
      <c r="R305" s="788"/>
      <c r="S305" s="788"/>
      <c r="T305" s="789"/>
      <c r="U305" s="34"/>
      <c r="V305" s="34"/>
      <c r="W305" s="35" t="s">
        <v>69</v>
      </c>
      <c r="X305" s="783">
        <v>0</v>
      </c>
      <c r="Y305" s="784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508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513</v>
      </c>
      <c r="B306" s="54" t="s">
        <v>514</v>
      </c>
      <c r="C306" s="31">
        <v>4301051384</v>
      </c>
      <c r="D306" s="794">
        <v>4680115881211</v>
      </c>
      <c r="E306" s="795"/>
      <c r="F306" s="782">
        <v>0.4</v>
      </c>
      <c r="G306" s="32">
        <v>6</v>
      </c>
      <c r="H306" s="782">
        <v>2.4</v>
      </c>
      <c r="I306" s="782">
        <v>2.58</v>
      </c>
      <c r="J306" s="32">
        <v>182</v>
      </c>
      <c r="K306" s="32" t="s">
        <v>76</v>
      </c>
      <c r="L306" s="32" t="s">
        <v>143</v>
      </c>
      <c r="M306" s="33" t="s">
        <v>68</v>
      </c>
      <c r="N306" s="33"/>
      <c r="O306" s="32">
        <v>45</v>
      </c>
      <c r="P306" s="104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6" s="788"/>
      <c r="R306" s="788"/>
      <c r="S306" s="788"/>
      <c r="T306" s="789"/>
      <c r="U306" s="34"/>
      <c r="V306" s="34"/>
      <c r="W306" s="35" t="s">
        <v>69</v>
      </c>
      <c r="X306" s="783">
        <v>0</v>
      </c>
      <c r="Y306" s="784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505</v>
      </c>
      <c r="AG306" s="64"/>
      <c r="AJ306" s="68" t="s">
        <v>145</v>
      </c>
      <c r="AK306" s="68">
        <v>436.8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515</v>
      </c>
      <c r="B307" s="54" t="s">
        <v>516</v>
      </c>
      <c r="C307" s="31">
        <v>4301051378</v>
      </c>
      <c r="D307" s="794">
        <v>4680115881020</v>
      </c>
      <c r="E307" s="795"/>
      <c r="F307" s="782">
        <v>0.84</v>
      </c>
      <c r="G307" s="32">
        <v>4</v>
      </c>
      <c r="H307" s="782">
        <v>3.36</v>
      </c>
      <c r="I307" s="782">
        <v>3.57</v>
      </c>
      <c r="J307" s="32">
        <v>120</v>
      </c>
      <c r="K307" s="32" t="s">
        <v>124</v>
      </c>
      <c r="L307" s="32"/>
      <c r="M307" s="33" t="s">
        <v>68</v>
      </c>
      <c r="N307" s="33"/>
      <c r="O307" s="32">
        <v>45</v>
      </c>
      <c r="P307" s="12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7" s="788"/>
      <c r="R307" s="788"/>
      <c r="S307" s="788"/>
      <c r="T307" s="789"/>
      <c r="U307" s="34"/>
      <c r="V307" s="34"/>
      <c r="W307" s="35" t="s">
        <v>69</v>
      </c>
      <c r="X307" s="783">
        <v>0</v>
      </c>
      <c r="Y307" s="784">
        <f t="shared" si="72"/>
        <v>0</v>
      </c>
      <c r="Z307" s="36" t="str">
        <f>IFERROR(IF(Y307=0,"",ROUNDUP(Y307/H307,0)*0.00937),"")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x14ac:dyDescent="0.2">
      <c r="A308" s="808"/>
      <c r="B308" s="801"/>
      <c r="C308" s="801"/>
      <c r="D308" s="801"/>
      <c r="E308" s="801"/>
      <c r="F308" s="801"/>
      <c r="G308" s="801"/>
      <c r="H308" s="801"/>
      <c r="I308" s="801"/>
      <c r="J308" s="801"/>
      <c r="K308" s="801"/>
      <c r="L308" s="801"/>
      <c r="M308" s="801"/>
      <c r="N308" s="801"/>
      <c r="O308" s="809"/>
      <c r="P308" s="803" t="s">
        <v>71</v>
      </c>
      <c r="Q308" s="804"/>
      <c r="R308" s="804"/>
      <c r="S308" s="804"/>
      <c r="T308" s="804"/>
      <c r="U308" s="804"/>
      <c r="V308" s="805"/>
      <c r="W308" s="37" t="s">
        <v>72</v>
      </c>
      <c r="X308" s="785">
        <f>IFERROR(X302/H302,"0")+IFERROR(X303/H303,"0")+IFERROR(X304/H304,"0")+IFERROR(X305/H305,"0")+IFERROR(X306/H306,"0")+IFERROR(X307/H307,"0")</f>
        <v>0</v>
      </c>
      <c r="Y308" s="785">
        <f>IFERROR(Y302/H302,"0")+IFERROR(Y303/H303,"0")+IFERROR(Y304/H304,"0")+IFERROR(Y305/H305,"0")+IFERROR(Y306/H306,"0")+IFERROR(Y307/H307,"0")</f>
        <v>0</v>
      </c>
      <c r="Z308" s="785">
        <f>IFERROR(IF(Z302="",0,Z302),"0")+IFERROR(IF(Z303="",0,Z303),"0")+IFERROR(IF(Z304="",0,Z304),"0")+IFERROR(IF(Z305="",0,Z305),"0")+IFERROR(IF(Z306="",0,Z306),"0")+IFERROR(IF(Z307="",0,Z307),"0")</f>
        <v>0</v>
      </c>
      <c r="AA308" s="786"/>
      <c r="AB308" s="786"/>
      <c r="AC308" s="786"/>
    </row>
    <row r="309" spans="1:68" x14ac:dyDescent="0.2">
      <c r="A309" s="801"/>
      <c r="B309" s="801"/>
      <c r="C309" s="801"/>
      <c r="D309" s="801"/>
      <c r="E309" s="801"/>
      <c r="F309" s="801"/>
      <c r="G309" s="801"/>
      <c r="H309" s="801"/>
      <c r="I309" s="801"/>
      <c r="J309" s="801"/>
      <c r="K309" s="801"/>
      <c r="L309" s="801"/>
      <c r="M309" s="801"/>
      <c r="N309" s="801"/>
      <c r="O309" s="809"/>
      <c r="P309" s="803" t="s">
        <v>71</v>
      </c>
      <c r="Q309" s="804"/>
      <c r="R309" s="804"/>
      <c r="S309" s="804"/>
      <c r="T309" s="804"/>
      <c r="U309" s="804"/>
      <c r="V309" s="805"/>
      <c r="W309" s="37" t="s">
        <v>69</v>
      </c>
      <c r="X309" s="785">
        <f>IFERROR(SUM(X302:X307),"0")</f>
        <v>0</v>
      </c>
      <c r="Y309" s="785">
        <f>IFERROR(SUM(Y302:Y307),"0")</f>
        <v>0</v>
      </c>
      <c r="Z309" s="37"/>
      <c r="AA309" s="786"/>
      <c r="AB309" s="786"/>
      <c r="AC309" s="786"/>
    </row>
    <row r="310" spans="1:68" ht="16.5" customHeight="1" x14ac:dyDescent="0.25">
      <c r="A310" s="836" t="s">
        <v>518</v>
      </c>
      <c r="B310" s="801"/>
      <c r="C310" s="801"/>
      <c r="D310" s="801"/>
      <c r="E310" s="801"/>
      <c r="F310" s="801"/>
      <c r="G310" s="801"/>
      <c r="H310" s="801"/>
      <c r="I310" s="801"/>
      <c r="J310" s="801"/>
      <c r="K310" s="801"/>
      <c r="L310" s="801"/>
      <c r="M310" s="801"/>
      <c r="N310" s="801"/>
      <c r="O310" s="801"/>
      <c r="P310" s="801"/>
      <c r="Q310" s="801"/>
      <c r="R310" s="801"/>
      <c r="S310" s="801"/>
      <c r="T310" s="801"/>
      <c r="U310" s="801"/>
      <c r="V310" s="801"/>
      <c r="W310" s="801"/>
      <c r="X310" s="801"/>
      <c r="Y310" s="801"/>
      <c r="Z310" s="801"/>
      <c r="AA310" s="778"/>
      <c r="AB310" s="778"/>
      <c r="AC310" s="778"/>
    </row>
    <row r="311" spans="1:68" ht="14.25" customHeight="1" x14ac:dyDescent="0.25">
      <c r="A311" s="800" t="s">
        <v>110</v>
      </c>
      <c r="B311" s="801"/>
      <c r="C311" s="801"/>
      <c r="D311" s="801"/>
      <c r="E311" s="801"/>
      <c r="F311" s="801"/>
      <c r="G311" s="801"/>
      <c r="H311" s="801"/>
      <c r="I311" s="801"/>
      <c r="J311" s="801"/>
      <c r="K311" s="801"/>
      <c r="L311" s="801"/>
      <c r="M311" s="801"/>
      <c r="N311" s="801"/>
      <c r="O311" s="801"/>
      <c r="P311" s="801"/>
      <c r="Q311" s="801"/>
      <c r="R311" s="801"/>
      <c r="S311" s="801"/>
      <c r="T311" s="801"/>
      <c r="U311" s="801"/>
      <c r="V311" s="801"/>
      <c r="W311" s="801"/>
      <c r="X311" s="801"/>
      <c r="Y311" s="801"/>
      <c r="Z311" s="801"/>
      <c r="AA311" s="779"/>
      <c r="AB311" s="779"/>
      <c r="AC311" s="779"/>
    </row>
    <row r="312" spans="1:68" ht="27" customHeight="1" x14ac:dyDescent="0.25">
      <c r="A312" s="54" t="s">
        <v>519</v>
      </c>
      <c r="B312" s="54" t="s">
        <v>520</v>
      </c>
      <c r="C312" s="31">
        <v>4301011306</v>
      </c>
      <c r="D312" s="794">
        <v>4607091389296</v>
      </c>
      <c r="E312" s="795"/>
      <c r="F312" s="782">
        <v>0.4</v>
      </c>
      <c r="G312" s="32">
        <v>10</v>
      </c>
      <c r="H312" s="782">
        <v>4</v>
      </c>
      <c r="I312" s="782">
        <v>4.21</v>
      </c>
      <c r="J312" s="32">
        <v>132</v>
      </c>
      <c r="K312" s="32" t="s">
        <v>124</v>
      </c>
      <c r="L312" s="32"/>
      <c r="M312" s="33" t="s">
        <v>117</v>
      </c>
      <c r="N312" s="33"/>
      <c r="O312" s="32">
        <v>45</v>
      </c>
      <c r="P312" s="93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0</v>
      </c>
      <c r="Y312" s="784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93" t="s">
        <v>521</v>
      </c>
      <c r="AG312" s="64"/>
      <c r="AJ312" s="68"/>
      <c r="AK312" s="68">
        <v>0</v>
      </c>
      <c r="BB312" s="39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808"/>
      <c r="B313" s="801"/>
      <c r="C313" s="801"/>
      <c r="D313" s="801"/>
      <c r="E313" s="801"/>
      <c r="F313" s="801"/>
      <c r="G313" s="801"/>
      <c r="H313" s="801"/>
      <c r="I313" s="801"/>
      <c r="J313" s="801"/>
      <c r="K313" s="801"/>
      <c r="L313" s="801"/>
      <c r="M313" s="801"/>
      <c r="N313" s="801"/>
      <c r="O313" s="809"/>
      <c r="P313" s="803" t="s">
        <v>71</v>
      </c>
      <c r="Q313" s="804"/>
      <c r="R313" s="804"/>
      <c r="S313" s="804"/>
      <c r="T313" s="804"/>
      <c r="U313" s="804"/>
      <c r="V313" s="805"/>
      <c r="W313" s="37" t="s">
        <v>72</v>
      </c>
      <c r="X313" s="785">
        <f>IFERROR(X312/H312,"0")</f>
        <v>0</v>
      </c>
      <c r="Y313" s="785">
        <f>IFERROR(Y312/H312,"0")</f>
        <v>0</v>
      </c>
      <c r="Z313" s="785">
        <f>IFERROR(IF(Z312="",0,Z312),"0")</f>
        <v>0</v>
      </c>
      <c r="AA313" s="786"/>
      <c r="AB313" s="786"/>
      <c r="AC313" s="786"/>
    </row>
    <row r="314" spans="1:68" x14ac:dyDescent="0.2">
      <c r="A314" s="801"/>
      <c r="B314" s="801"/>
      <c r="C314" s="801"/>
      <c r="D314" s="801"/>
      <c r="E314" s="801"/>
      <c r="F314" s="801"/>
      <c r="G314" s="801"/>
      <c r="H314" s="801"/>
      <c r="I314" s="801"/>
      <c r="J314" s="801"/>
      <c r="K314" s="801"/>
      <c r="L314" s="801"/>
      <c r="M314" s="801"/>
      <c r="N314" s="801"/>
      <c r="O314" s="809"/>
      <c r="P314" s="803" t="s">
        <v>71</v>
      </c>
      <c r="Q314" s="804"/>
      <c r="R314" s="804"/>
      <c r="S314" s="804"/>
      <c r="T314" s="804"/>
      <c r="U314" s="804"/>
      <c r="V314" s="805"/>
      <c r="W314" s="37" t="s">
        <v>69</v>
      </c>
      <c r="X314" s="785">
        <f>IFERROR(SUM(X312:X312),"0")</f>
        <v>0</v>
      </c>
      <c r="Y314" s="785">
        <f>IFERROR(SUM(Y312:Y312),"0")</f>
        <v>0</v>
      </c>
      <c r="Z314" s="37"/>
      <c r="AA314" s="786"/>
      <c r="AB314" s="786"/>
      <c r="AC314" s="786"/>
    </row>
    <row r="315" spans="1:68" ht="14.25" customHeight="1" x14ac:dyDescent="0.25">
      <c r="A315" s="800" t="s">
        <v>64</v>
      </c>
      <c r="B315" s="801"/>
      <c r="C315" s="801"/>
      <c r="D315" s="801"/>
      <c r="E315" s="801"/>
      <c r="F315" s="801"/>
      <c r="G315" s="801"/>
      <c r="H315" s="801"/>
      <c r="I315" s="801"/>
      <c r="J315" s="801"/>
      <c r="K315" s="801"/>
      <c r="L315" s="801"/>
      <c r="M315" s="801"/>
      <c r="N315" s="801"/>
      <c r="O315" s="801"/>
      <c r="P315" s="801"/>
      <c r="Q315" s="801"/>
      <c r="R315" s="801"/>
      <c r="S315" s="801"/>
      <c r="T315" s="801"/>
      <c r="U315" s="801"/>
      <c r="V315" s="801"/>
      <c r="W315" s="801"/>
      <c r="X315" s="801"/>
      <c r="Y315" s="801"/>
      <c r="Z315" s="801"/>
      <c r="AA315" s="779"/>
      <c r="AB315" s="779"/>
      <c r="AC315" s="779"/>
    </row>
    <row r="316" spans="1:68" ht="27" customHeight="1" x14ac:dyDescent="0.25">
      <c r="A316" s="54" t="s">
        <v>522</v>
      </c>
      <c r="B316" s="54" t="s">
        <v>523</v>
      </c>
      <c r="C316" s="31">
        <v>4301031307</v>
      </c>
      <c r="D316" s="794">
        <v>4680115880344</v>
      </c>
      <c r="E316" s="795"/>
      <c r="F316" s="782">
        <v>0.28000000000000003</v>
      </c>
      <c r="G316" s="32">
        <v>6</v>
      </c>
      <c r="H316" s="782">
        <v>1.68</v>
      </c>
      <c r="I316" s="782">
        <v>1.78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84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6" s="788"/>
      <c r="R316" s="788"/>
      <c r="S316" s="788"/>
      <c r="T316" s="789"/>
      <c r="U316" s="34"/>
      <c r="V316" s="34"/>
      <c r="W316" s="35" t="s">
        <v>69</v>
      </c>
      <c r="X316" s="783">
        <v>0</v>
      </c>
      <c r="Y316" s="784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808"/>
      <c r="B317" s="801"/>
      <c r="C317" s="801"/>
      <c r="D317" s="801"/>
      <c r="E317" s="801"/>
      <c r="F317" s="801"/>
      <c r="G317" s="801"/>
      <c r="H317" s="801"/>
      <c r="I317" s="801"/>
      <c r="J317" s="801"/>
      <c r="K317" s="801"/>
      <c r="L317" s="801"/>
      <c r="M317" s="801"/>
      <c r="N317" s="801"/>
      <c r="O317" s="809"/>
      <c r="P317" s="803" t="s">
        <v>71</v>
      </c>
      <c r="Q317" s="804"/>
      <c r="R317" s="804"/>
      <c r="S317" s="804"/>
      <c r="T317" s="804"/>
      <c r="U317" s="804"/>
      <c r="V317" s="805"/>
      <c r="W317" s="37" t="s">
        <v>72</v>
      </c>
      <c r="X317" s="785">
        <f>IFERROR(X316/H316,"0")</f>
        <v>0</v>
      </c>
      <c r="Y317" s="785">
        <f>IFERROR(Y316/H316,"0")</f>
        <v>0</v>
      </c>
      <c r="Z317" s="785">
        <f>IFERROR(IF(Z316="",0,Z316),"0")</f>
        <v>0</v>
      </c>
      <c r="AA317" s="786"/>
      <c r="AB317" s="786"/>
      <c r="AC317" s="786"/>
    </row>
    <row r="318" spans="1:68" x14ac:dyDescent="0.2">
      <c r="A318" s="801"/>
      <c r="B318" s="801"/>
      <c r="C318" s="801"/>
      <c r="D318" s="801"/>
      <c r="E318" s="801"/>
      <c r="F318" s="801"/>
      <c r="G318" s="801"/>
      <c r="H318" s="801"/>
      <c r="I318" s="801"/>
      <c r="J318" s="801"/>
      <c r="K318" s="801"/>
      <c r="L318" s="801"/>
      <c r="M318" s="801"/>
      <c r="N318" s="801"/>
      <c r="O318" s="809"/>
      <c r="P318" s="803" t="s">
        <v>71</v>
      </c>
      <c r="Q318" s="804"/>
      <c r="R318" s="804"/>
      <c r="S318" s="804"/>
      <c r="T318" s="804"/>
      <c r="U318" s="804"/>
      <c r="V318" s="805"/>
      <c r="W318" s="37" t="s">
        <v>69</v>
      </c>
      <c r="X318" s="785">
        <f>IFERROR(SUM(X316:X316),"0")</f>
        <v>0</v>
      </c>
      <c r="Y318" s="785">
        <f>IFERROR(SUM(Y316:Y316),"0")</f>
        <v>0</v>
      </c>
      <c r="Z318" s="37"/>
      <c r="AA318" s="786"/>
      <c r="AB318" s="786"/>
      <c r="AC318" s="786"/>
    </row>
    <row r="319" spans="1:68" ht="14.25" customHeight="1" x14ac:dyDescent="0.25">
      <c r="A319" s="800" t="s">
        <v>73</v>
      </c>
      <c r="B319" s="801"/>
      <c r="C319" s="801"/>
      <c r="D319" s="801"/>
      <c r="E319" s="801"/>
      <c r="F319" s="801"/>
      <c r="G319" s="801"/>
      <c r="H319" s="801"/>
      <c r="I319" s="801"/>
      <c r="J319" s="801"/>
      <c r="K319" s="801"/>
      <c r="L319" s="801"/>
      <c r="M319" s="801"/>
      <c r="N319" s="801"/>
      <c r="O319" s="801"/>
      <c r="P319" s="801"/>
      <c r="Q319" s="801"/>
      <c r="R319" s="801"/>
      <c r="S319" s="801"/>
      <c r="T319" s="801"/>
      <c r="U319" s="801"/>
      <c r="V319" s="801"/>
      <c r="W319" s="801"/>
      <c r="X319" s="801"/>
      <c r="Y319" s="801"/>
      <c r="Z319" s="801"/>
      <c r="AA319" s="779"/>
      <c r="AB319" s="779"/>
      <c r="AC319" s="779"/>
    </row>
    <row r="320" spans="1:68" ht="27" customHeight="1" x14ac:dyDescent="0.25">
      <c r="A320" s="54" t="s">
        <v>525</v>
      </c>
      <c r="B320" s="54" t="s">
        <v>526</v>
      </c>
      <c r="C320" s="31">
        <v>4301051524</v>
      </c>
      <c r="D320" s="794">
        <v>4680115883062</v>
      </c>
      <c r="E320" s="795"/>
      <c r="F320" s="782">
        <v>0.4</v>
      </c>
      <c r="G320" s="32">
        <v>6</v>
      </c>
      <c r="H320" s="782">
        <v>2.4</v>
      </c>
      <c r="I320" s="782">
        <v>2.6520000000000001</v>
      </c>
      <c r="J320" s="32">
        <v>182</v>
      </c>
      <c r="K320" s="32" t="s">
        <v>76</v>
      </c>
      <c r="L320" s="32"/>
      <c r="M320" s="33" t="s">
        <v>159</v>
      </c>
      <c r="N320" s="33"/>
      <c r="O320" s="32">
        <v>45</v>
      </c>
      <c r="P320" s="108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20" s="788"/>
      <c r="R320" s="788"/>
      <c r="S320" s="788"/>
      <c r="T320" s="789"/>
      <c r="U320" s="34"/>
      <c r="V320" s="34"/>
      <c r="W320" s="35" t="s">
        <v>69</v>
      </c>
      <c r="X320" s="783">
        <v>0</v>
      </c>
      <c r="Y320" s="784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37.5" customHeight="1" x14ac:dyDescent="0.25">
      <c r="A321" s="54" t="s">
        <v>528</v>
      </c>
      <c r="B321" s="54" t="s">
        <v>529</v>
      </c>
      <c r="C321" s="31">
        <v>4301051731</v>
      </c>
      <c r="D321" s="794">
        <v>4680115884618</v>
      </c>
      <c r="E321" s="795"/>
      <c r="F321" s="782">
        <v>0.6</v>
      </c>
      <c r="G321" s="32">
        <v>6</v>
      </c>
      <c r="H321" s="782">
        <v>3.6</v>
      </c>
      <c r="I321" s="782">
        <v>3.81</v>
      </c>
      <c r="J321" s="32">
        <v>132</v>
      </c>
      <c r="K321" s="32" t="s">
        <v>124</v>
      </c>
      <c r="L321" s="32"/>
      <c r="M321" s="33" t="s">
        <v>68</v>
      </c>
      <c r="N321" s="33"/>
      <c r="O321" s="32">
        <v>45</v>
      </c>
      <c r="P321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1" s="788"/>
      <c r="R321" s="788"/>
      <c r="S321" s="788"/>
      <c r="T321" s="789"/>
      <c r="U321" s="34"/>
      <c r="V321" s="34"/>
      <c r="W321" s="35" t="s">
        <v>69</v>
      </c>
      <c r="X321" s="783">
        <v>0</v>
      </c>
      <c r="Y321" s="78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530</v>
      </c>
      <c r="AG321" s="64"/>
      <c r="AJ321" s="68"/>
      <c r="AK321" s="68">
        <v>0</v>
      </c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8"/>
      <c r="B322" s="801"/>
      <c r="C322" s="801"/>
      <c r="D322" s="801"/>
      <c r="E322" s="801"/>
      <c r="F322" s="801"/>
      <c r="G322" s="801"/>
      <c r="H322" s="801"/>
      <c r="I322" s="801"/>
      <c r="J322" s="801"/>
      <c r="K322" s="801"/>
      <c r="L322" s="801"/>
      <c r="M322" s="801"/>
      <c r="N322" s="801"/>
      <c r="O322" s="809"/>
      <c r="P322" s="803" t="s">
        <v>71</v>
      </c>
      <c r="Q322" s="804"/>
      <c r="R322" s="804"/>
      <c r="S322" s="804"/>
      <c r="T322" s="804"/>
      <c r="U322" s="804"/>
      <c r="V322" s="805"/>
      <c r="W322" s="37" t="s">
        <v>72</v>
      </c>
      <c r="X322" s="785">
        <f>IFERROR(X320/H320,"0")+IFERROR(X321/H321,"0")</f>
        <v>0</v>
      </c>
      <c r="Y322" s="785">
        <f>IFERROR(Y320/H320,"0")+IFERROR(Y321/H321,"0")</f>
        <v>0</v>
      </c>
      <c r="Z322" s="785">
        <f>IFERROR(IF(Z320="",0,Z320),"0")+IFERROR(IF(Z321="",0,Z321),"0")</f>
        <v>0</v>
      </c>
      <c r="AA322" s="786"/>
      <c r="AB322" s="786"/>
      <c r="AC322" s="786"/>
    </row>
    <row r="323" spans="1:68" x14ac:dyDescent="0.2">
      <c r="A323" s="801"/>
      <c r="B323" s="801"/>
      <c r="C323" s="801"/>
      <c r="D323" s="801"/>
      <c r="E323" s="801"/>
      <c r="F323" s="801"/>
      <c r="G323" s="801"/>
      <c r="H323" s="801"/>
      <c r="I323" s="801"/>
      <c r="J323" s="801"/>
      <c r="K323" s="801"/>
      <c r="L323" s="801"/>
      <c r="M323" s="801"/>
      <c r="N323" s="801"/>
      <c r="O323" s="809"/>
      <c r="P323" s="803" t="s">
        <v>71</v>
      </c>
      <c r="Q323" s="804"/>
      <c r="R323" s="804"/>
      <c r="S323" s="804"/>
      <c r="T323" s="804"/>
      <c r="U323" s="804"/>
      <c r="V323" s="805"/>
      <c r="W323" s="37" t="s">
        <v>69</v>
      </c>
      <c r="X323" s="785">
        <f>IFERROR(SUM(X320:X321),"0")</f>
        <v>0</v>
      </c>
      <c r="Y323" s="785">
        <f>IFERROR(SUM(Y320:Y321),"0")</f>
        <v>0</v>
      </c>
      <c r="Z323" s="37"/>
      <c r="AA323" s="786"/>
      <c r="AB323" s="786"/>
      <c r="AC323" s="786"/>
    </row>
    <row r="324" spans="1:68" ht="16.5" customHeight="1" x14ac:dyDescent="0.25">
      <c r="A324" s="836" t="s">
        <v>531</v>
      </c>
      <c r="B324" s="801"/>
      <c r="C324" s="801"/>
      <c r="D324" s="801"/>
      <c r="E324" s="801"/>
      <c r="F324" s="801"/>
      <c r="G324" s="801"/>
      <c r="H324" s="801"/>
      <c r="I324" s="801"/>
      <c r="J324" s="801"/>
      <c r="K324" s="801"/>
      <c r="L324" s="801"/>
      <c r="M324" s="801"/>
      <c r="N324" s="801"/>
      <c r="O324" s="801"/>
      <c r="P324" s="801"/>
      <c r="Q324" s="801"/>
      <c r="R324" s="801"/>
      <c r="S324" s="801"/>
      <c r="T324" s="801"/>
      <c r="U324" s="801"/>
      <c r="V324" s="801"/>
      <c r="W324" s="801"/>
      <c r="X324" s="801"/>
      <c r="Y324" s="801"/>
      <c r="Z324" s="801"/>
      <c r="AA324" s="778"/>
      <c r="AB324" s="778"/>
      <c r="AC324" s="778"/>
    </row>
    <row r="325" spans="1:68" ht="14.25" customHeight="1" x14ac:dyDescent="0.25">
      <c r="A325" s="800" t="s">
        <v>110</v>
      </c>
      <c r="B325" s="801"/>
      <c r="C325" s="801"/>
      <c r="D325" s="801"/>
      <c r="E325" s="801"/>
      <c r="F325" s="801"/>
      <c r="G325" s="801"/>
      <c r="H325" s="801"/>
      <c r="I325" s="801"/>
      <c r="J325" s="801"/>
      <c r="K325" s="801"/>
      <c r="L325" s="801"/>
      <c r="M325" s="801"/>
      <c r="N325" s="801"/>
      <c r="O325" s="801"/>
      <c r="P325" s="801"/>
      <c r="Q325" s="801"/>
      <c r="R325" s="801"/>
      <c r="S325" s="801"/>
      <c r="T325" s="801"/>
      <c r="U325" s="801"/>
      <c r="V325" s="801"/>
      <c r="W325" s="801"/>
      <c r="X325" s="801"/>
      <c r="Y325" s="801"/>
      <c r="Z325" s="801"/>
      <c r="AA325" s="779"/>
      <c r="AB325" s="779"/>
      <c r="AC325" s="779"/>
    </row>
    <row r="326" spans="1:68" ht="27" customHeight="1" x14ac:dyDescent="0.25">
      <c r="A326" s="54" t="s">
        <v>532</v>
      </c>
      <c r="B326" s="54" t="s">
        <v>533</v>
      </c>
      <c r="C326" s="31">
        <v>4301011353</v>
      </c>
      <c r="D326" s="794">
        <v>4607091389807</v>
      </c>
      <c r="E326" s="795"/>
      <c r="F326" s="782">
        <v>0.4</v>
      </c>
      <c r="G326" s="32">
        <v>10</v>
      </c>
      <c r="H326" s="782">
        <v>4</v>
      </c>
      <c r="I326" s="782">
        <v>4.21</v>
      </c>
      <c r="J326" s="32">
        <v>132</v>
      </c>
      <c r="K326" s="32" t="s">
        <v>124</v>
      </c>
      <c r="L326" s="32"/>
      <c r="M326" s="33" t="s">
        <v>114</v>
      </c>
      <c r="N326" s="33"/>
      <c r="O326" s="32">
        <v>55</v>
      </c>
      <c r="P326" s="82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88"/>
      <c r="R326" s="788"/>
      <c r="S326" s="788"/>
      <c r="T326" s="789"/>
      <c r="U326" s="34"/>
      <c r="V326" s="34"/>
      <c r="W326" s="35" t="s">
        <v>69</v>
      </c>
      <c r="X326" s="783">
        <v>0</v>
      </c>
      <c r="Y326" s="78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534</v>
      </c>
      <c r="AG326" s="64"/>
      <c r="AJ326" s="68"/>
      <c r="AK326" s="68">
        <v>0</v>
      </c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8"/>
      <c r="B327" s="801"/>
      <c r="C327" s="801"/>
      <c r="D327" s="801"/>
      <c r="E327" s="801"/>
      <c r="F327" s="801"/>
      <c r="G327" s="801"/>
      <c r="H327" s="801"/>
      <c r="I327" s="801"/>
      <c r="J327" s="801"/>
      <c r="K327" s="801"/>
      <c r="L327" s="801"/>
      <c r="M327" s="801"/>
      <c r="N327" s="801"/>
      <c r="O327" s="809"/>
      <c r="P327" s="803" t="s">
        <v>71</v>
      </c>
      <c r="Q327" s="804"/>
      <c r="R327" s="804"/>
      <c r="S327" s="804"/>
      <c r="T327" s="804"/>
      <c r="U327" s="804"/>
      <c r="V327" s="805"/>
      <c r="W327" s="37" t="s">
        <v>72</v>
      </c>
      <c r="X327" s="785">
        <f>IFERROR(X326/H326,"0")</f>
        <v>0</v>
      </c>
      <c r="Y327" s="785">
        <f>IFERROR(Y326/H326,"0")</f>
        <v>0</v>
      </c>
      <c r="Z327" s="785">
        <f>IFERROR(IF(Z326="",0,Z326),"0")</f>
        <v>0</v>
      </c>
      <c r="AA327" s="786"/>
      <c r="AB327" s="786"/>
      <c r="AC327" s="786"/>
    </row>
    <row r="328" spans="1:68" x14ac:dyDescent="0.2">
      <c r="A328" s="801"/>
      <c r="B328" s="801"/>
      <c r="C328" s="801"/>
      <c r="D328" s="801"/>
      <c r="E328" s="801"/>
      <c r="F328" s="801"/>
      <c r="G328" s="801"/>
      <c r="H328" s="801"/>
      <c r="I328" s="801"/>
      <c r="J328" s="801"/>
      <c r="K328" s="801"/>
      <c r="L328" s="801"/>
      <c r="M328" s="801"/>
      <c r="N328" s="801"/>
      <c r="O328" s="809"/>
      <c r="P328" s="803" t="s">
        <v>71</v>
      </c>
      <c r="Q328" s="804"/>
      <c r="R328" s="804"/>
      <c r="S328" s="804"/>
      <c r="T328" s="804"/>
      <c r="U328" s="804"/>
      <c r="V328" s="805"/>
      <c r="W328" s="37" t="s">
        <v>69</v>
      </c>
      <c r="X328" s="785">
        <f>IFERROR(SUM(X326:X326),"0")</f>
        <v>0</v>
      </c>
      <c r="Y328" s="785">
        <f>IFERROR(SUM(Y326:Y326),"0")</f>
        <v>0</v>
      </c>
      <c r="Z328" s="37"/>
      <c r="AA328" s="786"/>
      <c r="AB328" s="786"/>
      <c r="AC328" s="786"/>
    </row>
    <row r="329" spans="1:68" ht="14.25" customHeight="1" x14ac:dyDescent="0.25">
      <c r="A329" s="800" t="s">
        <v>64</v>
      </c>
      <c r="B329" s="801"/>
      <c r="C329" s="801"/>
      <c r="D329" s="801"/>
      <c r="E329" s="801"/>
      <c r="F329" s="801"/>
      <c r="G329" s="801"/>
      <c r="H329" s="801"/>
      <c r="I329" s="801"/>
      <c r="J329" s="801"/>
      <c r="K329" s="801"/>
      <c r="L329" s="801"/>
      <c r="M329" s="801"/>
      <c r="N329" s="801"/>
      <c r="O329" s="801"/>
      <c r="P329" s="801"/>
      <c r="Q329" s="801"/>
      <c r="R329" s="801"/>
      <c r="S329" s="801"/>
      <c r="T329" s="801"/>
      <c r="U329" s="801"/>
      <c r="V329" s="801"/>
      <c r="W329" s="801"/>
      <c r="X329" s="801"/>
      <c r="Y329" s="801"/>
      <c r="Z329" s="801"/>
      <c r="AA329" s="779"/>
      <c r="AB329" s="779"/>
      <c r="AC329" s="779"/>
    </row>
    <row r="330" spans="1:68" ht="27" customHeight="1" x14ac:dyDescent="0.25">
      <c r="A330" s="54" t="s">
        <v>535</v>
      </c>
      <c r="B330" s="54" t="s">
        <v>536</v>
      </c>
      <c r="C330" s="31">
        <v>4301031164</v>
      </c>
      <c r="D330" s="794">
        <v>4680115880481</v>
      </c>
      <c r="E330" s="795"/>
      <c r="F330" s="782">
        <v>0.28000000000000003</v>
      </c>
      <c r="G330" s="32">
        <v>6</v>
      </c>
      <c r="H330" s="782">
        <v>1.68</v>
      </c>
      <c r="I330" s="78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105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88"/>
      <c r="R330" s="788"/>
      <c r="S330" s="788"/>
      <c r="T330" s="789"/>
      <c r="U330" s="34"/>
      <c r="V330" s="34"/>
      <c r="W330" s="35" t="s">
        <v>69</v>
      </c>
      <c r="X330" s="783">
        <v>0</v>
      </c>
      <c r="Y330" s="78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8"/>
      <c r="B331" s="801"/>
      <c r="C331" s="801"/>
      <c r="D331" s="801"/>
      <c r="E331" s="801"/>
      <c r="F331" s="801"/>
      <c r="G331" s="801"/>
      <c r="H331" s="801"/>
      <c r="I331" s="801"/>
      <c r="J331" s="801"/>
      <c r="K331" s="801"/>
      <c r="L331" s="801"/>
      <c r="M331" s="801"/>
      <c r="N331" s="801"/>
      <c r="O331" s="809"/>
      <c r="P331" s="803" t="s">
        <v>71</v>
      </c>
      <c r="Q331" s="804"/>
      <c r="R331" s="804"/>
      <c r="S331" s="804"/>
      <c r="T331" s="804"/>
      <c r="U331" s="804"/>
      <c r="V331" s="805"/>
      <c r="W331" s="37" t="s">
        <v>72</v>
      </c>
      <c r="X331" s="785">
        <f>IFERROR(X330/H330,"0")</f>
        <v>0</v>
      </c>
      <c r="Y331" s="785">
        <f>IFERROR(Y330/H330,"0")</f>
        <v>0</v>
      </c>
      <c r="Z331" s="785">
        <f>IFERROR(IF(Z330="",0,Z330),"0")</f>
        <v>0</v>
      </c>
      <c r="AA331" s="786"/>
      <c r="AB331" s="786"/>
      <c r="AC331" s="786"/>
    </row>
    <row r="332" spans="1:68" x14ac:dyDescent="0.2">
      <c r="A332" s="801"/>
      <c r="B332" s="801"/>
      <c r="C332" s="801"/>
      <c r="D332" s="801"/>
      <c r="E332" s="801"/>
      <c r="F332" s="801"/>
      <c r="G332" s="801"/>
      <c r="H332" s="801"/>
      <c r="I332" s="801"/>
      <c r="J332" s="801"/>
      <c r="K332" s="801"/>
      <c r="L332" s="801"/>
      <c r="M332" s="801"/>
      <c r="N332" s="801"/>
      <c r="O332" s="809"/>
      <c r="P332" s="803" t="s">
        <v>71</v>
      </c>
      <c r="Q332" s="804"/>
      <c r="R332" s="804"/>
      <c r="S332" s="804"/>
      <c r="T332" s="804"/>
      <c r="U332" s="804"/>
      <c r="V332" s="805"/>
      <c r="W332" s="37" t="s">
        <v>69</v>
      </c>
      <c r="X332" s="785">
        <f>IFERROR(SUM(X330:X330),"0")</f>
        <v>0</v>
      </c>
      <c r="Y332" s="785">
        <f>IFERROR(SUM(Y330:Y330),"0")</f>
        <v>0</v>
      </c>
      <c r="Z332" s="37"/>
      <c r="AA332" s="786"/>
      <c r="AB332" s="786"/>
      <c r="AC332" s="786"/>
    </row>
    <row r="333" spans="1:68" ht="14.25" customHeight="1" x14ac:dyDescent="0.25">
      <c r="A333" s="800" t="s">
        <v>73</v>
      </c>
      <c r="B333" s="801"/>
      <c r="C333" s="801"/>
      <c r="D333" s="801"/>
      <c r="E333" s="801"/>
      <c r="F333" s="801"/>
      <c r="G333" s="801"/>
      <c r="H333" s="801"/>
      <c r="I333" s="801"/>
      <c r="J333" s="801"/>
      <c r="K333" s="801"/>
      <c r="L333" s="801"/>
      <c r="M333" s="801"/>
      <c r="N333" s="801"/>
      <c r="O333" s="801"/>
      <c r="P333" s="801"/>
      <c r="Q333" s="801"/>
      <c r="R333" s="801"/>
      <c r="S333" s="801"/>
      <c r="T333" s="801"/>
      <c r="U333" s="801"/>
      <c r="V333" s="801"/>
      <c r="W333" s="801"/>
      <c r="X333" s="801"/>
      <c r="Y333" s="801"/>
      <c r="Z333" s="801"/>
      <c r="AA333" s="779"/>
      <c r="AB333" s="779"/>
      <c r="AC333" s="779"/>
    </row>
    <row r="334" spans="1:68" ht="27" customHeight="1" x14ac:dyDescent="0.25">
      <c r="A334" s="54" t="s">
        <v>538</v>
      </c>
      <c r="B334" s="54" t="s">
        <v>539</v>
      </c>
      <c r="C334" s="31">
        <v>4301051344</v>
      </c>
      <c r="D334" s="794">
        <v>4680115880412</v>
      </c>
      <c r="E334" s="795"/>
      <c r="F334" s="782">
        <v>0.33</v>
      </c>
      <c r="G334" s="32">
        <v>6</v>
      </c>
      <c r="H334" s="782">
        <v>1.98</v>
      </c>
      <c r="I334" s="782">
        <v>2.226</v>
      </c>
      <c r="J334" s="32">
        <v>182</v>
      </c>
      <c r="K334" s="32" t="s">
        <v>76</v>
      </c>
      <c r="L334" s="32"/>
      <c r="M334" s="33" t="s">
        <v>117</v>
      </c>
      <c r="N334" s="33"/>
      <c r="O334" s="32">
        <v>45</v>
      </c>
      <c r="P334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88"/>
      <c r="R334" s="788"/>
      <c r="S334" s="788"/>
      <c r="T334" s="789"/>
      <c r="U334" s="34"/>
      <c r="V334" s="34"/>
      <c r="W334" s="35" t="s">
        <v>69</v>
      </c>
      <c r="X334" s="783">
        <v>0</v>
      </c>
      <c r="Y334" s="78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4301051277</v>
      </c>
      <c r="D335" s="794">
        <v>4680115880511</v>
      </c>
      <c r="E335" s="795"/>
      <c r="F335" s="782">
        <v>0.33</v>
      </c>
      <c r="G335" s="32">
        <v>6</v>
      </c>
      <c r="H335" s="782">
        <v>1.98</v>
      </c>
      <c r="I335" s="782">
        <v>2.16</v>
      </c>
      <c r="J335" s="32">
        <v>182</v>
      </c>
      <c r="K335" s="32" t="s">
        <v>76</v>
      </c>
      <c r="L335" s="32"/>
      <c r="M335" s="33" t="s">
        <v>117</v>
      </c>
      <c r="N335" s="33"/>
      <c r="O335" s="32">
        <v>40</v>
      </c>
      <c r="P335" s="110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88"/>
      <c r="R335" s="788"/>
      <c r="S335" s="788"/>
      <c r="T335" s="789"/>
      <c r="U335" s="34"/>
      <c r="V335" s="34"/>
      <c r="W335" s="35" t="s">
        <v>69</v>
      </c>
      <c r="X335" s="783">
        <v>0</v>
      </c>
      <c r="Y335" s="78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543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8"/>
      <c r="B336" s="801"/>
      <c r="C336" s="801"/>
      <c r="D336" s="801"/>
      <c r="E336" s="801"/>
      <c r="F336" s="801"/>
      <c r="G336" s="801"/>
      <c r="H336" s="801"/>
      <c r="I336" s="801"/>
      <c r="J336" s="801"/>
      <c r="K336" s="801"/>
      <c r="L336" s="801"/>
      <c r="M336" s="801"/>
      <c r="N336" s="801"/>
      <c r="O336" s="809"/>
      <c r="P336" s="803" t="s">
        <v>71</v>
      </c>
      <c r="Q336" s="804"/>
      <c r="R336" s="804"/>
      <c r="S336" s="804"/>
      <c r="T336" s="804"/>
      <c r="U336" s="804"/>
      <c r="V336" s="805"/>
      <c r="W336" s="37" t="s">
        <v>72</v>
      </c>
      <c r="X336" s="785">
        <f>IFERROR(X334/H334,"0")+IFERROR(X335/H335,"0")</f>
        <v>0</v>
      </c>
      <c r="Y336" s="785">
        <f>IFERROR(Y334/H334,"0")+IFERROR(Y335/H335,"0")</f>
        <v>0</v>
      </c>
      <c r="Z336" s="785">
        <f>IFERROR(IF(Z334="",0,Z334),"0")+IFERROR(IF(Z335="",0,Z335),"0")</f>
        <v>0</v>
      </c>
      <c r="AA336" s="786"/>
      <c r="AB336" s="786"/>
      <c r="AC336" s="786"/>
    </row>
    <row r="337" spans="1:68" x14ac:dyDescent="0.2">
      <c r="A337" s="801"/>
      <c r="B337" s="801"/>
      <c r="C337" s="801"/>
      <c r="D337" s="801"/>
      <c r="E337" s="801"/>
      <c r="F337" s="801"/>
      <c r="G337" s="801"/>
      <c r="H337" s="801"/>
      <c r="I337" s="801"/>
      <c r="J337" s="801"/>
      <c r="K337" s="801"/>
      <c r="L337" s="801"/>
      <c r="M337" s="801"/>
      <c r="N337" s="801"/>
      <c r="O337" s="809"/>
      <c r="P337" s="803" t="s">
        <v>71</v>
      </c>
      <c r="Q337" s="804"/>
      <c r="R337" s="804"/>
      <c r="S337" s="804"/>
      <c r="T337" s="804"/>
      <c r="U337" s="804"/>
      <c r="V337" s="805"/>
      <c r="W337" s="37" t="s">
        <v>69</v>
      </c>
      <c r="X337" s="785">
        <f>IFERROR(SUM(X334:X335),"0")</f>
        <v>0</v>
      </c>
      <c r="Y337" s="785">
        <f>IFERROR(SUM(Y334:Y335),"0")</f>
        <v>0</v>
      </c>
      <c r="Z337" s="37"/>
      <c r="AA337" s="786"/>
      <c r="AB337" s="786"/>
      <c r="AC337" s="786"/>
    </row>
    <row r="338" spans="1:68" ht="16.5" customHeight="1" x14ac:dyDescent="0.25">
      <c r="A338" s="836" t="s">
        <v>544</v>
      </c>
      <c r="B338" s="801"/>
      <c r="C338" s="801"/>
      <c r="D338" s="801"/>
      <c r="E338" s="801"/>
      <c r="F338" s="801"/>
      <c r="G338" s="801"/>
      <c r="H338" s="801"/>
      <c r="I338" s="801"/>
      <c r="J338" s="801"/>
      <c r="K338" s="801"/>
      <c r="L338" s="801"/>
      <c r="M338" s="801"/>
      <c r="N338" s="801"/>
      <c r="O338" s="801"/>
      <c r="P338" s="801"/>
      <c r="Q338" s="801"/>
      <c r="R338" s="801"/>
      <c r="S338" s="801"/>
      <c r="T338" s="801"/>
      <c r="U338" s="801"/>
      <c r="V338" s="801"/>
      <c r="W338" s="801"/>
      <c r="X338" s="801"/>
      <c r="Y338" s="801"/>
      <c r="Z338" s="801"/>
      <c r="AA338" s="778"/>
      <c r="AB338" s="778"/>
      <c r="AC338" s="778"/>
    </row>
    <row r="339" spans="1:68" ht="14.25" customHeight="1" x14ac:dyDescent="0.25">
      <c r="A339" s="800" t="s">
        <v>110</v>
      </c>
      <c r="B339" s="801"/>
      <c r="C339" s="801"/>
      <c r="D339" s="801"/>
      <c r="E339" s="801"/>
      <c r="F339" s="801"/>
      <c r="G339" s="801"/>
      <c r="H339" s="801"/>
      <c r="I339" s="801"/>
      <c r="J339" s="801"/>
      <c r="K339" s="801"/>
      <c r="L339" s="801"/>
      <c r="M339" s="801"/>
      <c r="N339" s="801"/>
      <c r="O339" s="801"/>
      <c r="P339" s="801"/>
      <c r="Q339" s="801"/>
      <c r="R339" s="801"/>
      <c r="S339" s="801"/>
      <c r="T339" s="801"/>
      <c r="U339" s="801"/>
      <c r="V339" s="801"/>
      <c r="W339" s="801"/>
      <c r="X339" s="801"/>
      <c r="Y339" s="801"/>
      <c r="Z339" s="801"/>
      <c r="AA339" s="779"/>
      <c r="AB339" s="779"/>
      <c r="AC339" s="779"/>
    </row>
    <row r="340" spans="1:68" ht="27" customHeight="1" x14ac:dyDescent="0.25">
      <c r="A340" s="54" t="s">
        <v>545</v>
      </c>
      <c r="B340" s="54" t="s">
        <v>546</v>
      </c>
      <c r="C340" s="31">
        <v>4301011593</v>
      </c>
      <c r="D340" s="794">
        <v>4680115882973</v>
      </c>
      <c r="E340" s="795"/>
      <c r="F340" s="782">
        <v>0.7</v>
      </c>
      <c r="G340" s="32">
        <v>6</v>
      </c>
      <c r="H340" s="782">
        <v>4.2</v>
      </c>
      <c r="I340" s="782">
        <v>4.5599999999999996</v>
      </c>
      <c r="J340" s="32">
        <v>104</v>
      </c>
      <c r="K340" s="32" t="s">
        <v>113</v>
      </c>
      <c r="L340" s="32"/>
      <c r="M340" s="33" t="s">
        <v>114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432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4301011594</v>
      </c>
      <c r="D341" s="794">
        <v>4680115883413</v>
      </c>
      <c r="E341" s="795"/>
      <c r="F341" s="782">
        <v>0.37</v>
      </c>
      <c r="G341" s="32">
        <v>10</v>
      </c>
      <c r="H341" s="782">
        <v>3.7</v>
      </c>
      <c r="I341" s="782">
        <v>3.91</v>
      </c>
      <c r="J341" s="32">
        <v>132</v>
      </c>
      <c r="K341" s="32" t="s">
        <v>124</v>
      </c>
      <c r="L341" s="32"/>
      <c r="M341" s="33" t="s">
        <v>114</v>
      </c>
      <c r="N341" s="33"/>
      <c r="O341" s="32">
        <v>55</v>
      </c>
      <c r="P341" s="113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411" t="s">
        <v>432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808"/>
      <c r="B342" s="801"/>
      <c r="C342" s="801"/>
      <c r="D342" s="801"/>
      <c r="E342" s="801"/>
      <c r="F342" s="801"/>
      <c r="G342" s="801"/>
      <c r="H342" s="801"/>
      <c r="I342" s="801"/>
      <c r="J342" s="801"/>
      <c r="K342" s="801"/>
      <c r="L342" s="801"/>
      <c r="M342" s="801"/>
      <c r="N342" s="801"/>
      <c r="O342" s="809"/>
      <c r="P342" s="803" t="s">
        <v>71</v>
      </c>
      <c r="Q342" s="804"/>
      <c r="R342" s="804"/>
      <c r="S342" s="804"/>
      <c r="T342" s="804"/>
      <c r="U342" s="804"/>
      <c r="V342" s="805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801"/>
      <c r="B343" s="801"/>
      <c r="C343" s="801"/>
      <c r="D343" s="801"/>
      <c r="E343" s="801"/>
      <c r="F343" s="801"/>
      <c r="G343" s="801"/>
      <c r="H343" s="801"/>
      <c r="I343" s="801"/>
      <c r="J343" s="801"/>
      <c r="K343" s="801"/>
      <c r="L343" s="801"/>
      <c r="M343" s="801"/>
      <c r="N343" s="801"/>
      <c r="O343" s="809"/>
      <c r="P343" s="803" t="s">
        <v>71</v>
      </c>
      <c r="Q343" s="804"/>
      <c r="R343" s="804"/>
      <c r="S343" s="804"/>
      <c r="T343" s="804"/>
      <c r="U343" s="804"/>
      <c r="V343" s="805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4.25" customHeight="1" x14ac:dyDescent="0.25">
      <c r="A344" s="800" t="s">
        <v>64</v>
      </c>
      <c r="B344" s="801"/>
      <c r="C344" s="801"/>
      <c r="D344" s="801"/>
      <c r="E344" s="801"/>
      <c r="F344" s="801"/>
      <c r="G344" s="801"/>
      <c r="H344" s="801"/>
      <c r="I344" s="801"/>
      <c r="J344" s="801"/>
      <c r="K344" s="801"/>
      <c r="L344" s="801"/>
      <c r="M344" s="801"/>
      <c r="N344" s="801"/>
      <c r="O344" s="801"/>
      <c r="P344" s="801"/>
      <c r="Q344" s="801"/>
      <c r="R344" s="801"/>
      <c r="S344" s="801"/>
      <c r="T344" s="801"/>
      <c r="U344" s="801"/>
      <c r="V344" s="801"/>
      <c r="W344" s="801"/>
      <c r="X344" s="801"/>
      <c r="Y344" s="801"/>
      <c r="Z344" s="801"/>
      <c r="AA344" s="779"/>
      <c r="AB344" s="779"/>
      <c r="AC344" s="779"/>
    </row>
    <row r="345" spans="1:68" ht="27" customHeight="1" x14ac:dyDescent="0.25">
      <c r="A345" s="54" t="s">
        <v>549</v>
      </c>
      <c r="B345" s="54" t="s">
        <v>550</v>
      </c>
      <c r="C345" s="31">
        <v>4301031305</v>
      </c>
      <c r="D345" s="794">
        <v>4607091389845</v>
      </c>
      <c r="E345" s="795"/>
      <c r="F345" s="782">
        <v>0.35</v>
      </c>
      <c r="G345" s="32">
        <v>6</v>
      </c>
      <c r="H345" s="782">
        <v>2.1</v>
      </c>
      <c r="I345" s="782">
        <v>2.2000000000000002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5" s="788"/>
      <c r="R345" s="788"/>
      <c r="S345" s="788"/>
      <c r="T345" s="789"/>
      <c r="U345" s="34"/>
      <c r="V345" s="34"/>
      <c r="W345" s="35" t="s">
        <v>69</v>
      </c>
      <c r="X345" s="783">
        <v>30</v>
      </c>
      <c r="Y345" s="784">
        <f>IFERROR(IF(X345="",0,CEILING((X345/$H345),1)*$H345),"")</f>
        <v>31.5</v>
      </c>
      <c r="Z345" s="36">
        <f>IFERROR(IF(Y345=0,"",ROUNDUP(Y345/H345,0)*0.00502),"")</f>
        <v>7.5300000000000006E-2</v>
      </c>
      <c r="AA345" s="56"/>
      <c r="AB345" s="57"/>
      <c r="AC345" s="413" t="s">
        <v>551</v>
      </c>
      <c r="AG345" s="64"/>
      <c r="AJ345" s="68"/>
      <c r="AK345" s="68">
        <v>0</v>
      </c>
      <c r="BB345" s="414" t="s">
        <v>1</v>
      </c>
      <c r="BM345" s="64">
        <f>IFERROR(X345*I345/H345,"0")</f>
        <v>31.428571428571427</v>
      </c>
      <c r="BN345" s="64">
        <f>IFERROR(Y345*I345/H345,"0")</f>
        <v>33.000000000000007</v>
      </c>
      <c r="BO345" s="64">
        <f>IFERROR(1/J345*(X345/H345),"0")</f>
        <v>6.1050061050061055E-2</v>
      </c>
      <c r="BP345" s="64">
        <f>IFERROR(1/J345*(Y345/H345),"0")</f>
        <v>6.4102564102564111E-2</v>
      </c>
    </row>
    <row r="346" spans="1:68" ht="27" customHeight="1" x14ac:dyDescent="0.25">
      <c r="A346" s="54" t="s">
        <v>552</v>
      </c>
      <c r="B346" s="54" t="s">
        <v>553</v>
      </c>
      <c r="C346" s="31">
        <v>4301031306</v>
      </c>
      <c r="D346" s="794">
        <v>4680115882881</v>
      </c>
      <c r="E346" s="795"/>
      <c r="F346" s="782">
        <v>0.28000000000000003</v>
      </c>
      <c r="G346" s="32">
        <v>6</v>
      </c>
      <c r="H346" s="782">
        <v>1.68</v>
      </c>
      <c r="I346" s="782">
        <v>1.81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551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808"/>
      <c r="B347" s="801"/>
      <c r="C347" s="801"/>
      <c r="D347" s="801"/>
      <c r="E347" s="801"/>
      <c r="F347" s="801"/>
      <c r="G347" s="801"/>
      <c r="H347" s="801"/>
      <c r="I347" s="801"/>
      <c r="J347" s="801"/>
      <c r="K347" s="801"/>
      <c r="L347" s="801"/>
      <c r="M347" s="801"/>
      <c r="N347" s="801"/>
      <c r="O347" s="809"/>
      <c r="P347" s="803" t="s">
        <v>71</v>
      </c>
      <c r="Q347" s="804"/>
      <c r="R347" s="804"/>
      <c r="S347" s="804"/>
      <c r="T347" s="804"/>
      <c r="U347" s="804"/>
      <c r="V347" s="805"/>
      <c r="W347" s="37" t="s">
        <v>72</v>
      </c>
      <c r="X347" s="785">
        <f>IFERROR(X345/H345,"0")+IFERROR(X346/H346,"0")</f>
        <v>14.285714285714285</v>
      </c>
      <c r="Y347" s="785">
        <f>IFERROR(Y345/H345,"0")+IFERROR(Y346/H346,"0")</f>
        <v>15</v>
      </c>
      <c r="Z347" s="785">
        <f>IFERROR(IF(Z345="",0,Z345),"0")+IFERROR(IF(Z346="",0,Z346),"0")</f>
        <v>7.5300000000000006E-2</v>
      </c>
      <c r="AA347" s="786"/>
      <c r="AB347" s="786"/>
      <c r="AC347" s="786"/>
    </row>
    <row r="348" spans="1:68" x14ac:dyDescent="0.2">
      <c r="A348" s="801"/>
      <c r="B348" s="801"/>
      <c r="C348" s="801"/>
      <c r="D348" s="801"/>
      <c r="E348" s="801"/>
      <c r="F348" s="801"/>
      <c r="G348" s="801"/>
      <c r="H348" s="801"/>
      <c r="I348" s="801"/>
      <c r="J348" s="801"/>
      <c r="K348" s="801"/>
      <c r="L348" s="801"/>
      <c r="M348" s="801"/>
      <c r="N348" s="801"/>
      <c r="O348" s="809"/>
      <c r="P348" s="803" t="s">
        <v>71</v>
      </c>
      <c r="Q348" s="804"/>
      <c r="R348" s="804"/>
      <c r="S348" s="804"/>
      <c r="T348" s="804"/>
      <c r="U348" s="804"/>
      <c r="V348" s="805"/>
      <c r="W348" s="37" t="s">
        <v>69</v>
      </c>
      <c r="X348" s="785">
        <f>IFERROR(SUM(X345:X346),"0")</f>
        <v>30</v>
      </c>
      <c r="Y348" s="785">
        <f>IFERROR(SUM(Y345:Y346),"0")</f>
        <v>31.5</v>
      </c>
      <c r="Z348" s="37"/>
      <c r="AA348" s="786"/>
      <c r="AB348" s="786"/>
      <c r="AC348" s="786"/>
    </row>
    <row r="349" spans="1:68" ht="14.25" customHeight="1" x14ac:dyDescent="0.25">
      <c r="A349" s="800" t="s">
        <v>73</v>
      </c>
      <c r="B349" s="801"/>
      <c r="C349" s="801"/>
      <c r="D349" s="801"/>
      <c r="E349" s="801"/>
      <c r="F349" s="801"/>
      <c r="G349" s="801"/>
      <c r="H349" s="801"/>
      <c r="I349" s="801"/>
      <c r="J349" s="801"/>
      <c r="K349" s="801"/>
      <c r="L349" s="801"/>
      <c r="M349" s="801"/>
      <c r="N349" s="801"/>
      <c r="O349" s="801"/>
      <c r="P349" s="801"/>
      <c r="Q349" s="801"/>
      <c r="R349" s="801"/>
      <c r="S349" s="801"/>
      <c r="T349" s="801"/>
      <c r="U349" s="801"/>
      <c r="V349" s="801"/>
      <c r="W349" s="801"/>
      <c r="X349" s="801"/>
      <c r="Y349" s="801"/>
      <c r="Z349" s="801"/>
      <c r="AA349" s="779"/>
      <c r="AB349" s="779"/>
      <c r="AC349" s="779"/>
    </row>
    <row r="350" spans="1:68" ht="37.5" customHeight="1" x14ac:dyDescent="0.25">
      <c r="A350" s="54" t="s">
        <v>554</v>
      </c>
      <c r="B350" s="54" t="s">
        <v>555</v>
      </c>
      <c r="C350" s="31">
        <v>4301051517</v>
      </c>
      <c r="D350" s="794">
        <v>4680115883390</v>
      </c>
      <c r="E350" s="795"/>
      <c r="F350" s="782">
        <v>0.3</v>
      </c>
      <c r="G350" s="32">
        <v>6</v>
      </c>
      <c r="H350" s="782">
        <v>1.8</v>
      </c>
      <c r="I350" s="782">
        <v>1.98</v>
      </c>
      <c r="J350" s="32">
        <v>182</v>
      </c>
      <c r="K350" s="32" t="s">
        <v>76</v>
      </c>
      <c r="L350" s="32"/>
      <c r="M350" s="33" t="s">
        <v>68</v>
      </c>
      <c r="N350" s="33"/>
      <c r="O350" s="32">
        <v>40</v>
      </c>
      <c r="P350" s="92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IFERROR(IF(Y350=0,"",ROUNDUP(Y350/H350,0)*0.00651),"")</f>
        <v/>
      </c>
      <c r="AA350" s="56"/>
      <c r="AB350" s="57"/>
      <c r="AC350" s="417" t="s">
        <v>556</v>
      </c>
      <c r="AG350" s="64"/>
      <c r="AJ350" s="68"/>
      <c r="AK350" s="68">
        <v>0</v>
      </c>
      <c r="BB350" s="41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8"/>
      <c r="B351" s="801"/>
      <c r="C351" s="801"/>
      <c r="D351" s="801"/>
      <c r="E351" s="801"/>
      <c r="F351" s="801"/>
      <c r="G351" s="801"/>
      <c r="H351" s="801"/>
      <c r="I351" s="801"/>
      <c r="J351" s="801"/>
      <c r="K351" s="801"/>
      <c r="L351" s="801"/>
      <c r="M351" s="801"/>
      <c r="N351" s="801"/>
      <c r="O351" s="809"/>
      <c r="P351" s="803" t="s">
        <v>71</v>
      </c>
      <c r="Q351" s="804"/>
      <c r="R351" s="804"/>
      <c r="S351" s="804"/>
      <c r="T351" s="804"/>
      <c r="U351" s="804"/>
      <c r="V351" s="805"/>
      <c r="W351" s="37" t="s">
        <v>72</v>
      </c>
      <c r="X351" s="785">
        <f>IFERROR(X350/H350,"0")</f>
        <v>0</v>
      </c>
      <c r="Y351" s="785">
        <f>IFERROR(Y350/H350,"0")</f>
        <v>0</v>
      </c>
      <c r="Z351" s="785">
        <f>IFERROR(IF(Z350="",0,Z350),"0")</f>
        <v>0</v>
      </c>
      <c r="AA351" s="786"/>
      <c r="AB351" s="786"/>
      <c r="AC351" s="786"/>
    </row>
    <row r="352" spans="1:68" x14ac:dyDescent="0.2">
      <c r="A352" s="801"/>
      <c r="B352" s="801"/>
      <c r="C352" s="801"/>
      <c r="D352" s="801"/>
      <c r="E352" s="801"/>
      <c r="F352" s="801"/>
      <c r="G352" s="801"/>
      <c r="H352" s="801"/>
      <c r="I352" s="801"/>
      <c r="J352" s="801"/>
      <c r="K352" s="801"/>
      <c r="L352" s="801"/>
      <c r="M352" s="801"/>
      <c r="N352" s="801"/>
      <c r="O352" s="809"/>
      <c r="P352" s="803" t="s">
        <v>71</v>
      </c>
      <c r="Q352" s="804"/>
      <c r="R352" s="804"/>
      <c r="S352" s="804"/>
      <c r="T352" s="804"/>
      <c r="U352" s="804"/>
      <c r="V352" s="805"/>
      <c r="W352" s="37" t="s">
        <v>69</v>
      </c>
      <c r="X352" s="785">
        <f>IFERROR(SUM(X350:X350),"0")</f>
        <v>0</v>
      </c>
      <c r="Y352" s="785">
        <f>IFERROR(SUM(Y350:Y350),"0")</f>
        <v>0</v>
      </c>
      <c r="Z352" s="37"/>
      <c r="AA352" s="786"/>
      <c r="AB352" s="786"/>
      <c r="AC352" s="786"/>
    </row>
    <row r="353" spans="1:68" ht="16.5" customHeight="1" x14ac:dyDescent="0.25">
      <c r="A353" s="836" t="s">
        <v>557</v>
      </c>
      <c r="B353" s="801"/>
      <c r="C353" s="801"/>
      <c r="D353" s="801"/>
      <c r="E353" s="801"/>
      <c r="F353" s="801"/>
      <c r="G353" s="801"/>
      <c r="H353" s="801"/>
      <c r="I353" s="801"/>
      <c r="J353" s="801"/>
      <c r="K353" s="801"/>
      <c r="L353" s="801"/>
      <c r="M353" s="801"/>
      <c r="N353" s="801"/>
      <c r="O353" s="801"/>
      <c r="P353" s="801"/>
      <c r="Q353" s="801"/>
      <c r="R353" s="801"/>
      <c r="S353" s="801"/>
      <c r="T353" s="801"/>
      <c r="U353" s="801"/>
      <c r="V353" s="801"/>
      <c r="W353" s="801"/>
      <c r="X353" s="801"/>
      <c r="Y353" s="801"/>
      <c r="Z353" s="801"/>
      <c r="AA353" s="778"/>
      <c r="AB353" s="778"/>
      <c r="AC353" s="778"/>
    </row>
    <row r="354" spans="1:68" ht="14.25" customHeight="1" x14ac:dyDescent="0.25">
      <c r="A354" s="800" t="s">
        <v>110</v>
      </c>
      <c r="B354" s="801"/>
      <c r="C354" s="801"/>
      <c r="D354" s="801"/>
      <c r="E354" s="801"/>
      <c r="F354" s="801"/>
      <c r="G354" s="801"/>
      <c r="H354" s="801"/>
      <c r="I354" s="801"/>
      <c r="J354" s="801"/>
      <c r="K354" s="801"/>
      <c r="L354" s="801"/>
      <c r="M354" s="801"/>
      <c r="N354" s="801"/>
      <c r="O354" s="801"/>
      <c r="P354" s="801"/>
      <c r="Q354" s="801"/>
      <c r="R354" s="801"/>
      <c r="S354" s="801"/>
      <c r="T354" s="801"/>
      <c r="U354" s="801"/>
      <c r="V354" s="801"/>
      <c r="W354" s="801"/>
      <c r="X354" s="801"/>
      <c r="Y354" s="801"/>
      <c r="Z354" s="801"/>
      <c r="AA354" s="779"/>
      <c r="AB354" s="779"/>
      <c r="AC354" s="779"/>
    </row>
    <row r="355" spans="1:68" ht="16.5" customHeight="1" x14ac:dyDescent="0.25">
      <c r="A355" s="54" t="s">
        <v>558</v>
      </c>
      <c r="B355" s="54" t="s">
        <v>559</v>
      </c>
      <c r="C355" s="31">
        <v>4301011728</v>
      </c>
      <c r="D355" s="794">
        <v>4680115885141</v>
      </c>
      <c r="E355" s="795"/>
      <c r="F355" s="782">
        <v>0.25</v>
      </c>
      <c r="G355" s="32">
        <v>8</v>
      </c>
      <c r="H355" s="782">
        <v>2</v>
      </c>
      <c r="I355" s="782">
        <v>2.1</v>
      </c>
      <c r="J355" s="32">
        <v>234</v>
      </c>
      <c r="K355" s="32" t="s">
        <v>67</v>
      </c>
      <c r="L355" s="32"/>
      <c r="M355" s="33" t="s">
        <v>117</v>
      </c>
      <c r="N355" s="33"/>
      <c r="O355" s="32">
        <v>55</v>
      </c>
      <c r="P355" s="12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IFERROR(IF(Y355=0,"",ROUNDUP(Y355/H355,0)*0.00502),"")</f>
        <v/>
      </c>
      <c r="AA355" s="56"/>
      <c r="AB355" s="57"/>
      <c r="AC355" s="419" t="s">
        <v>560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808"/>
      <c r="B356" s="801"/>
      <c r="C356" s="801"/>
      <c r="D356" s="801"/>
      <c r="E356" s="801"/>
      <c r="F356" s="801"/>
      <c r="G356" s="801"/>
      <c r="H356" s="801"/>
      <c r="I356" s="801"/>
      <c r="J356" s="801"/>
      <c r="K356" s="801"/>
      <c r="L356" s="801"/>
      <c r="M356" s="801"/>
      <c r="N356" s="801"/>
      <c r="O356" s="809"/>
      <c r="P356" s="803" t="s">
        <v>71</v>
      </c>
      <c r="Q356" s="804"/>
      <c r="R356" s="804"/>
      <c r="S356" s="804"/>
      <c r="T356" s="804"/>
      <c r="U356" s="804"/>
      <c r="V356" s="805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801"/>
      <c r="B357" s="801"/>
      <c r="C357" s="801"/>
      <c r="D357" s="801"/>
      <c r="E357" s="801"/>
      <c r="F357" s="801"/>
      <c r="G357" s="801"/>
      <c r="H357" s="801"/>
      <c r="I357" s="801"/>
      <c r="J357" s="801"/>
      <c r="K357" s="801"/>
      <c r="L357" s="801"/>
      <c r="M357" s="801"/>
      <c r="N357" s="801"/>
      <c r="O357" s="809"/>
      <c r="P357" s="803" t="s">
        <v>71</v>
      </c>
      <c r="Q357" s="804"/>
      <c r="R357" s="804"/>
      <c r="S357" s="804"/>
      <c r="T357" s="804"/>
      <c r="U357" s="804"/>
      <c r="V357" s="805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36" t="s">
        <v>561</v>
      </c>
      <c r="B358" s="801"/>
      <c r="C358" s="801"/>
      <c r="D358" s="801"/>
      <c r="E358" s="801"/>
      <c r="F358" s="801"/>
      <c r="G358" s="801"/>
      <c r="H358" s="801"/>
      <c r="I358" s="801"/>
      <c r="J358" s="801"/>
      <c r="K358" s="801"/>
      <c r="L358" s="801"/>
      <c r="M358" s="801"/>
      <c r="N358" s="801"/>
      <c r="O358" s="801"/>
      <c r="P358" s="801"/>
      <c r="Q358" s="801"/>
      <c r="R358" s="801"/>
      <c r="S358" s="801"/>
      <c r="T358" s="801"/>
      <c r="U358" s="801"/>
      <c r="V358" s="801"/>
      <c r="W358" s="801"/>
      <c r="X358" s="801"/>
      <c r="Y358" s="801"/>
      <c r="Z358" s="801"/>
      <c r="AA358" s="778"/>
      <c r="AB358" s="778"/>
      <c r="AC358" s="778"/>
    </row>
    <row r="359" spans="1:68" ht="14.25" customHeight="1" x14ac:dyDescent="0.25">
      <c r="A359" s="800" t="s">
        <v>110</v>
      </c>
      <c r="B359" s="801"/>
      <c r="C359" s="801"/>
      <c r="D359" s="801"/>
      <c r="E359" s="801"/>
      <c r="F359" s="801"/>
      <c r="G359" s="801"/>
      <c r="H359" s="801"/>
      <c r="I359" s="801"/>
      <c r="J359" s="801"/>
      <c r="K359" s="801"/>
      <c r="L359" s="801"/>
      <c r="M359" s="801"/>
      <c r="N359" s="801"/>
      <c r="O359" s="801"/>
      <c r="P359" s="801"/>
      <c r="Q359" s="801"/>
      <c r="R359" s="801"/>
      <c r="S359" s="801"/>
      <c r="T359" s="801"/>
      <c r="U359" s="801"/>
      <c r="V359" s="801"/>
      <c r="W359" s="801"/>
      <c r="X359" s="801"/>
      <c r="Y359" s="801"/>
      <c r="Z359" s="801"/>
      <c r="AA359" s="779"/>
      <c r="AB359" s="779"/>
      <c r="AC359" s="779"/>
    </row>
    <row r="360" spans="1:68" ht="27" customHeight="1" x14ac:dyDescent="0.25">
      <c r="A360" s="54" t="s">
        <v>562</v>
      </c>
      <c r="B360" s="54" t="s">
        <v>563</v>
      </c>
      <c r="C360" s="31">
        <v>4301012024</v>
      </c>
      <c r="D360" s="794">
        <v>4680115885615</v>
      </c>
      <c r="E360" s="795"/>
      <c r="F360" s="782">
        <v>1.35</v>
      </c>
      <c r="G360" s="32">
        <v>8</v>
      </c>
      <c r="H360" s="782">
        <v>10.8</v>
      </c>
      <c r="I360" s="782">
        <v>11.234999999999999</v>
      </c>
      <c r="J360" s="32">
        <v>64</v>
      </c>
      <c r="K360" s="32" t="s">
        <v>113</v>
      </c>
      <c r="L360" s="32"/>
      <c r="M360" s="33" t="s">
        <v>117</v>
      </c>
      <c r="N360" s="33"/>
      <c r="O360" s="32">
        <v>55</v>
      </c>
      <c r="P360" s="12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0</v>
      </c>
      <c r="Y360" s="784">
        <f t="shared" ref="Y360:Y367" si="77"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ref="BM360:BM367" si="78">IFERROR(X360*I360/H360,"0")</f>
        <v>0</v>
      </c>
      <c r="BN360" s="64">
        <f t="shared" ref="BN360:BN367" si="79">IFERROR(Y360*I360/H360,"0")</f>
        <v>0</v>
      </c>
      <c r="BO360" s="64">
        <f t="shared" ref="BO360:BO367" si="80">IFERROR(1/J360*(X360/H360),"0")</f>
        <v>0</v>
      </c>
      <c r="BP360" s="64">
        <f t="shared" ref="BP360:BP367" si="81">IFERROR(1/J360*(Y360/H360),"0")</f>
        <v>0</v>
      </c>
    </row>
    <row r="361" spans="1:68" ht="27" customHeight="1" x14ac:dyDescent="0.25">
      <c r="A361" s="54" t="s">
        <v>565</v>
      </c>
      <c r="B361" s="54" t="s">
        <v>566</v>
      </c>
      <c r="C361" s="31">
        <v>4301011911</v>
      </c>
      <c r="D361" s="794">
        <v>4680115885554</v>
      </c>
      <c r="E361" s="795"/>
      <c r="F361" s="782">
        <v>1.35</v>
      </c>
      <c r="G361" s="32">
        <v>8</v>
      </c>
      <c r="H361" s="782">
        <v>10.8</v>
      </c>
      <c r="I361" s="782">
        <v>11.28</v>
      </c>
      <c r="J361" s="32">
        <v>48</v>
      </c>
      <c r="K361" s="32" t="s">
        <v>113</v>
      </c>
      <c r="L361" s="32"/>
      <c r="M361" s="33" t="s">
        <v>147</v>
      </c>
      <c r="N361" s="33"/>
      <c r="O361" s="32">
        <v>55</v>
      </c>
      <c r="P361" s="9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0</v>
      </c>
      <c r="Y361" s="784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567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565</v>
      </c>
      <c r="B362" s="54" t="s">
        <v>568</v>
      </c>
      <c r="C362" s="31">
        <v>4301012016</v>
      </c>
      <c r="D362" s="794">
        <v>4680115885554</v>
      </c>
      <c r="E362" s="795"/>
      <c r="F362" s="782">
        <v>1.35</v>
      </c>
      <c r="G362" s="32">
        <v>8</v>
      </c>
      <c r="H362" s="782">
        <v>10.8</v>
      </c>
      <c r="I362" s="782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37.5" customHeight="1" x14ac:dyDescent="0.25">
      <c r="A363" s="54" t="s">
        <v>570</v>
      </c>
      <c r="B363" s="54" t="s">
        <v>571</v>
      </c>
      <c r="C363" s="31">
        <v>4301011858</v>
      </c>
      <c r="D363" s="794">
        <v>4680115885646</v>
      </c>
      <c r="E363" s="795"/>
      <c r="F363" s="782">
        <v>1.35</v>
      </c>
      <c r="G363" s="32">
        <v>8</v>
      </c>
      <c r="H363" s="782">
        <v>10.8</v>
      </c>
      <c r="I363" s="782">
        <v>11.234999999999999</v>
      </c>
      <c r="J363" s="32">
        <v>64</v>
      </c>
      <c r="K363" s="32" t="s">
        <v>113</v>
      </c>
      <c r="L363" s="32"/>
      <c r="M363" s="33" t="s">
        <v>114</v>
      </c>
      <c r="N363" s="33"/>
      <c r="O363" s="32">
        <v>55</v>
      </c>
      <c r="P363" s="12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4301011857</v>
      </c>
      <c r="D364" s="794">
        <v>4680115885622</v>
      </c>
      <c r="E364" s="795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124</v>
      </c>
      <c r="L364" s="32"/>
      <c r="M364" s="33" t="s">
        <v>114</v>
      </c>
      <c r="N364" s="33"/>
      <c r="O364" s="32">
        <v>55</v>
      </c>
      <c r="P364" s="11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4301011573</v>
      </c>
      <c r="D365" s="794">
        <v>4680115881938</v>
      </c>
      <c r="E365" s="795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124</v>
      </c>
      <c r="L365" s="32"/>
      <c r="M365" s="33" t="s">
        <v>114</v>
      </c>
      <c r="N365" s="33"/>
      <c r="O365" s="32">
        <v>90</v>
      </c>
      <c r="P365" s="11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4301011337</v>
      </c>
      <c r="D366" s="794">
        <v>4607091386011</v>
      </c>
      <c r="E366" s="795"/>
      <c r="F366" s="782">
        <v>0.5</v>
      </c>
      <c r="G366" s="32">
        <v>10</v>
      </c>
      <c r="H366" s="782">
        <v>5</v>
      </c>
      <c r="I366" s="782">
        <v>5.21</v>
      </c>
      <c r="J366" s="32">
        <v>132</v>
      </c>
      <c r="K366" s="32" t="s">
        <v>124</v>
      </c>
      <c r="L366" s="32"/>
      <c r="M366" s="33" t="s">
        <v>114</v>
      </c>
      <c r="N366" s="33"/>
      <c r="O366" s="32">
        <v>55</v>
      </c>
      <c r="P366" s="8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582</v>
      </c>
      <c r="B367" s="54" t="s">
        <v>583</v>
      </c>
      <c r="C367" s="31">
        <v>4301011859</v>
      </c>
      <c r="D367" s="794">
        <v>4680115885608</v>
      </c>
      <c r="E367" s="795"/>
      <c r="F367" s="782">
        <v>0.4</v>
      </c>
      <c r="G367" s="32">
        <v>10</v>
      </c>
      <c r="H367" s="782">
        <v>4</v>
      </c>
      <c r="I367" s="782">
        <v>4.21</v>
      </c>
      <c r="J367" s="32">
        <v>132</v>
      </c>
      <c r="K367" s="32" t="s">
        <v>124</v>
      </c>
      <c r="L367" s="32"/>
      <c r="M367" s="33" t="s">
        <v>114</v>
      </c>
      <c r="N367" s="33"/>
      <c r="O367" s="32">
        <v>55</v>
      </c>
      <c r="P367" s="11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569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x14ac:dyDescent="0.2">
      <c r="A368" s="808"/>
      <c r="B368" s="801"/>
      <c r="C368" s="801"/>
      <c r="D368" s="801"/>
      <c r="E368" s="801"/>
      <c r="F368" s="801"/>
      <c r="G368" s="801"/>
      <c r="H368" s="801"/>
      <c r="I368" s="801"/>
      <c r="J368" s="801"/>
      <c r="K368" s="801"/>
      <c r="L368" s="801"/>
      <c r="M368" s="801"/>
      <c r="N368" s="801"/>
      <c r="O368" s="809"/>
      <c r="P368" s="803" t="s">
        <v>71</v>
      </c>
      <c r="Q368" s="804"/>
      <c r="R368" s="804"/>
      <c r="S368" s="804"/>
      <c r="T368" s="804"/>
      <c r="U368" s="804"/>
      <c r="V368" s="805"/>
      <c r="W368" s="37" t="s">
        <v>72</v>
      </c>
      <c r="X368" s="785">
        <f>IFERROR(X360/H360,"0")+IFERROR(X361/H361,"0")+IFERROR(X362/H362,"0")+IFERROR(X363/H363,"0")+IFERROR(X364/H364,"0")+IFERROR(X365/H365,"0")+IFERROR(X366/H366,"0")+IFERROR(X367/H367,"0")</f>
        <v>0</v>
      </c>
      <c r="Y368" s="785">
        <f>IFERROR(Y360/H360,"0")+IFERROR(Y361/H361,"0")+IFERROR(Y362/H362,"0")+IFERROR(Y363/H363,"0")+IFERROR(Y364/H364,"0")+IFERROR(Y365/H365,"0")+IFERROR(Y366/H366,"0")+IFERROR(Y367/H367,"0")</f>
        <v>0</v>
      </c>
      <c r="Z368" s="785">
        <f>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6"/>
      <c r="AB368" s="786"/>
      <c r="AC368" s="786"/>
    </row>
    <row r="369" spans="1:68" x14ac:dyDescent="0.2">
      <c r="A369" s="801"/>
      <c r="B369" s="801"/>
      <c r="C369" s="801"/>
      <c r="D369" s="801"/>
      <c r="E369" s="801"/>
      <c r="F369" s="801"/>
      <c r="G369" s="801"/>
      <c r="H369" s="801"/>
      <c r="I369" s="801"/>
      <c r="J369" s="801"/>
      <c r="K369" s="801"/>
      <c r="L369" s="801"/>
      <c r="M369" s="801"/>
      <c r="N369" s="801"/>
      <c r="O369" s="809"/>
      <c r="P369" s="803" t="s">
        <v>71</v>
      </c>
      <c r="Q369" s="804"/>
      <c r="R369" s="804"/>
      <c r="S369" s="804"/>
      <c r="T369" s="804"/>
      <c r="U369" s="804"/>
      <c r="V369" s="805"/>
      <c r="W369" s="37" t="s">
        <v>69</v>
      </c>
      <c r="X369" s="785">
        <f>IFERROR(SUM(X360:X367),"0")</f>
        <v>0</v>
      </c>
      <c r="Y369" s="785">
        <f>IFERROR(SUM(Y360:Y367),"0")</f>
        <v>0</v>
      </c>
      <c r="Z369" s="37"/>
      <c r="AA369" s="786"/>
      <c r="AB369" s="786"/>
      <c r="AC369" s="786"/>
    </row>
    <row r="370" spans="1:68" ht="14.25" customHeight="1" x14ac:dyDescent="0.25">
      <c r="A370" s="800" t="s">
        <v>64</v>
      </c>
      <c r="B370" s="801"/>
      <c r="C370" s="801"/>
      <c r="D370" s="801"/>
      <c r="E370" s="801"/>
      <c r="F370" s="801"/>
      <c r="G370" s="801"/>
      <c r="H370" s="801"/>
      <c r="I370" s="801"/>
      <c r="J370" s="801"/>
      <c r="K370" s="801"/>
      <c r="L370" s="801"/>
      <c r="M370" s="801"/>
      <c r="N370" s="801"/>
      <c r="O370" s="801"/>
      <c r="P370" s="801"/>
      <c r="Q370" s="801"/>
      <c r="R370" s="801"/>
      <c r="S370" s="801"/>
      <c r="T370" s="801"/>
      <c r="U370" s="801"/>
      <c r="V370" s="801"/>
      <c r="W370" s="801"/>
      <c r="X370" s="801"/>
      <c r="Y370" s="801"/>
      <c r="Z370" s="801"/>
      <c r="AA370" s="779"/>
      <c r="AB370" s="779"/>
      <c r="AC370" s="779"/>
    </row>
    <row r="371" spans="1:68" ht="27" customHeight="1" x14ac:dyDescent="0.25">
      <c r="A371" s="54" t="s">
        <v>584</v>
      </c>
      <c r="B371" s="54" t="s">
        <v>585</v>
      </c>
      <c r="C371" s="31">
        <v>4301030878</v>
      </c>
      <c r="D371" s="794">
        <v>4607091387193</v>
      </c>
      <c r="E371" s="795"/>
      <c r="F371" s="782">
        <v>0.7</v>
      </c>
      <c r="G371" s="32">
        <v>6</v>
      </c>
      <c r="H371" s="782">
        <v>4.2</v>
      </c>
      <c r="I371" s="782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35</v>
      </c>
      <c r="P371" s="9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8"/>
      <c r="R371" s="788"/>
      <c r="S371" s="788"/>
      <c r="T371" s="789"/>
      <c r="U371" s="34"/>
      <c r="V371" s="34"/>
      <c r="W371" s="35" t="s">
        <v>69</v>
      </c>
      <c r="X371" s="783">
        <v>0</v>
      </c>
      <c r="Y371" s="784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4301031153</v>
      </c>
      <c r="D372" s="794">
        <v>4607091387230</v>
      </c>
      <c r="E372" s="795"/>
      <c r="F372" s="782">
        <v>0.7</v>
      </c>
      <c r="G372" s="32">
        <v>6</v>
      </c>
      <c r="H372" s="782">
        <v>4.2</v>
      </c>
      <c r="I372" s="782">
        <v>4.47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40</v>
      </c>
      <c r="P372" s="9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50</v>
      </c>
      <c r="Y372" s="784">
        <f>IFERROR(IF(X372="",0,CEILING((X372/$H372),1)*$H372),"")</f>
        <v>50.400000000000006</v>
      </c>
      <c r="Z372" s="36">
        <f>IFERROR(IF(Y372=0,"",ROUNDUP(Y372/H372,0)*0.00902),"")</f>
        <v>0.10824</v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53.214285714285715</v>
      </c>
      <c r="BN372" s="64">
        <f>IFERROR(Y372*I372/H372,"0")</f>
        <v>53.64</v>
      </c>
      <c r="BO372" s="64">
        <f>IFERROR(1/J372*(X372/H372),"0")</f>
        <v>9.0187590187590191E-2</v>
      </c>
      <c r="BP372" s="64">
        <f>IFERROR(1/J372*(Y372/H372),"0")</f>
        <v>9.0909090909090912E-2</v>
      </c>
    </row>
    <row r="373" spans="1:68" ht="27" customHeight="1" x14ac:dyDescent="0.25">
      <c r="A373" s="54" t="s">
        <v>590</v>
      </c>
      <c r="B373" s="54" t="s">
        <v>591</v>
      </c>
      <c r="C373" s="31">
        <v>4301031154</v>
      </c>
      <c r="D373" s="794">
        <v>4607091387292</v>
      </c>
      <c r="E373" s="795"/>
      <c r="F373" s="782">
        <v>0.73</v>
      </c>
      <c r="G373" s="32">
        <v>6</v>
      </c>
      <c r="H373" s="782">
        <v>4.38</v>
      </c>
      <c r="I373" s="782">
        <v>4.6500000000000004</v>
      </c>
      <c r="J373" s="32">
        <v>132</v>
      </c>
      <c r="K373" s="32" t="s">
        <v>124</v>
      </c>
      <c r="L373" s="32"/>
      <c r="M373" s="33" t="s">
        <v>68</v>
      </c>
      <c r="N373" s="33"/>
      <c r="O373" s="32">
        <v>45</v>
      </c>
      <c r="P373" s="12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593</v>
      </c>
      <c r="B374" s="54" t="s">
        <v>594</v>
      </c>
      <c r="C374" s="31">
        <v>4301031152</v>
      </c>
      <c r="D374" s="794">
        <v>4607091387285</v>
      </c>
      <c r="E374" s="795"/>
      <c r="F374" s="782">
        <v>0.35</v>
      </c>
      <c r="G374" s="32">
        <v>6</v>
      </c>
      <c r="H374" s="782">
        <v>2.1</v>
      </c>
      <c r="I374" s="782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9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8"/>
      <c r="B375" s="801"/>
      <c r="C375" s="801"/>
      <c r="D375" s="801"/>
      <c r="E375" s="801"/>
      <c r="F375" s="801"/>
      <c r="G375" s="801"/>
      <c r="H375" s="801"/>
      <c r="I375" s="801"/>
      <c r="J375" s="801"/>
      <c r="K375" s="801"/>
      <c r="L375" s="801"/>
      <c r="M375" s="801"/>
      <c r="N375" s="801"/>
      <c r="O375" s="809"/>
      <c r="P375" s="803" t="s">
        <v>71</v>
      </c>
      <c r="Q375" s="804"/>
      <c r="R375" s="804"/>
      <c r="S375" s="804"/>
      <c r="T375" s="804"/>
      <c r="U375" s="804"/>
      <c r="V375" s="805"/>
      <c r="W375" s="37" t="s">
        <v>72</v>
      </c>
      <c r="X375" s="785">
        <f>IFERROR(X371/H371,"0")+IFERROR(X372/H372,"0")+IFERROR(X373/H373,"0")+IFERROR(X374/H374,"0")</f>
        <v>11.904761904761905</v>
      </c>
      <c r="Y375" s="785">
        <f>IFERROR(Y371/H371,"0")+IFERROR(Y372/H372,"0")+IFERROR(Y373/H373,"0")+IFERROR(Y374/H374,"0")</f>
        <v>12</v>
      </c>
      <c r="Z375" s="785">
        <f>IFERROR(IF(Z371="",0,Z371),"0")+IFERROR(IF(Z372="",0,Z372),"0")+IFERROR(IF(Z373="",0,Z373),"0")+IFERROR(IF(Z374="",0,Z374),"0")</f>
        <v>0.10824</v>
      </c>
      <c r="AA375" s="786"/>
      <c r="AB375" s="786"/>
      <c r="AC375" s="786"/>
    </row>
    <row r="376" spans="1:68" x14ac:dyDescent="0.2">
      <c r="A376" s="801"/>
      <c r="B376" s="801"/>
      <c r="C376" s="801"/>
      <c r="D376" s="801"/>
      <c r="E376" s="801"/>
      <c r="F376" s="801"/>
      <c r="G376" s="801"/>
      <c r="H376" s="801"/>
      <c r="I376" s="801"/>
      <c r="J376" s="801"/>
      <c r="K376" s="801"/>
      <c r="L376" s="801"/>
      <c r="M376" s="801"/>
      <c r="N376" s="801"/>
      <c r="O376" s="809"/>
      <c r="P376" s="803" t="s">
        <v>71</v>
      </c>
      <c r="Q376" s="804"/>
      <c r="R376" s="804"/>
      <c r="S376" s="804"/>
      <c r="T376" s="804"/>
      <c r="U376" s="804"/>
      <c r="V376" s="805"/>
      <c r="W376" s="37" t="s">
        <v>69</v>
      </c>
      <c r="X376" s="785">
        <f>IFERROR(SUM(X371:X374),"0")</f>
        <v>50</v>
      </c>
      <c r="Y376" s="785">
        <f>IFERROR(SUM(Y371:Y374),"0")</f>
        <v>50.400000000000006</v>
      </c>
      <c r="Z376" s="37"/>
      <c r="AA376" s="786"/>
      <c r="AB376" s="786"/>
      <c r="AC376" s="786"/>
    </row>
    <row r="377" spans="1:68" ht="14.25" customHeight="1" x14ac:dyDescent="0.25">
      <c r="A377" s="800" t="s">
        <v>73</v>
      </c>
      <c r="B377" s="801"/>
      <c r="C377" s="801"/>
      <c r="D377" s="801"/>
      <c r="E377" s="801"/>
      <c r="F377" s="801"/>
      <c r="G377" s="801"/>
      <c r="H377" s="801"/>
      <c r="I377" s="801"/>
      <c r="J377" s="801"/>
      <c r="K377" s="801"/>
      <c r="L377" s="801"/>
      <c r="M377" s="801"/>
      <c r="N377" s="801"/>
      <c r="O377" s="801"/>
      <c r="P377" s="801"/>
      <c r="Q377" s="801"/>
      <c r="R377" s="801"/>
      <c r="S377" s="801"/>
      <c r="T377" s="801"/>
      <c r="U377" s="801"/>
      <c r="V377" s="801"/>
      <c r="W377" s="801"/>
      <c r="X377" s="801"/>
      <c r="Y377" s="801"/>
      <c r="Z377" s="801"/>
      <c r="AA377" s="779"/>
      <c r="AB377" s="779"/>
      <c r="AC377" s="779"/>
    </row>
    <row r="378" spans="1:68" ht="48" customHeight="1" x14ac:dyDescent="0.25">
      <c r="A378" s="54" t="s">
        <v>595</v>
      </c>
      <c r="B378" s="54" t="s">
        <v>596</v>
      </c>
      <c r="C378" s="31">
        <v>4301051100</v>
      </c>
      <c r="D378" s="794">
        <v>4607091387766</v>
      </c>
      <c r="E378" s="795"/>
      <c r="F378" s="782">
        <v>1.3</v>
      </c>
      <c r="G378" s="32">
        <v>6</v>
      </c>
      <c r="H378" s="782">
        <v>7.8</v>
      </c>
      <c r="I378" s="782">
        <v>8.3130000000000006</v>
      </c>
      <c r="J378" s="32">
        <v>64</v>
      </c>
      <c r="K378" s="32" t="s">
        <v>113</v>
      </c>
      <c r="L378" s="32"/>
      <c r="M378" s="33" t="s">
        <v>117</v>
      </c>
      <c r="N378" s="33"/>
      <c r="O378" s="32">
        <v>40</v>
      </c>
      <c r="P378" s="9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8"/>
      <c r="R378" s="788"/>
      <c r="S378" s="788"/>
      <c r="T378" s="789"/>
      <c r="U378" s="34"/>
      <c r="V378" s="34"/>
      <c r="W378" s="35" t="s">
        <v>69</v>
      </c>
      <c r="X378" s="783">
        <v>0</v>
      </c>
      <c r="Y378" s="784">
        <f t="shared" ref="Y378:Y383" si="82"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ref="BM378:BM383" si="83">IFERROR(X378*I378/H378,"0")</f>
        <v>0</v>
      </c>
      <c r="BN378" s="64">
        <f t="shared" ref="BN378:BN383" si="84">IFERROR(Y378*I378/H378,"0")</f>
        <v>0</v>
      </c>
      <c r="BO378" s="64">
        <f t="shared" ref="BO378:BO383" si="85">IFERROR(1/J378*(X378/H378),"0")</f>
        <v>0</v>
      </c>
      <c r="BP378" s="64">
        <f t="shared" ref="BP378:BP383" si="86">IFERROR(1/J378*(Y378/H378),"0")</f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4301051116</v>
      </c>
      <c r="D379" s="794">
        <v>4607091387957</v>
      </c>
      <c r="E379" s="795"/>
      <c r="F379" s="782">
        <v>1.3</v>
      </c>
      <c r="G379" s="32">
        <v>6</v>
      </c>
      <c r="H379" s="782">
        <v>7.8</v>
      </c>
      <c r="I379" s="782">
        <v>8.3640000000000008</v>
      </c>
      <c r="J379" s="32">
        <v>56</v>
      </c>
      <c r="K379" s="32" t="s">
        <v>113</v>
      </c>
      <c r="L379" s="32"/>
      <c r="M379" s="33" t="s">
        <v>68</v>
      </c>
      <c r="N379" s="33"/>
      <c r="O379" s="32">
        <v>40</v>
      </c>
      <c r="P379" s="8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si="82"/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4301051115</v>
      </c>
      <c r="D380" s="794">
        <v>4607091387964</v>
      </c>
      <c r="E380" s="795"/>
      <c r="F380" s="782">
        <v>1.35</v>
      </c>
      <c r="G380" s="32">
        <v>6</v>
      </c>
      <c r="H380" s="782">
        <v>8.1</v>
      </c>
      <c r="I380" s="782">
        <v>8.6460000000000008</v>
      </c>
      <c r="J380" s="32">
        <v>56</v>
      </c>
      <c r="K380" s="32" t="s">
        <v>113</v>
      </c>
      <c r="L380" s="32"/>
      <c r="M380" s="33" t="s">
        <v>68</v>
      </c>
      <c r="N380" s="33"/>
      <c r="O380" s="32">
        <v>40</v>
      </c>
      <c r="P380" s="10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4301051705</v>
      </c>
      <c r="D381" s="794">
        <v>4680115884588</v>
      </c>
      <c r="E381" s="795"/>
      <c r="F381" s="782">
        <v>0.5</v>
      </c>
      <c r="G381" s="32">
        <v>6</v>
      </c>
      <c r="H381" s="782">
        <v>3</v>
      </c>
      <c r="I381" s="782">
        <v>3.246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607</v>
      </c>
      <c r="B382" s="54" t="s">
        <v>608</v>
      </c>
      <c r="C382" s="31">
        <v>4301051130</v>
      </c>
      <c r="D382" s="794">
        <v>4607091387537</v>
      </c>
      <c r="E382" s="795"/>
      <c r="F382" s="782">
        <v>0.45</v>
      </c>
      <c r="G382" s="32">
        <v>6</v>
      </c>
      <c r="H382" s="782">
        <v>2.7</v>
      </c>
      <c r="I382" s="782">
        <v>2.97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48" customHeight="1" x14ac:dyDescent="0.25">
      <c r="A383" s="54" t="s">
        <v>610</v>
      </c>
      <c r="B383" s="54" t="s">
        <v>611</v>
      </c>
      <c r="C383" s="31">
        <v>4301051132</v>
      </c>
      <c r="D383" s="794">
        <v>4607091387513</v>
      </c>
      <c r="E383" s="795"/>
      <c r="F383" s="782">
        <v>0.45</v>
      </c>
      <c r="G383" s="32">
        <v>6</v>
      </c>
      <c r="H383" s="782">
        <v>2.7</v>
      </c>
      <c r="I383" s="782">
        <v>2.9580000000000002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x14ac:dyDescent="0.2">
      <c r="A384" s="808"/>
      <c r="B384" s="801"/>
      <c r="C384" s="801"/>
      <c r="D384" s="801"/>
      <c r="E384" s="801"/>
      <c r="F384" s="801"/>
      <c r="G384" s="801"/>
      <c r="H384" s="801"/>
      <c r="I384" s="801"/>
      <c r="J384" s="801"/>
      <c r="K384" s="801"/>
      <c r="L384" s="801"/>
      <c r="M384" s="801"/>
      <c r="N384" s="801"/>
      <c r="O384" s="809"/>
      <c r="P384" s="803" t="s">
        <v>71</v>
      </c>
      <c r="Q384" s="804"/>
      <c r="R384" s="804"/>
      <c r="S384" s="804"/>
      <c r="T384" s="804"/>
      <c r="U384" s="804"/>
      <c r="V384" s="805"/>
      <c r="W384" s="37" t="s">
        <v>72</v>
      </c>
      <c r="X384" s="785">
        <f>IFERROR(X378/H378,"0")+IFERROR(X379/H379,"0")+IFERROR(X380/H380,"0")+IFERROR(X381/H381,"0")+IFERROR(X382/H382,"0")+IFERROR(X383/H383,"0")</f>
        <v>0</v>
      </c>
      <c r="Y384" s="785">
        <f>IFERROR(Y378/H378,"0")+IFERROR(Y379/H379,"0")+IFERROR(Y380/H380,"0")+IFERROR(Y381/H381,"0")+IFERROR(Y382/H382,"0")+IFERROR(Y383/H383,"0")</f>
        <v>0</v>
      </c>
      <c r="Z384" s="785">
        <f>IFERROR(IF(Z378="",0,Z378),"0")+IFERROR(IF(Z379="",0,Z379),"0")+IFERROR(IF(Z380="",0,Z380),"0")+IFERROR(IF(Z381="",0,Z381),"0")+IFERROR(IF(Z382="",0,Z382),"0")+IFERROR(IF(Z383="",0,Z383),"0")</f>
        <v>0</v>
      </c>
      <c r="AA384" s="786"/>
      <c r="AB384" s="786"/>
      <c r="AC384" s="786"/>
    </row>
    <row r="385" spans="1:68" x14ac:dyDescent="0.2">
      <c r="A385" s="801"/>
      <c r="B385" s="801"/>
      <c r="C385" s="801"/>
      <c r="D385" s="801"/>
      <c r="E385" s="801"/>
      <c r="F385" s="801"/>
      <c r="G385" s="801"/>
      <c r="H385" s="801"/>
      <c r="I385" s="801"/>
      <c r="J385" s="801"/>
      <c r="K385" s="801"/>
      <c r="L385" s="801"/>
      <c r="M385" s="801"/>
      <c r="N385" s="801"/>
      <c r="O385" s="809"/>
      <c r="P385" s="803" t="s">
        <v>71</v>
      </c>
      <c r="Q385" s="804"/>
      <c r="R385" s="804"/>
      <c r="S385" s="804"/>
      <c r="T385" s="804"/>
      <c r="U385" s="804"/>
      <c r="V385" s="805"/>
      <c r="W385" s="37" t="s">
        <v>69</v>
      </c>
      <c r="X385" s="785">
        <f>IFERROR(SUM(X378:X383),"0")</f>
        <v>0</v>
      </c>
      <c r="Y385" s="785">
        <f>IFERROR(SUM(Y378:Y383),"0")</f>
        <v>0</v>
      </c>
      <c r="Z385" s="37"/>
      <c r="AA385" s="786"/>
      <c r="AB385" s="786"/>
      <c r="AC385" s="786"/>
    </row>
    <row r="386" spans="1:68" ht="14.25" customHeight="1" x14ac:dyDescent="0.25">
      <c r="A386" s="800" t="s">
        <v>205</v>
      </c>
      <c r="B386" s="801"/>
      <c r="C386" s="801"/>
      <c r="D386" s="801"/>
      <c r="E386" s="801"/>
      <c r="F386" s="801"/>
      <c r="G386" s="801"/>
      <c r="H386" s="801"/>
      <c r="I386" s="801"/>
      <c r="J386" s="801"/>
      <c r="K386" s="801"/>
      <c r="L386" s="801"/>
      <c r="M386" s="801"/>
      <c r="N386" s="801"/>
      <c r="O386" s="801"/>
      <c r="P386" s="801"/>
      <c r="Q386" s="801"/>
      <c r="R386" s="801"/>
      <c r="S386" s="801"/>
      <c r="T386" s="801"/>
      <c r="U386" s="801"/>
      <c r="V386" s="801"/>
      <c r="W386" s="801"/>
      <c r="X386" s="801"/>
      <c r="Y386" s="801"/>
      <c r="Z386" s="801"/>
      <c r="AA386" s="779"/>
      <c r="AB386" s="779"/>
      <c r="AC386" s="779"/>
    </row>
    <row r="387" spans="1:68" ht="37.5" customHeight="1" x14ac:dyDescent="0.25">
      <c r="A387" s="54" t="s">
        <v>613</v>
      </c>
      <c r="B387" s="54" t="s">
        <v>614</v>
      </c>
      <c r="C387" s="31">
        <v>4301060379</v>
      </c>
      <c r="D387" s="794">
        <v>4607091380880</v>
      </c>
      <c r="E387" s="795"/>
      <c r="F387" s="782">
        <v>1.4</v>
      </c>
      <c r="G387" s="32">
        <v>6</v>
      </c>
      <c r="H387" s="782">
        <v>8.4</v>
      </c>
      <c r="I387" s="782">
        <v>8.9640000000000004</v>
      </c>
      <c r="J387" s="32">
        <v>56</v>
      </c>
      <c r="K387" s="32" t="s">
        <v>113</v>
      </c>
      <c r="L387" s="32"/>
      <c r="M387" s="33" t="s">
        <v>68</v>
      </c>
      <c r="N387" s="33"/>
      <c r="O387" s="32">
        <v>30</v>
      </c>
      <c r="P387" s="10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8"/>
      <c r="R387" s="788"/>
      <c r="S387" s="788"/>
      <c r="T387" s="789"/>
      <c r="U387" s="34"/>
      <c r="V387" s="34"/>
      <c r="W387" s="35" t="s">
        <v>69</v>
      </c>
      <c r="X387" s="783">
        <v>0</v>
      </c>
      <c r="Y387" s="784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616</v>
      </c>
      <c r="B388" s="54" t="s">
        <v>617</v>
      </c>
      <c r="C388" s="31">
        <v>4301060308</v>
      </c>
      <c r="D388" s="794">
        <v>4607091384482</v>
      </c>
      <c r="E388" s="795"/>
      <c r="F388" s="782">
        <v>1.3</v>
      </c>
      <c r="G388" s="32">
        <v>6</v>
      </c>
      <c r="H388" s="782">
        <v>7.8</v>
      </c>
      <c r="I388" s="782">
        <v>8.3640000000000008</v>
      </c>
      <c r="J388" s="32">
        <v>56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619</v>
      </c>
      <c r="B389" s="54" t="s">
        <v>620</v>
      </c>
      <c r="C389" s="31">
        <v>4301060325</v>
      </c>
      <c r="D389" s="794">
        <v>4607091380897</v>
      </c>
      <c r="E389" s="795"/>
      <c r="F389" s="782">
        <v>1.4</v>
      </c>
      <c r="G389" s="32">
        <v>6</v>
      </c>
      <c r="H389" s="782">
        <v>8.4</v>
      </c>
      <c r="I389" s="782">
        <v>8.9640000000000004</v>
      </c>
      <c r="J389" s="32">
        <v>56</v>
      </c>
      <c r="K389" s="32" t="s">
        <v>113</v>
      </c>
      <c r="L389" s="32"/>
      <c r="M389" s="33" t="s">
        <v>68</v>
      </c>
      <c r="N389" s="33"/>
      <c r="O389" s="32">
        <v>30</v>
      </c>
      <c r="P389" s="8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619</v>
      </c>
      <c r="B390" s="54" t="s">
        <v>622</v>
      </c>
      <c r="C390" s="31">
        <v>4301060484</v>
      </c>
      <c r="D390" s="794">
        <v>4607091380897</v>
      </c>
      <c r="E390" s="795"/>
      <c r="F390" s="782">
        <v>1.4</v>
      </c>
      <c r="G390" s="32">
        <v>6</v>
      </c>
      <c r="H390" s="782">
        <v>8.4</v>
      </c>
      <c r="I390" s="782">
        <v>8.9190000000000005</v>
      </c>
      <c r="J390" s="32">
        <v>64</v>
      </c>
      <c r="K390" s="32" t="s">
        <v>113</v>
      </c>
      <c r="L390" s="32"/>
      <c r="M390" s="33" t="s">
        <v>159</v>
      </c>
      <c r="N390" s="33"/>
      <c r="O390" s="32">
        <v>30</v>
      </c>
      <c r="P390" s="1063" t="s">
        <v>623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808"/>
      <c r="B391" s="801"/>
      <c r="C391" s="801"/>
      <c r="D391" s="801"/>
      <c r="E391" s="801"/>
      <c r="F391" s="801"/>
      <c r="G391" s="801"/>
      <c r="H391" s="801"/>
      <c r="I391" s="801"/>
      <c r="J391" s="801"/>
      <c r="K391" s="801"/>
      <c r="L391" s="801"/>
      <c r="M391" s="801"/>
      <c r="N391" s="801"/>
      <c r="O391" s="809"/>
      <c r="P391" s="803" t="s">
        <v>71</v>
      </c>
      <c r="Q391" s="804"/>
      <c r="R391" s="804"/>
      <c r="S391" s="804"/>
      <c r="T391" s="804"/>
      <c r="U391" s="804"/>
      <c r="V391" s="805"/>
      <c r="W391" s="37" t="s">
        <v>72</v>
      </c>
      <c r="X391" s="785">
        <f>IFERROR(X387/H387,"0")+IFERROR(X388/H388,"0")+IFERROR(X389/H389,"0")+IFERROR(X390/H390,"0")</f>
        <v>0</v>
      </c>
      <c r="Y391" s="785">
        <f>IFERROR(Y387/H387,"0")+IFERROR(Y388/H388,"0")+IFERROR(Y389/H389,"0")+IFERROR(Y390/H390,"0")</f>
        <v>0</v>
      </c>
      <c r="Z391" s="785">
        <f>IFERROR(IF(Z387="",0,Z387),"0")+IFERROR(IF(Z388="",0,Z388),"0")+IFERROR(IF(Z389="",0,Z389),"0")+IFERROR(IF(Z390="",0,Z390),"0")</f>
        <v>0</v>
      </c>
      <c r="AA391" s="786"/>
      <c r="AB391" s="786"/>
      <c r="AC391" s="786"/>
    </row>
    <row r="392" spans="1:68" x14ac:dyDescent="0.2">
      <c r="A392" s="801"/>
      <c r="B392" s="801"/>
      <c r="C392" s="801"/>
      <c r="D392" s="801"/>
      <c r="E392" s="801"/>
      <c r="F392" s="801"/>
      <c r="G392" s="801"/>
      <c r="H392" s="801"/>
      <c r="I392" s="801"/>
      <c r="J392" s="801"/>
      <c r="K392" s="801"/>
      <c r="L392" s="801"/>
      <c r="M392" s="801"/>
      <c r="N392" s="801"/>
      <c r="O392" s="809"/>
      <c r="P392" s="803" t="s">
        <v>71</v>
      </c>
      <c r="Q392" s="804"/>
      <c r="R392" s="804"/>
      <c r="S392" s="804"/>
      <c r="T392" s="804"/>
      <c r="U392" s="804"/>
      <c r="V392" s="805"/>
      <c r="W392" s="37" t="s">
        <v>69</v>
      </c>
      <c r="X392" s="785">
        <f>IFERROR(SUM(X387:X390),"0")</f>
        <v>0</v>
      </c>
      <c r="Y392" s="785">
        <f>IFERROR(SUM(Y387:Y390),"0")</f>
        <v>0</v>
      </c>
      <c r="Z392" s="37"/>
      <c r="AA392" s="786"/>
      <c r="AB392" s="786"/>
      <c r="AC392" s="786"/>
    </row>
    <row r="393" spans="1:68" ht="14.25" customHeight="1" x14ac:dyDescent="0.25">
      <c r="A393" s="800" t="s">
        <v>99</v>
      </c>
      <c r="B393" s="801"/>
      <c r="C393" s="801"/>
      <c r="D393" s="801"/>
      <c r="E393" s="801"/>
      <c r="F393" s="801"/>
      <c r="G393" s="801"/>
      <c r="H393" s="801"/>
      <c r="I393" s="801"/>
      <c r="J393" s="801"/>
      <c r="K393" s="801"/>
      <c r="L393" s="801"/>
      <c r="M393" s="801"/>
      <c r="N393" s="801"/>
      <c r="O393" s="801"/>
      <c r="P393" s="801"/>
      <c r="Q393" s="801"/>
      <c r="R393" s="801"/>
      <c r="S393" s="801"/>
      <c r="T393" s="801"/>
      <c r="U393" s="801"/>
      <c r="V393" s="801"/>
      <c r="W393" s="801"/>
      <c r="X393" s="801"/>
      <c r="Y393" s="801"/>
      <c r="Z393" s="801"/>
      <c r="AA393" s="779"/>
      <c r="AB393" s="779"/>
      <c r="AC393" s="779"/>
    </row>
    <row r="394" spans="1:68" ht="16.5" customHeight="1" x14ac:dyDescent="0.25">
      <c r="A394" s="54" t="s">
        <v>625</v>
      </c>
      <c r="B394" s="54" t="s">
        <v>626</v>
      </c>
      <c r="C394" s="31">
        <v>4301030232</v>
      </c>
      <c r="D394" s="794">
        <v>4607091388374</v>
      </c>
      <c r="E394" s="795"/>
      <c r="F394" s="782">
        <v>0.38</v>
      </c>
      <c r="G394" s="32">
        <v>8</v>
      </c>
      <c r="H394" s="782">
        <v>3.04</v>
      </c>
      <c r="I394" s="782">
        <v>3.29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62" t="s">
        <v>627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628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4301030235</v>
      </c>
      <c r="D395" s="794">
        <v>4607091388381</v>
      </c>
      <c r="E395" s="795"/>
      <c r="F395" s="782">
        <v>0.38</v>
      </c>
      <c r="G395" s="32">
        <v>8</v>
      </c>
      <c r="H395" s="782">
        <v>3.04</v>
      </c>
      <c r="I395" s="782">
        <v>3.33</v>
      </c>
      <c r="J395" s="32">
        <v>132</v>
      </c>
      <c r="K395" s="32" t="s">
        <v>124</v>
      </c>
      <c r="L395" s="32"/>
      <c r="M395" s="33" t="s">
        <v>102</v>
      </c>
      <c r="N395" s="33"/>
      <c r="O395" s="32">
        <v>180</v>
      </c>
      <c r="P395" s="1053" t="s">
        <v>631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628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4301032015</v>
      </c>
      <c r="D396" s="794">
        <v>4607091383102</v>
      </c>
      <c r="E396" s="795"/>
      <c r="F396" s="782">
        <v>0.17</v>
      </c>
      <c r="G396" s="32">
        <v>15</v>
      </c>
      <c r="H396" s="782">
        <v>2.5499999999999998</v>
      </c>
      <c r="I396" s="782">
        <v>2.9550000000000001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634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635</v>
      </c>
      <c r="B397" s="54" t="s">
        <v>636</v>
      </c>
      <c r="C397" s="31">
        <v>4301030233</v>
      </c>
      <c r="D397" s="794">
        <v>4607091388404</v>
      </c>
      <c r="E397" s="795"/>
      <c r="F397" s="782">
        <v>0.17</v>
      </c>
      <c r="G397" s="32">
        <v>15</v>
      </c>
      <c r="H397" s="782">
        <v>2.5499999999999998</v>
      </c>
      <c r="I397" s="782">
        <v>2.88</v>
      </c>
      <c r="J397" s="32">
        <v>182</v>
      </c>
      <c r="K397" s="32" t="s">
        <v>76</v>
      </c>
      <c r="L397" s="32"/>
      <c r="M397" s="33" t="s">
        <v>102</v>
      </c>
      <c r="N397" s="33"/>
      <c r="O397" s="32">
        <v>180</v>
      </c>
      <c r="P397" s="9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628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8"/>
      <c r="B398" s="801"/>
      <c r="C398" s="801"/>
      <c r="D398" s="801"/>
      <c r="E398" s="801"/>
      <c r="F398" s="801"/>
      <c r="G398" s="801"/>
      <c r="H398" s="801"/>
      <c r="I398" s="801"/>
      <c r="J398" s="801"/>
      <c r="K398" s="801"/>
      <c r="L398" s="801"/>
      <c r="M398" s="801"/>
      <c r="N398" s="801"/>
      <c r="O398" s="809"/>
      <c r="P398" s="803" t="s">
        <v>71</v>
      </c>
      <c r="Q398" s="804"/>
      <c r="R398" s="804"/>
      <c r="S398" s="804"/>
      <c r="T398" s="804"/>
      <c r="U398" s="804"/>
      <c r="V398" s="805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x14ac:dyDescent="0.2">
      <c r="A399" s="801"/>
      <c r="B399" s="801"/>
      <c r="C399" s="801"/>
      <c r="D399" s="801"/>
      <c r="E399" s="801"/>
      <c r="F399" s="801"/>
      <c r="G399" s="801"/>
      <c r="H399" s="801"/>
      <c r="I399" s="801"/>
      <c r="J399" s="801"/>
      <c r="K399" s="801"/>
      <c r="L399" s="801"/>
      <c r="M399" s="801"/>
      <c r="N399" s="801"/>
      <c r="O399" s="809"/>
      <c r="P399" s="803" t="s">
        <v>71</v>
      </c>
      <c r="Q399" s="804"/>
      <c r="R399" s="804"/>
      <c r="S399" s="804"/>
      <c r="T399" s="804"/>
      <c r="U399" s="804"/>
      <c r="V399" s="805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customHeight="1" x14ac:dyDescent="0.25">
      <c r="A400" s="800" t="s">
        <v>637</v>
      </c>
      <c r="B400" s="801"/>
      <c r="C400" s="801"/>
      <c r="D400" s="801"/>
      <c r="E400" s="801"/>
      <c r="F400" s="801"/>
      <c r="G400" s="801"/>
      <c r="H400" s="801"/>
      <c r="I400" s="801"/>
      <c r="J400" s="801"/>
      <c r="K400" s="801"/>
      <c r="L400" s="801"/>
      <c r="M400" s="801"/>
      <c r="N400" s="801"/>
      <c r="O400" s="801"/>
      <c r="P400" s="801"/>
      <c r="Q400" s="801"/>
      <c r="R400" s="801"/>
      <c r="S400" s="801"/>
      <c r="T400" s="801"/>
      <c r="U400" s="801"/>
      <c r="V400" s="801"/>
      <c r="W400" s="801"/>
      <c r="X400" s="801"/>
      <c r="Y400" s="801"/>
      <c r="Z400" s="801"/>
      <c r="AA400" s="779"/>
      <c r="AB400" s="779"/>
      <c r="AC400" s="779"/>
    </row>
    <row r="401" spans="1:68" ht="16.5" customHeight="1" x14ac:dyDescent="0.25">
      <c r="A401" s="54" t="s">
        <v>638</v>
      </c>
      <c r="B401" s="54" t="s">
        <v>639</v>
      </c>
      <c r="C401" s="31">
        <v>4301180007</v>
      </c>
      <c r="D401" s="794">
        <v>4680115881808</v>
      </c>
      <c r="E401" s="795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76</v>
      </c>
      <c r="L401" s="32"/>
      <c r="M401" s="33" t="s">
        <v>640</v>
      </c>
      <c r="N401" s="33"/>
      <c r="O401" s="32">
        <v>730</v>
      </c>
      <c r="P401" s="89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50</v>
      </c>
      <c r="Y401" s="784">
        <f>IFERROR(IF(X401="",0,CEILING((X401/$H401),1)*$H401),"")</f>
        <v>50</v>
      </c>
      <c r="Z401" s="36">
        <f>IFERROR(IF(Y401=0,"",ROUNDUP(Y401/H401,0)*0.00474),"")</f>
        <v>0.11850000000000001</v>
      </c>
      <c r="AA401" s="56"/>
      <c r="AB401" s="57"/>
      <c r="AC401" s="473" t="s">
        <v>641</v>
      </c>
      <c r="AG401" s="64"/>
      <c r="AJ401" s="68"/>
      <c r="AK401" s="68">
        <v>0</v>
      </c>
      <c r="BB401" s="474" t="s">
        <v>1</v>
      </c>
      <c r="BM401" s="64">
        <f>IFERROR(X401*I401/H401,"0")</f>
        <v>56.000000000000007</v>
      </c>
      <c r="BN401" s="64">
        <f>IFERROR(Y401*I401/H401,"0")</f>
        <v>56.000000000000007</v>
      </c>
      <c r="BO401" s="64">
        <f>IFERROR(1/J401*(X401/H401),"0")</f>
        <v>0.10504201680672269</v>
      </c>
      <c r="BP401" s="64">
        <f>IFERROR(1/J401*(Y401/H401),"0")</f>
        <v>0.10504201680672269</v>
      </c>
    </row>
    <row r="402" spans="1:68" ht="27" customHeight="1" x14ac:dyDescent="0.25">
      <c r="A402" s="54" t="s">
        <v>642</v>
      </c>
      <c r="B402" s="54" t="s">
        <v>643</v>
      </c>
      <c r="C402" s="31">
        <v>4301180006</v>
      </c>
      <c r="D402" s="794">
        <v>4680115881822</v>
      </c>
      <c r="E402" s="795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76</v>
      </c>
      <c r="L402" s="32"/>
      <c r="M402" s="33" t="s">
        <v>640</v>
      </c>
      <c r="N402" s="33"/>
      <c r="O402" s="32">
        <v>730</v>
      </c>
      <c r="P402" s="8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50</v>
      </c>
      <c r="Y402" s="784">
        <f>IFERROR(IF(X402="",0,CEILING((X402/$H402),1)*$H402),"")</f>
        <v>50</v>
      </c>
      <c r="Z402" s="36">
        <f>IFERROR(IF(Y402=0,"",ROUNDUP(Y402/H402,0)*0.00474),"")</f>
        <v>0.11850000000000001</v>
      </c>
      <c r="AA402" s="56"/>
      <c r="AB402" s="57"/>
      <c r="AC402" s="475" t="s">
        <v>641</v>
      </c>
      <c r="AG402" s="64"/>
      <c r="AJ402" s="68"/>
      <c r="AK402" s="68">
        <v>0</v>
      </c>
      <c r="BB402" s="476" t="s">
        <v>1</v>
      </c>
      <c r="BM402" s="64">
        <f>IFERROR(X402*I402/H402,"0")</f>
        <v>56.000000000000007</v>
      </c>
      <c r="BN402" s="64">
        <f>IFERROR(Y402*I402/H402,"0")</f>
        <v>56.000000000000007</v>
      </c>
      <c r="BO402" s="64">
        <f>IFERROR(1/J402*(X402/H402),"0")</f>
        <v>0.10504201680672269</v>
      </c>
      <c r="BP402" s="64">
        <f>IFERROR(1/J402*(Y402/H402),"0")</f>
        <v>0.10504201680672269</v>
      </c>
    </row>
    <row r="403" spans="1:68" ht="27" customHeight="1" x14ac:dyDescent="0.25">
      <c r="A403" s="54" t="s">
        <v>644</v>
      </c>
      <c r="B403" s="54" t="s">
        <v>645</v>
      </c>
      <c r="C403" s="31">
        <v>4301180001</v>
      </c>
      <c r="D403" s="794">
        <v>4680115880016</v>
      </c>
      <c r="E403" s="795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76</v>
      </c>
      <c r="L403" s="32"/>
      <c r="M403" s="33" t="s">
        <v>640</v>
      </c>
      <c r="N403" s="33"/>
      <c r="O403" s="32">
        <v>730</v>
      </c>
      <c r="P403" s="9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50</v>
      </c>
      <c r="Y403" s="784">
        <f>IFERROR(IF(X403="",0,CEILING((X403/$H403),1)*$H403),"")</f>
        <v>50</v>
      </c>
      <c r="Z403" s="36">
        <f>IFERROR(IF(Y403=0,"",ROUNDUP(Y403/H403,0)*0.00474),"")</f>
        <v>0.11850000000000001</v>
      </c>
      <c r="AA403" s="56"/>
      <c r="AB403" s="57"/>
      <c r="AC403" s="477" t="s">
        <v>641</v>
      </c>
      <c r="AG403" s="64"/>
      <c r="AJ403" s="68"/>
      <c r="AK403" s="68">
        <v>0</v>
      </c>
      <c r="BB403" s="478" t="s">
        <v>1</v>
      </c>
      <c r="BM403" s="64">
        <f>IFERROR(X403*I403/H403,"0")</f>
        <v>56.000000000000007</v>
      </c>
      <c r="BN403" s="64">
        <f>IFERROR(Y403*I403/H403,"0")</f>
        <v>56.000000000000007</v>
      </c>
      <c r="BO403" s="64">
        <f>IFERROR(1/J403*(X403/H403),"0")</f>
        <v>0.10504201680672269</v>
      </c>
      <c r="BP403" s="64">
        <f>IFERROR(1/J403*(Y403/H403),"0")</f>
        <v>0.10504201680672269</v>
      </c>
    </row>
    <row r="404" spans="1:68" x14ac:dyDescent="0.2">
      <c r="A404" s="808"/>
      <c r="B404" s="801"/>
      <c r="C404" s="801"/>
      <c r="D404" s="801"/>
      <c r="E404" s="801"/>
      <c r="F404" s="801"/>
      <c r="G404" s="801"/>
      <c r="H404" s="801"/>
      <c r="I404" s="801"/>
      <c r="J404" s="801"/>
      <c r="K404" s="801"/>
      <c r="L404" s="801"/>
      <c r="M404" s="801"/>
      <c r="N404" s="801"/>
      <c r="O404" s="809"/>
      <c r="P404" s="803" t="s">
        <v>71</v>
      </c>
      <c r="Q404" s="804"/>
      <c r="R404" s="804"/>
      <c r="S404" s="804"/>
      <c r="T404" s="804"/>
      <c r="U404" s="804"/>
      <c r="V404" s="805"/>
      <c r="W404" s="37" t="s">
        <v>72</v>
      </c>
      <c r="X404" s="785">
        <f>IFERROR(X401/H401,"0")+IFERROR(X402/H402,"0")+IFERROR(X403/H403,"0")</f>
        <v>75</v>
      </c>
      <c r="Y404" s="785">
        <f>IFERROR(Y401/H401,"0")+IFERROR(Y402/H402,"0")+IFERROR(Y403/H403,"0")</f>
        <v>75</v>
      </c>
      <c r="Z404" s="785">
        <f>IFERROR(IF(Z401="",0,Z401),"0")+IFERROR(IF(Z402="",0,Z402),"0")+IFERROR(IF(Z403="",0,Z403),"0")</f>
        <v>0.35550000000000004</v>
      </c>
      <c r="AA404" s="786"/>
      <c r="AB404" s="786"/>
      <c r="AC404" s="786"/>
    </row>
    <row r="405" spans="1:68" x14ac:dyDescent="0.2">
      <c r="A405" s="801"/>
      <c r="B405" s="801"/>
      <c r="C405" s="801"/>
      <c r="D405" s="801"/>
      <c r="E405" s="801"/>
      <c r="F405" s="801"/>
      <c r="G405" s="801"/>
      <c r="H405" s="801"/>
      <c r="I405" s="801"/>
      <c r="J405" s="801"/>
      <c r="K405" s="801"/>
      <c r="L405" s="801"/>
      <c r="M405" s="801"/>
      <c r="N405" s="801"/>
      <c r="O405" s="809"/>
      <c r="P405" s="803" t="s">
        <v>71</v>
      </c>
      <c r="Q405" s="804"/>
      <c r="R405" s="804"/>
      <c r="S405" s="804"/>
      <c r="T405" s="804"/>
      <c r="U405" s="804"/>
      <c r="V405" s="805"/>
      <c r="W405" s="37" t="s">
        <v>69</v>
      </c>
      <c r="X405" s="785">
        <f>IFERROR(SUM(X401:X403),"0")</f>
        <v>150</v>
      </c>
      <c r="Y405" s="785">
        <f>IFERROR(SUM(Y401:Y403),"0")</f>
        <v>150</v>
      </c>
      <c r="Z405" s="37"/>
      <c r="AA405" s="786"/>
      <c r="AB405" s="786"/>
      <c r="AC405" s="786"/>
    </row>
    <row r="406" spans="1:68" ht="16.5" customHeight="1" x14ac:dyDescent="0.25">
      <c r="A406" s="836" t="s">
        <v>646</v>
      </c>
      <c r="B406" s="801"/>
      <c r="C406" s="801"/>
      <c r="D406" s="801"/>
      <c r="E406" s="801"/>
      <c r="F406" s="801"/>
      <c r="G406" s="801"/>
      <c r="H406" s="801"/>
      <c r="I406" s="801"/>
      <c r="J406" s="801"/>
      <c r="K406" s="801"/>
      <c r="L406" s="801"/>
      <c r="M406" s="801"/>
      <c r="N406" s="801"/>
      <c r="O406" s="801"/>
      <c r="P406" s="801"/>
      <c r="Q406" s="801"/>
      <c r="R406" s="801"/>
      <c r="S406" s="801"/>
      <c r="T406" s="801"/>
      <c r="U406" s="801"/>
      <c r="V406" s="801"/>
      <c r="W406" s="801"/>
      <c r="X406" s="801"/>
      <c r="Y406" s="801"/>
      <c r="Z406" s="801"/>
      <c r="AA406" s="778"/>
      <c r="AB406" s="778"/>
      <c r="AC406" s="778"/>
    </row>
    <row r="407" spans="1:68" ht="14.25" customHeight="1" x14ac:dyDescent="0.25">
      <c r="A407" s="800" t="s">
        <v>64</v>
      </c>
      <c r="B407" s="801"/>
      <c r="C407" s="801"/>
      <c r="D407" s="801"/>
      <c r="E407" s="801"/>
      <c r="F407" s="801"/>
      <c r="G407" s="801"/>
      <c r="H407" s="801"/>
      <c r="I407" s="801"/>
      <c r="J407" s="801"/>
      <c r="K407" s="801"/>
      <c r="L407" s="801"/>
      <c r="M407" s="801"/>
      <c r="N407" s="801"/>
      <c r="O407" s="801"/>
      <c r="P407" s="801"/>
      <c r="Q407" s="801"/>
      <c r="R407" s="801"/>
      <c r="S407" s="801"/>
      <c r="T407" s="801"/>
      <c r="U407" s="801"/>
      <c r="V407" s="801"/>
      <c r="W407" s="801"/>
      <c r="X407" s="801"/>
      <c r="Y407" s="801"/>
      <c r="Z407" s="801"/>
      <c r="AA407" s="779"/>
      <c r="AB407" s="779"/>
      <c r="AC407" s="779"/>
    </row>
    <row r="408" spans="1:68" ht="27" customHeight="1" x14ac:dyDescent="0.25">
      <c r="A408" s="54" t="s">
        <v>647</v>
      </c>
      <c r="B408" s="54" t="s">
        <v>648</v>
      </c>
      <c r="C408" s="31">
        <v>4301031066</v>
      </c>
      <c r="D408" s="794">
        <v>4607091383836</v>
      </c>
      <c r="E408" s="795"/>
      <c r="F408" s="782">
        <v>0.3</v>
      </c>
      <c r="G408" s="32">
        <v>6</v>
      </c>
      <c r="H408" s="782">
        <v>1.8</v>
      </c>
      <c r="I408" s="782">
        <v>2.028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11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8"/>
      <c r="B409" s="801"/>
      <c r="C409" s="801"/>
      <c r="D409" s="801"/>
      <c r="E409" s="801"/>
      <c r="F409" s="801"/>
      <c r="G409" s="801"/>
      <c r="H409" s="801"/>
      <c r="I409" s="801"/>
      <c r="J409" s="801"/>
      <c r="K409" s="801"/>
      <c r="L409" s="801"/>
      <c r="M409" s="801"/>
      <c r="N409" s="801"/>
      <c r="O409" s="809"/>
      <c r="P409" s="803" t="s">
        <v>71</v>
      </c>
      <c r="Q409" s="804"/>
      <c r="R409" s="804"/>
      <c r="S409" s="804"/>
      <c r="T409" s="804"/>
      <c r="U409" s="804"/>
      <c r="V409" s="805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x14ac:dyDescent="0.2">
      <c r="A410" s="801"/>
      <c r="B410" s="801"/>
      <c r="C410" s="801"/>
      <c r="D410" s="801"/>
      <c r="E410" s="801"/>
      <c r="F410" s="801"/>
      <c r="G410" s="801"/>
      <c r="H410" s="801"/>
      <c r="I410" s="801"/>
      <c r="J410" s="801"/>
      <c r="K410" s="801"/>
      <c r="L410" s="801"/>
      <c r="M410" s="801"/>
      <c r="N410" s="801"/>
      <c r="O410" s="809"/>
      <c r="P410" s="803" t="s">
        <v>71</v>
      </c>
      <c r="Q410" s="804"/>
      <c r="R410" s="804"/>
      <c r="S410" s="804"/>
      <c r="T410" s="804"/>
      <c r="U410" s="804"/>
      <c r="V410" s="805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customHeight="1" x14ac:dyDescent="0.25">
      <c r="A411" s="800" t="s">
        <v>73</v>
      </c>
      <c r="B411" s="801"/>
      <c r="C411" s="801"/>
      <c r="D411" s="801"/>
      <c r="E411" s="801"/>
      <c r="F411" s="801"/>
      <c r="G411" s="801"/>
      <c r="H411" s="801"/>
      <c r="I411" s="801"/>
      <c r="J411" s="801"/>
      <c r="K411" s="801"/>
      <c r="L411" s="801"/>
      <c r="M411" s="801"/>
      <c r="N411" s="801"/>
      <c r="O411" s="801"/>
      <c r="P411" s="801"/>
      <c r="Q411" s="801"/>
      <c r="R411" s="801"/>
      <c r="S411" s="801"/>
      <c r="T411" s="801"/>
      <c r="U411" s="801"/>
      <c r="V411" s="801"/>
      <c r="W411" s="801"/>
      <c r="X411" s="801"/>
      <c r="Y411" s="801"/>
      <c r="Z411" s="801"/>
      <c r="AA411" s="779"/>
      <c r="AB411" s="779"/>
      <c r="AC411" s="779"/>
    </row>
    <row r="412" spans="1:68" ht="37.5" customHeight="1" x14ac:dyDescent="0.25">
      <c r="A412" s="54" t="s">
        <v>650</v>
      </c>
      <c r="B412" s="54" t="s">
        <v>651</v>
      </c>
      <c r="C412" s="31">
        <v>4301051142</v>
      </c>
      <c r="D412" s="794">
        <v>4607091387919</v>
      </c>
      <c r="E412" s="795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113</v>
      </c>
      <c r="L412" s="32"/>
      <c r="M412" s="33" t="s">
        <v>68</v>
      </c>
      <c r="N412" s="33"/>
      <c r="O412" s="32">
        <v>45</v>
      </c>
      <c r="P412" s="11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37.5" customHeight="1" x14ac:dyDescent="0.25">
      <c r="A413" s="54" t="s">
        <v>653</v>
      </c>
      <c r="B413" s="54" t="s">
        <v>654</v>
      </c>
      <c r="C413" s="31">
        <v>4301051461</v>
      </c>
      <c r="D413" s="794">
        <v>4680115883604</v>
      </c>
      <c r="E413" s="795"/>
      <c r="F413" s="782">
        <v>0.35</v>
      </c>
      <c r="G413" s="32">
        <v>6</v>
      </c>
      <c r="H413" s="782">
        <v>2.1</v>
      </c>
      <c r="I413" s="782">
        <v>2.3519999999999999</v>
      </c>
      <c r="J413" s="32">
        <v>182</v>
      </c>
      <c r="K413" s="32" t="s">
        <v>76</v>
      </c>
      <c r="L413" s="32"/>
      <c r="M413" s="33" t="s">
        <v>117</v>
      </c>
      <c r="N413" s="33"/>
      <c r="O413" s="32">
        <v>45</v>
      </c>
      <c r="P413" s="88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656</v>
      </c>
      <c r="B414" s="54" t="s">
        <v>657</v>
      </c>
      <c r="C414" s="31">
        <v>4301051485</v>
      </c>
      <c r="D414" s="794">
        <v>4680115883567</v>
      </c>
      <c r="E414" s="795"/>
      <c r="F414" s="782">
        <v>0.35</v>
      </c>
      <c r="G414" s="32">
        <v>6</v>
      </c>
      <c r="H414" s="782">
        <v>2.1</v>
      </c>
      <c r="I414" s="782">
        <v>2.34</v>
      </c>
      <c r="J414" s="32">
        <v>182</v>
      </c>
      <c r="K414" s="32" t="s">
        <v>76</v>
      </c>
      <c r="L414" s="32"/>
      <c r="M414" s="33" t="s">
        <v>68</v>
      </c>
      <c r="N414" s="33"/>
      <c r="O414" s="32">
        <v>40</v>
      </c>
      <c r="P414" s="9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808"/>
      <c r="B415" s="801"/>
      <c r="C415" s="801"/>
      <c r="D415" s="801"/>
      <c r="E415" s="801"/>
      <c r="F415" s="801"/>
      <c r="G415" s="801"/>
      <c r="H415" s="801"/>
      <c r="I415" s="801"/>
      <c r="J415" s="801"/>
      <c r="K415" s="801"/>
      <c r="L415" s="801"/>
      <c r="M415" s="801"/>
      <c r="N415" s="801"/>
      <c r="O415" s="809"/>
      <c r="P415" s="803" t="s">
        <v>71</v>
      </c>
      <c r="Q415" s="804"/>
      <c r="R415" s="804"/>
      <c r="S415" s="804"/>
      <c r="T415" s="804"/>
      <c r="U415" s="804"/>
      <c r="V415" s="805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x14ac:dyDescent="0.2">
      <c r="A416" s="801"/>
      <c r="B416" s="801"/>
      <c r="C416" s="801"/>
      <c r="D416" s="801"/>
      <c r="E416" s="801"/>
      <c r="F416" s="801"/>
      <c r="G416" s="801"/>
      <c r="H416" s="801"/>
      <c r="I416" s="801"/>
      <c r="J416" s="801"/>
      <c r="K416" s="801"/>
      <c r="L416" s="801"/>
      <c r="M416" s="801"/>
      <c r="N416" s="801"/>
      <c r="O416" s="809"/>
      <c r="P416" s="803" t="s">
        <v>71</v>
      </c>
      <c r="Q416" s="804"/>
      <c r="R416" s="804"/>
      <c r="S416" s="804"/>
      <c r="T416" s="804"/>
      <c r="U416" s="804"/>
      <c r="V416" s="805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customHeight="1" x14ac:dyDescent="0.2">
      <c r="A417" s="889" t="s">
        <v>659</v>
      </c>
      <c r="B417" s="890"/>
      <c r="C417" s="890"/>
      <c r="D417" s="890"/>
      <c r="E417" s="890"/>
      <c r="F417" s="890"/>
      <c r="G417" s="890"/>
      <c r="H417" s="890"/>
      <c r="I417" s="890"/>
      <c r="J417" s="890"/>
      <c r="K417" s="890"/>
      <c r="L417" s="890"/>
      <c r="M417" s="890"/>
      <c r="N417" s="890"/>
      <c r="O417" s="890"/>
      <c r="P417" s="890"/>
      <c r="Q417" s="890"/>
      <c r="R417" s="890"/>
      <c r="S417" s="890"/>
      <c r="T417" s="890"/>
      <c r="U417" s="890"/>
      <c r="V417" s="890"/>
      <c r="W417" s="890"/>
      <c r="X417" s="890"/>
      <c r="Y417" s="890"/>
      <c r="Z417" s="890"/>
      <c r="AA417" s="48"/>
      <c r="AB417" s="48"/>
      <c r="AC417" s="48"/>
    </row>
    <row r="418" spans="1:68" ht="16.5" customHeight="1" x14ac:dyDescent="0.25">
      <c r="A418" s="836" t="s">
        <v>660</v>
      </c>
      <c r="B418" s="801"/>
      <c r="C418" s="801"/>
      <c r="D418" s="801"/>
      <c r="E418" s="801"/>
      <c r="F418" s="801"/>
      <c r="G418" s="801"/>
      <c r="H418" s="801"/>
      <c r="I418" s="801"/>
      <c r="J418" s="801"/>
      <c r="K418" s="801"/>
      <c r="L418" s="801"/>
      <c r="M418" s="801"/>
      <c r="N418" s="801"/>
      <c r="O418" s="801"/>
      <c r="P418" s="801"/>
      <c r="Q418" s="801"/>
      <c r="R418" s="801"/>
      <c r="S418" s="801"/>
      <c r="T418" s="801"/>
      <c r="U418" s="801"/>
      <c r="V418" s="801"/>
      <c r="W418" s="801"/>
      <c r="X418" s="801"/>
      <c r="Y418" s="801"/>
      <c r="Z418" s="801"/>
      <c r="AA418" s="778"/>
      <c r="AB418" s="778"/>
      <c r="AC418" s="778"/>
    </row>
    <row r="419" spans="1:68" ht="14.25" customHeight="1" x14ac:dyDescent="0.25">
      <c r="A419" s="800" t="s">
        <v>110</v>
      </c>
      <c r="B419" s="801"/>
      <c r="C419" s="801"/>
      <c r="D419" s="801"/>
      <c r="E419" s="801"/>
      <c r="F419" s="801"/>
      <c r="G419" s="801"/>
      <c r="H419" s="801"/>
      <c r="I419" s="801"/>
      <c r="J419" s="801"/>
      <c r="K419" s="801"/>
      <c r="L419" s="801"/>
      <c r="M419" s="801"/>
      <c r="N419" s="801"/>
      <c r="O419" s="801"/>
      <c r="P419" s="801"/>
      <c r="Q419" s="801"/>
      <c r="R419" s="801"/>
      <c r="S419" s="801"/>
      <c r="T419" s="801"/>
      <c r="U419" s="801"/>
      <c r="V419" s="801"/>
      <c r="W419" s="801"/>
      <c r="X419" s="801"/>
      <c r="Y419" s="801"/>
      <c r="Z419" s="801"/>
      <c r="AA419" s="779"/>
      <c r="AB419" s="779"/>
      <c r="AC419" s="779"/>
    </row>
    <row r="420" spans="1:68" ht="27" customHeight="1" x14ac:dyDescent="0.25">
      <c r="A420" s="54" t="s">
        <v>661</v>
      </c>
      <c r="B420" s="54" t="s">
        <v>662</v>
      </c>
      <c r="C420" s="31">
        <v>4301011946</v>
      </c>
      <c r="D420" s="794">
        <v>4680115884847</v>
      </c>
      <c r="E420" s="795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113</v>
      </c>
      <c r="L420" s="32"/>
      <c r="M420" s="33" t="s">
        <v>147</v>
      </c>
      <c r="N420" s="33"/>
      <c r="O420" s="32">
        <v>60</v>
      </c>
      <c r="P420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1000</v>
      </c>
      <c r="Y420" s="784">
        <f t="shared" ref="Y420:Y429" si="87">IFERROR(IF(X420="",0,CEILING((X420/$H420),1)*$H420),"")</f>
        <v>1005</v>
      </c>
      <c r="Z420" s="36">
        <f>IFERROR(IF(Y420=0,"",ROUNDUP(Y420/H420,0)*0.02039),"")</f>
        <v>1.3661299999999998</v>
      </c>
      <c r="AA420" s="56"/>
      <c r="AB420" s="57"/>
      <c r="AC420" s="487" t="s">
        <v>663</v>
      </c>
      <c r="AG420" s="64"/>
      <c r="AJ420" s="68"/>
      <c r="AK420" s="68">
        <v>0</v>
      </c>
      <c r="BB420" s="488" t="s">
        <v>1</v>
      </c>
      <c r="BM420" s="64">
        <f t="shared" ref="BM420:BM429" si="88">IFERROR(X420*I420/H420,"0")</f>
        <v>1032</v>
      </c>
      <c r="BN420" s="64">
        <f t="shared" ref="BN420:BN429" si="89">IFERROR(Y420*I420/H420,"0")</f>
        <v>1037.1600000000001</v>
      </c>
      <c r="BO420" s="64">
        <f t="shared" ref="BO420:BO429" si="90">IFERROR(1/J420*(X420/H420),"0")</f>
        <v>1.3888888888888888</v>
      </c>
      <c r="BP420" s="64">
        <f t="shared" ref="BP420:BP429" si="91">IFERROR(1/J420*(Y420/H420),"0")</f>
        <v>1.3958333333333333</v>
      </c>
    </row>
    <row r="421" spans="1:68" ht="37.5" customHeight="1" x14ac:dyDescent="0.25">
      <c r="A421" s="54" t="s">
        <v>661</v>
      </c>
      <c r="B421" s="54" t="s">
        <v>664</v>
      </c>
      <c r="C421" s="31">
        <v>4301011869</v>
      </c>
      <c r="D421" s="794">
        <v>4680115884847</v>
      </c>
      <c r="E421" s="795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0</v>
      </c>
      <c r="Y421" s="784">
        <f t="shared" si="87"/>
        <v>0</v>
      </c>
      <c r="Z421" s="36" t="str">
        <f>IFERROR(IF(Y421=0,"",ROUNDUP(Y421/H421,0)*0.02175),"")</f>
        <v/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4301011947</v>
      </c>
      <c r="D422" s="794">
        <v>4680115884854</v>
      </c>
      <c r="E422" s="795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113</v>
      </c>
      <c r="L422" s="32"/>
      <c r="M422" s="33" t="s">
        <v>147</v>
      </c>
      <c r="N422" s="33"/>
      <c r="O422" s="32">
        <v>60</v>
      </c>
      <c r="P422" s="9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663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666</v>
      </c>
      <c r="B423" s="54" t="s">
        <v>668</v>
      </c>
      <c r="C423" s="31">
        <v>4301011870</v>
      </c>
      <c r="D423" s="794">
        <v>4680115884854</v>
      </c>
      <c r="E423" s="795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113</v>
      </c>
      <c r="L423" s="32" t="s">
        <v>143</v>
      </c>
      <c r="M423" s="33" t="s">
        <v>68</v>
      </c>
      <c r="N423" s="33"/>
      <c r="O423" s="32">
        <v>60</v>
      </c>
      <c r="P423" s="92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0</v>
      </c>
      <c r="Y423" s="784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669</v>
      </c>
      <c r="AG423" s="64"/>
      <c r="AJ423" s="68" t="s">
        <v>145</v>
      </c>
      <c r="AK423" s="68">
        <v>720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670</v>
      </c>
      <c r="B424" s="54" t="s">
        <v>671</v>
      </c>
      <c r="C424" s="31">
        <v>4301011339</v>
      </c>
      <c r="D424" s="794">
        <v>4607091383997</v>
      </c>
      <c r="E424" s="795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113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0</v>
      </c>
      <c r="Y424" s="784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672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673</v>
      </c>
      <c r="B425" s="54" t="s">
        <v>674</v>
      </c>
      <c r="C425" s="31">
        <v>4301011943</v>
      </c>
      <c r="D425" s="794">
        <v>4680115884830</v>
      </c>
      <c r="E425" s="795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113</v>
      </c>
      <c r="L425" s="32"/>
      <c r="M425" s="33" t="s">
        <v>147</v>
      </c>
      <c r="N425" s="33"/>
      <c r="O425" s="32">
        <v>60</v>
      </c>
      <c r="P425" s="10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1500</v>
      </c>
      <c r="Y425" s="784">
        <f t="shared" si="87"/>
        <v>1500</v>
      </c>
      <c r="Z425" s="36">
        <f>IFERROR(IF(Y425=0,"",ROUNDUP(Y425/H425,0)*0.02039),"")</f>
        <v>2.0389999999999997</v>
      </c>
      <c r="AA425" s="56"/>
      <c r="AB425" s="57"/>
      <c r="AC425" s="497" t="s">
        <v>663</v>
      </c>
      <c r="AG425" s="64"/>
      <c r="AJ425" s="68"/>
      <c r="AK425" s="68">
        <v>0</v>
      </c>
      <c r="BB425" s="498" t="s">
        <v>1</v>
      </c>
      <c r="BM425" s="64">
        <f t="shared" si="88"/>
        <v>1548</v>
      </c>
      <c r="BN425" s="64">
        <f t="shared" si="89"/>
        <v>1548</v>
      </c>
      <c r="BO425" s="64">
        <f t="shared" si="90"/>
        <v>2.083333333333333</v>
      </c>
      <c r="BP425" s="64">
        <f t="shared" si="91"/>
        <v>2.083333333333333</v>
      </c>
    </row>
    <row r="426" spans="1:68" ht="37.5" customHeight="1" x14ac:dyDescent="0.25">
      <c r="A426" s="54" t="s">
        <v>673</v>
      </c>
      <c r="B426" s="54" t="s">
        <v>675</v>
      </c>
      <c r="C426" s="31">
        <v>4301011867</v>
      </c>
      <c r="D426" s="794">
        <v>4680115884830</v>
      </c>
      <c r="E426" s="795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113</v>
      </c>
      <c r="L426" s="32" t="s">
        <v>143</v>
      </c>
      <c r="M426" s="33" t="s">
        <v>68</v>
      </c>
      <c r="N426" s="33"/>
      <c r="O426" s="32">
        <v>60</v>
      </c>
      <c r="P426" s="9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0</v>
      </c>
      <c r="Y426" s="784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676</v>
      </c>
      <c r="AG426" s="64"/>
      <c r="AJ426" s="68" t="s">
        <v>145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4301011433</v>
      </c>
      <c r="D427" s="794">
        <v>4680115882638</v>
      </c>
      <c r="E427" s="795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124</v>
      </c>
      <c r="L427" s="32"/>
      <c r="M427" s="33" t="s">
        <v>114</v>
      </c>
      <c r="N427" s="33"/>
      <c r="O427" s="32">
        <v>90</v>
      </c>
      <c r="P427" s="9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679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680</v>
      </c>
      <c r="B428" s="54" t="s">
        <v>681</v>
      </c>
      <c r="C428" s="31">
        <v>4301011952</v>
      </c>
      <c r="D428" s="794">
        <v>4680115884922</v>
      </c>
      <c r="E428" s="795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669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37.5" customHeight="1" x14ac:dyDescent="0.25">
      <c r="A429" s="54" t="s">
        <v>682</v>
      </c>
      <c r="B429" s="54" t="s">
        <v>683</v>
      </c>
      <c r="C429" s="31">
        <v>4301011868</v>
      </c>
      <c r="D429" s="794">
        <v>4680115884861</v>
      </c>
      <c r="E429" s="795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124</v>
      </c>
      <c r="L429" s="32"/>
      <c r="M429" s="33" t="s">
        <v>68</v>
      </c>
      <c r="N429" s="33"/>
      <c r="O429" s="32">
        <v>60</v>
      </c>
      <c r="P429" s="9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676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x14ac:dyDescent="0.2">
      <c r="A430" s="808"/>
      <c r="B430" s="801"/>
      <c r="C430" s="801"/>
      <c r="D430" s="801"/>
      <c r="E430" s="801"/>
      <c r="F430" s="801"/>
      <c r="G430" s="801"/>
      <c r="H430" s="801"/>
      <c r="I430" s="801"/>
      <c r="J430" s="801"/>
      <c r="K430" s="801"/>
      <c r="L430" s="801"/>
      <c r="M430" s="801"/>
      <c r="N430" s="801"/>
      <c r="O430" s="809"/>
      <c r="P430" s="803" t="s">
        <v>71</v>
      </c>
      <c r="Q430" s="804"/>
      <c r="R430" s="804"/>
      <c r="S430" s="804"/>
      <c r="T430" s="804"/>
      <c r="U430" s="804"/>
      <c r="V430" s="805"/>
      <c r="W430" s="37" t="s">
        <v>72</v>
      </c>
      <c r="X430" s="785">
        <f>IFERROR(X420/H420,"0")+IFERROR(X421/H421,"0")+IFERROR(X422/H422,"0")+IFERROR(X423/H423,"0")+IFERROR(X424/H424,"0")+IFERROR(X425/H425,"0")+IFERROR(X426/H426,"0")+IFERROR(X427/H427,"0")+IFERROR(X428/H428,"0")+IFERROR(X429/H429,"0")</f>
        <v>166.66666666666669</v>
      </c>
      <c r="Y430" s="785">
        <f>IFERROR(Y420/H420,"0")+IFERROR(Y421/H421,"0")+IFERROR(Y422/H422,"0")+IFERROR(Y423/H423,"0")+IFERROR(Y424/H424,"0")+IFERROR(Y425/H425,"0")+IFERROR(Y426/H426,"0")+IFERROR(Y427/H427,"0")+IFERROR(Y428/H428,"0")+IFERROR(Y429/H429,"0")</f>
        <v>167</v>
      </c>
      <c r="Z430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3.4051299999999998</v>
      </c>
      <c r="AA430" s="786"/>
      <c r="AB430" s="786"/>
      <c r="AC430" s="786"/>
    </row>
    <row r="431" spans="1:68" x14ac:dyDescent="0.2">
      <c r="A431" s="801"/>
      <c r="B431" s="801"/>
      <c r="C431" s="801"/>
      <c r="D431" s="801"/>
      <c r="E431" s="801"/>
      <c r="F431" s="801"/>
      <c r="G431" s="801"/>
      <c r="H431" s="801"/>
      <c r="I431" s="801"/>
      <c r="J431" s="801"/>
      <c r="K431" s="801"/>
      <c r="L431" s="801"/>
      <c r="M431" s="801"/>
      <c r="N431" s="801"/>
      <c r="O431" s="809"/>
      <c r="P431" s="803" t="s">
        <v>71</v>
      </c>
      <c r="Q431" s="804"/>
      <c r="R431" s="804"/>
      <c r="S431" s="804"/>
      <c r="T431" s="804"/>
      <c r="U431" s="804"/>
      <c r="V431" s="805"/>
      <c r="W431" s="37" t="s">
        <v>69</v>
      </c>
      <c r="X431" s="785">
        <f>IFERROR(SUM(X420:X429),"0")</f>
        <v>2500</v>
      </c>
      <c r="Y431" s="785">
        <f>IFERROR(SUM(Y420:Y429),"0")</f>
        <v>2505</v>
      </c>
      <c r="Z431" s="37"/>
      <c r="AA431" s="786"/>
      <c r="AB431" s="786"/>
      <c r="AC431" s="786"/>
    </row>
    <row r="432" spans="1:68" ht="14.25" customHeight="1" x14ac:dyDescent="0.25">
      <c r="A432" s="800" t="s">
        <v>163</v>
      </c>
      <c r="B432" s="801"/>
      <c r="C432" s="801"/>
      <c r="D432" s="801"/>
      <c r="E432" s="801"/>
      <c r="F432" s="801"/>
      <c r="G432" s="801"/>
      <c r="H432" s="801"/>
      <c r="I432" s="801"/>
      <c r="J432" s="801"/>
      <c r="K432" s="801"/>
      <c r="L432" s="801"/>
      <c r="M432" s="801"/>
      <c r="N432" s="801"/>
      <c r="O432" s="801"/>
      <c r="P432" s="801"/>
      <c r="Q432" s="801"/>
      <c r="R432" s="801"/>
      <c r="S432" s="801"/>
      <c r="T432" s="801"/>
      <c r="U432" s="801"/>
      <c r="V432" s="801"/>
      <c r="W432" s="801"/>
      <c r="X432" s="801"/>
      <c r="Y432" s="801"/>
      <c r="Z432" s="801"/>
      <c r="AA432" s="779"/>
      <c r="AB432" s="779"/>
      <c r="AC432" s="779"/>
    </row>
    <row r="433" spans="1:68" ht="27" customHeight="1" x14ac:dyDescent="0.25">
      <c r="A433" s="54" t="s">
        <v>684</v>
      </c>
      <c r="B433" s="54" t="s">
        <v>685</v>
      </c>
      <c r="C433" s="31">
        <v>4301020178</v>
      </c>
      <c r="D433" s="794">
        <v>4607091383980</v>
      </c>
      <c r="E433" s="795"/>
      <c r="F433" s="782">
        <v>2.5</v>
      </c>
      <c r="G433" s="32">
        <v>6</v>
      </c>
      <c r="H433" s="782">
        <v>15</v>
      </c>
      <c r="I433" s="782">
        <v>15.48</v>
      </c>
      <c r="J433" s="32">
        <v>48</v>
      </c>
      <c r="K433" s="32" t="s">
        <v>113</v>
      </c>
      <c r="L433" s="32" t="s">
        <v>143</v>
      </c>
      <c r="M433" s="33" t="s">
        <v>114</v>
      </c>
      <c r="N433" s="33"/>
      <c r="O433" s="32">
        <v>50</v>
      </c>
      <c r="P433" s="11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8"/>
      <c r="R433" s="788"/>
      <c r="S433" s="788"/>
      <c r="T433" s="789"/>
      <c r="U433" s="34"/>
      <c r="V433" s="34"/>
      <c r="W433" s="35" t="s">
        <v>69</v>
      </c>
      <c r="X433" s="783">
        <v>0</v>
      </c>
      <c r="Y433" s="784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07" t="s">
        <v>686</v>
      </c>
      <c r="AG433" s="64"/>
      <c r="AJ433" s="68" t="s">
        <v>145</v>
      </c>
      <c r="AK433" s="68">
        <v>720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4301020179</v>
      </c>
      <c r="D434" s="794">
        <v>4607091384178</v>
      </c>
      <c r="E434" s="795"/>
      <c r="F434" s="782">
        <v>0.4</v>
      </c>
      <c r="G434" s="32">
        <v>10</v>
      </c>
      <c r="H434" s="782">
        <v>4</v>
      </c>
      <c r="I434" s="782">
        <v>4.21</v>
      </c>
      <c r="J434" s="32">
        <v>132</v>
      </c>
      <c r="K434" s="32" t="s">
        <v>124</v>
      </c>
      <c r="L434" s="32"/>
      <c r="M434" s="33" t="s">
        <v>114</v>
      </c>
      <c r="N434" s="33"/>
      <c r="O434" s="32">
        <v>50</v>
      </c>
      <c r="P434" s="11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09" t="s">
        <v>686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8"/>
      <c r="B435" s="801"/>
      <c r="C435" s="801"/>
      <c r="D435" s="801"/>
      <c r="E435" s="801"/>
      <c r="F435" s="801"/>
      <c r="G435" s="801"/>
      <c r="H435" s="801"/>
      <c r="I435" s="801"/>
      <c r="J435" s="801"/>
      <c r="K435" s="801"/>
      <c r="L435" s="801"/>
      <c r="M435" s="801"/>
      <c r="N435" s="801"/>
      <c r="O435" s="809"/>
      <c r="P435" s="803" t="s">
        <v>71</v>
      </c>
      <c r="Q435" s="804"/>
      <c r="R435" s="804"/>
      <c r="S435" s="804"/>
      <c r="T435" s="804"/>
      <c r="U435" s="804"/>
      <c r="V435" s="805"/>
      <c r="W435" s="37" t="s">
        <v>72</v>
      </c>
      <c r="X435" s="785">
        <f>IFERROR(X433/H433,"0")+IFERROR(X434/H434,"0")</f>
        <v>0</v>
      </c>
      <c r="Y435" s="785">
        <f>IFERROR(Y433/H433,"0")+IFERROR(Y434/H434,"0")</f>
        <v>0</v>
      </c>
      <c r="Z435" s="785">
        <f>IFERROR(IF(Z433="",0,Z433),"0")+IFERROR(IF(Z434="",0,Z434),"0")</f>
        <v>0</v>
      </c>
      <c r="AA435" s="786"/>
      <c r="AB435" s="786"/>
      <c r="AC435" s="786"/>
    </row>
    <row r="436" spans="1:68" x14ac:dyDescent="0.2">
      <c r="A436" s="801"/>
      <c r="B436" s="801"/>
      <c r="C436" s="801"/>
      <c r="D436" s="801"/>
      <c r="E436" s="801"/>
      <c r="F436" s="801"/>
      <c r="G436" s="801"/>
      <c r="H436" s="801"/>
      <c r="I436" s="801"/>
      <c r="J436" s="801"/>
      <c r="K436" s="801"/>
      <c r="L436" s="801"/>
      <c r="M436" s="801"/>
      <c r="N436" s="801"/>
      <c r="O436" s="809"/>
      <c r="P436" s="803" t="s">
        <v>71</v>
      </c>
      <c r="Q436" s="804"/>
      <c r="R436" s="804"/>
      <c r="S436" s="804"/>
      <c r="T436" s="804"/>
      <c r="U436" s="804"/>
      <c r="V436" s="805"/>
      <c r="W436" s="37" t="s">
        <v>69</v>
      </c>
      <c r="X436" s="785">
        <f>IFERROR(SUM(X433:X434),"0")</f>
        <v>0</v>
      </c>
      <c r="Y436" s="785">
        <f>IFERROR(SUM(Y433:Y434),"0")</f>
        <v>0</v>
      </c>
      <c r="Z436" s="37"/>
      <c r="AA436" s="786"/>
      <c r="AB436" s="786"/>
      <c r="AC436" s="786"/>
    </row>
    <row r="437" spans="1:68" ht="14.25" customHeight="1" x14ac:dyDescent="0.25">
      <c r="A437" s="800" t="s">
        <v>73</v>
      </c>
      <c r="B437" s="801"/>
      <c r="C437" s="801"/>
      <c r="D437" s="801"/>
      <c r="E437" s="801"/>
      <c r="F437" s="801"/>
      <c r="G437" s="801"/>
      <c r="H437" s="801"/>
      <c r="I437" s="801"/>
      <c r="J437" s="801"/>
      <c r="K437" s="801"/>
      <c r="L437" s="801"/>
      <c r="M437" s="801"/>
      <c r="N437" s="801"/>
      <c r="O437" s="801"/>
      <c r="P437" s="801"/>
      <c r="Q437" s="801"/>
      <c r="R437" s="801"/>
      <c r="S437" s="801"/>
      <c r="T437" s="801"/>
      <c r="U437" s="801"/>
      <c r="V437" s="801"/>
      <c r="W437" s="801"/>
      <c r="X437" s="801"/>
      <c r="Y437" s="801"/>
      <c r="Z437" s="801"/>
      <c r="AA437" s="779"/>
      <c r="AB437" s="779"/>
      <c r="AC437" s="779"/>
    </row>
    <row r="438" spans="1:68" ht="27" customHeight="1" x14ac:dyDescent="0.25">
      <c r="A438" s="54" t="s">
        <v>689</v>
      </c>
      <c r="B438" s="54" t="s">
        <v>690</v>
      </c>
      <c r="C438" s="31">
        <v>4301051903</v>
      </c>
      <c r="D438" s="794">
        <v>4607091383928</v>
      </c>
      <c r="E438" s="795"/>
      <c r="F438" s="782">
        <v>1.5</v>
      </c>
      <c r="G438" s="32">
        <v>6</v>
      </c>
      <c r="H438" s="782">
        <v>9</v>
      </c>
      <c r="I438" s="782">
        <v>9.5250000000000004</v>
      </c>
      <c r="J438" s="32">
        <v>64</v>
      </c>
      <c r="K438" s="32" t="s">
        <v>113</v>
      </c>
      <c r="L438" s="32"/>
      <c r="M438" s="33" t="s">
        <v>117</v>
      </c>
      <c r="N438" s="33"/>
      <c r="O438" s="32">
        <v>40</v>
      </c>
      <c r="P438" s="1001" t="s">
        <v>691</v>
      </c>
      <c r="Q438" s="788"/>
      <c r="R438" s="788"/>
      <c r="S438" s="788"/>
      <c r="T438" s="789"/>
      <c r="U438" s="34"/>
      <c r="V438" s="34"/>
      <c r="W438" s="35" t="s">
        <v>69</v>
      </c>
      <c r="X438" s="783">
        <v>0</v>
      </c>
      <c r="Y438" s="784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692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693</v>
      </c>
      <c r="B439" s="54" t="s">
        <v>694</v>
      </c>
      <c r="C439" s="31">
        <v>4301051897</v>
      </c>
      <c r="D439" s="794">
        <v>4607091384260</v>
      </c>
      <c r="E439" s="795"/>
      <c r="F439" s="782">
        <v>1.5</v>
      </c>
      <c r="G439" s="32">
        <v>6</v>
      </c>
      <c r="H439" s="782">
        <v>9</v>
      </c>
      <c r="I439" s="782">
        <v>9.5190000000000001</v>
      </c>
      <c r="J439" s="32">
        <v>64</v>
      </c>
      <c r="K439" s="32" t="s">
        <v>113</v>
      </c>
      <c r="L439" s="32"/>
      <c r="M439" s="33" t="s">
        <v>117</v>
      </c>
      <c r="N439" s="33"/>
      <c r="O439" s="32">
        <v>40</v>
      </c>
      <c r="P439" s="1186" t="s">
        <v>695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696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808"/>
      <c r="B440" s="801"/>
      <c r="C440" s="801"/>
      <c r="D440" s="801"/>
      <c r="E440" s="801"/>
      <c r="F440" s="801"/>
      <c r="G440" s="801"/>
      <c r="H440" s="801"/>
      <c r="I440" s="801"/>
      <c r="J440" s="801"/>
      <c r="K440" s="801"/>
      <c r="L440" s="801"/>
      <c r="M440" s="801"/>
      <c r="N440" s="801"/>
      <c r="O440" s="809"/>
      <c r="P440" s="803" t="s">
        <v>71</v>
      </c>
      <c r="Q440" s="804"/>
      <c r="R440" s="804"/>
      <c r="S440" s="804"/>
      <c r="T440" s="804"/>
      <c r="U440" s="804"/>
      <c r="V440" s="805"/>
      <c r="W440" s="37" t="s">
        <v>72</v>
      </c>
      <c r="X440" s="785">
        <f>IFERROR(X438/H438,"0")+IFERROR(X439/H439,"0")</f>
        <v>0</v>
      </c>
      <c r="Y440" s="785">
        <f>IFERROR(Y438/H438,"0")+IFERROR(Y439/H439,"0")</f>
        <v>0</v>
      </c>
      <c r="Z440" s="785">
        <f>IFERROR(IF(Z438="",0,Z438),"0")+IFERROR(IF(Z439="",0,Z439),"0")</f>
        <v>0</v>
      </c>
      <c r="AA440" s="786"/>
      <c r="AB440" s="786"/>
      <c r="AC440" s="786"/>
    </row>
    <row r="441" spans="1:68" x14ac:dyDescent="0.2">
      <c r="A441" s="801"/>
      <c r="B441" s="801"/>
      <c r="C441" s="801"/>
      <c r="D441" s="801"/>
      <c r="E441" s="801"/>
      <c r="F441" s="801"/>
      <c r="G441" s="801"/>
      <c r="H441" s="801"/>
      <c r="I441" s="801"/>
      <c r="J441" s="801"/>
      <c r="K441" s="801"/>
      <c r="L441" s="801"/>
      <c r="M441" s="801"/>
      <c r="N441" s="801"/>
      <c r="O441" s="809"/>
      <c r="P441" s="803" t="s">
        <v>71</v>
      </c>
      <c r="Q441" s="804"/>
      <c r="R441" s="804"/>
      <c r="S441" s="804"/>
      <c r="T441" s="804"/>
      <c r="U441" s="804"/>
      <c r="V441" s="805"/>
      <c r="W441" s="37" t="s">
        <v>69</v>
      </c>
      <c r="X441" s="785">
        <f>IFERROR(SUM(X438:X439),"0")</f>
        <v>0</v>
      </c>
      <c r="Y441" s="785">
        <f>IFERROR(SUM(Y438:Y439),"0")</f>
        <v>0</v>
      </c>
      <c r="Z441" s="37"/>
      <c r="AA441" s="786"/>
      <c r="AB441" s="786"/>
      <c r="AC441" s="786"/>
    </row>
    <row r="442" spans="1:68" ht="14.25" customHeight="1" x14ac:dyDescent="0.25">
      <c r="A442" s="800" t="s">
        <v>205</v>
      </c>
      <c r="B442" s="801"/>
      <c r="C442" s="801"/>
      <c r="D442" s="801"/>
      <c r="E442" s="801"/>
      <c r="F442" s="801"/>
      <c r="G442" s="801"/>
      <c r="H442" s="801"/>
      <c r="I442" s="801"/>
      <c r="J442" s="801"/>
      <c r="K442" s="801"/>
      <c r="L442" s="801"/>
      <c r="M442" s="801"/>
      <c r="N442" s="801"/>
      <c r="O442" s="801"/>
      <c r="P442" s="801"/>
      <c r="Q442" s="801"/>
      <c r="R442" s="801"/>
      <c r="S442" s="801"/>
      <c r="T442" s="801"/>
      <c r="U442" s="801"/>
      <c r="V442" s="801"/>
      <c r="W442" s="801"/>
      <c r="X442" s="801"/>
      <c r="Y442" s="801"/>
      <c r="Z442" s="801"/>
      <c r="AA442" s="779"/>
      <c r="AB442" s="779"/>
      <c r="AC442" s="779"/>
    </row>
    <row r="443" spans="1:68" ht="27" customHeight="1" x14ac:dyDescent="0.25">
      <c r="A443" s="54" t="s">
        <v>697</v>
      </c>
      <c r="B443" s="54" t="s">
        <v>698</v>
      </c>
      <c r="C443" s="31">
        <v>4301060439</v>
      </c>
      <c r="D443" s="794">
        <v>4607091384673</v>
      </c>
      <c r="E443" s="795"/>
      <c r="F443" s="782">
        <v>1.5</v>
      </c>
      <c r="G443" s="32">
        <v>6</v>
      </c>
      <c r="H443" s="782">
        <v>9</v>
      </c>
      <c r="I443" s="782">
        <v>9.5190000000000001</v>
      </c>
      <c r="J443" s="32">
        <v>64</v>
      </c>
      <c r="K443" s="32" t="s">
        <v>113</v>
      </c>
      <c r="L443" s="32"/>
      <c r="M443" s="33" t="s">
        <v>117</v>
      </c>
      <c r="N443" s="33"/>
      <c r="O443" s="32">
        <v>30</v>
      </c>
      <c r="P443" s="851" t="s">
        <v>699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100</v>
      </c>
      <c r="Y443" s="784">
        <f>IFERROR(IF(X443="",0,CEILING((X443/$H443),1)*$H443),"")</f>
        <v>108</v>
      </c>
      <c r="Z443" s="36">
        <f>IFERROR(IF(Y443=0,"",ROUNDUP(Y443/H443,0)*0.01898),"")</f>
        <v>0.22776000000000002</v>
      </c>
      <c r="AA443" s="56"/>
      <c r="AB443" s="57"/>
      <c r="AC443" s="515" t="s">
        <v>700</v>
      </c>
      <c r="AG443" s="64"/>
      <c r="AJ443" s="68"/>
      <c r="AK443" s="68">
        <v>0</v>
      </c>
      <c r="BB443" s="516" t="s">
        <v>1</v>
      </c>
      <c r="BM443" s="64">
        <f>IFERROR(X443*I443/H443,"0")</f>
        <v>105.76666666666667</v>
      </c>
      <c r="BN443" s="64">
        <f>IFERROR(Y443*I443/H443,"0")</f>
        <v>114.22799999999999</v>
      </c>
      <c r="BO443" s="64">
        <f>IFERROR(1/J443*(X443/H443),"0")</f>
        <v>0.1736111111111111</v>
      </c>
      <c r="BP443" s="64">
        <f>IFERROR(1/J443*(Y443/H443),"0")</f>
        <v>0.1875</v>
      </c>
    </row>
    <row r="444" spans="1:68" x14ac:dyDescent="0.2">
      <c r="A444" s="808"/>
      <c r="B444" s="801"/>
      <c r="C444" s="801"/>
      <c r="D444" s="801"/>
      <c r="E444" s="801"/>
      <c r="F444" s="801"/>
      <c r="G444" s="801"/>
      <c r="H444" s="801"/>
      <c r="I444" s="801"/>
      <c r="J444" s="801"/>
      <c r="K444" s="801"/>
      <c r="L444" s="801"/>
      <c r="M444" s="801"/>
      <c r="N444" s="801"/>
      <c r="O444" s="809"/>
      <c r="P444" s="803" t="s">
        <v>71</v>
      </c>
      <c r="Q444" s="804"/>
      <c r="R444" s="804"/>
      <c r="S444" s="804"/>
      <c r="T444" s="804"/>
      <c r="U444" s="804"/>
      <c r="V444" s="805"/>
      <c r="W444" s="37" t="s">
        <v>72</v>
      </c>
      <c r="X444" s="785">
        <f>IFERROR(X443/H443,"0")</f>
        <v>11.111111111111111</v>
      </c>
      <c r="Y444" s="785">
        <f>IFERROR(Y443/H443,"0")</f>
        <v>12</v>
      </c>
      <c r="Z444" s="785">
        <f>IFERROR(IF(Z443="",0,Z443),"0")</f>
        <v>0.22776000000000002</v>
      </c>
      <c r="AA444" s="786"/>
      <c r="AB444" s="786"/>
      <c r="AC444" s="786"/>
    </row>
    <row r="445" spans="1:68" x14ac:dyDescent="0.2">
      <c r="A445" s="801"/>
      <c r="B445" s="801"/>
      <c r="C445" s="801"/>
      <c r="D445" s="801"/>
      <c r="E445" s="801"/>
      <c r="F445" s="801"/>
      <c r="G445" s="801"/>
      <c r="H445" s="801"/>
      <c r="I445" s="801"/>
      <c r="J445" s="801"/>
      <c r="K445" s="801"/>
      <c r="L445" s="801"/>
      <c r="M445" s="801"/>
      <c r="N445" s="801"/>
      <c r="O445" s="809"/>
      <c r="P445" s="803" t="s">
        <v>71</v>
      </c>
      <c r="Q445" s="804"/>
      <c r="R445" s="804"/>
      <c r="S445" s="804"/>
      <c r="T445" s="804"/>
      <c r="U445" s="804"/>
      <c r="V445" s="805"/>
      <c r="W445" s="37" t="s">
        <v>69</v>
      </c>
      <c r="X445" s="785">
        <f>IFERROR(SUM(X443:X443),"0")</f>
        <v>100</v>
      </c>
      <c r="Y445" s="785">
        <f>IFERROR(SUM(Y443:Y443),"0")</f>
        <v>108</v>
      </c>
      <c r="Z445" s="37"/>
      <c r="AA445" s="786"/>
      <c r="AB445" s="786"/>
      <c r="AC445" s="786"/>
    </row>
    <row r="446" spans="1:68" ht="16.5" customHeight="1" x14ac:dyDescent="0.25">
      <c r="A446" s="836" t="s">
        <v>701</v>
      </c>
      <c r="B446" s="801"/>
      <c r="C446" s="801"/>
      <c r="D446" s="801"/>
      <c r="E446" s="801"/>
      <c r="F446" s="801"/>
      <c r="G446" s="801"/>
      <c r="H446" s="801"/>
      <c r="I446" s="801"/>
      <c r="J446" s="801"/>
      <c r="K446" s="801"/>
      <c r="L446" s="801"/>
      <c r="M446" s="801"/>
      <c r="N446" s="801"/>
      <c r="O446" s="801"/>
      <c r="P446" s="801"/>
      <c r="Q446" s="801"/>
      <c r="R446" s="801"/>
      <c r="S446" s="801"/>
      <c r="T446" s="801"/>
      <c r="U446" s="801"/>
      <c r="V446" s="801"/>
      <c r="W446" s="801"/>
      <c r="X446" s="801"/>
      <c r="Y446" s="801"/>
      <c r="Z446" s="801"/>
      <c r="AA446" s="778"/>
      <c r="AB446" s="778"/>
      <c r="AC446" s="778"/>
    </row>
    <row r="447" spans="1:68" ht="14.25" customHeight="1" x14ac:dyDescent="0.25">
      <c r="A447" s="800" t="s">
        <v>110</v>
      </c>
      <c r="B447" s="801"/>
      <c r="C447" s="801"/>
      <c r="D447" s="801"/>
      <c r="E447" s="801"/>
      <c r="F447" s="801"/>
      <c r="G447" s="801"/>
      <c r="H447" s="801"/>
      <c r="I447" s="801"/>
      <c r="J447" s="801"/>
      <c r="K447" s="801"/>
      <c r="L447" s="801"/>
      <c r="M447" s="801"/>
      <c r="N447" s="801"/>
      <c r="O447" s="801"/>
      <c r="P447" s="801"/>
      <c r="Q447" s="801"/>
      <c r="R447" s="801"/>
      <c r="S447" s="801"/>
      <c r="T447" s="801"/>
      <c r="U447" s="801"/>
      <c r="V447" s="801"/>
      <c r="W447" s="801"/>
      <c r="X447" s="801"/>
      <c r="Y447" s="801"/>
      <c r="Z447" s="801"/>
      <c r="AA447" s="779"/>
      <c r="AB447" s="779"/>
      <c r="AC447" s="779"/>
    </row>
    <row r="448" spans="1:68" ht="37.5" customHeight="1" x14ac:dyDescent="0.25">
      <c r="A448" s="54" t="s">
        <v>702</v>
      </c>
      <c r="B448" s="54" t="s">
        <v>703</v>
      </c>
      <c r="C448" s="31">
        <v>4301011873</v>
      </c>
      <c r="D448" s="794">
        <v>4680115881907</v>
      </c>
      <c r="E448" s="795"/>
      <c r="F448" s="782">
        <v>1.8</v>
      </c>
      <c r="G448" s="32">
        <v>6</v>
      </c>
      <c r="H448" s="782">
        <v>10.8</v>
      </c>
      <c r="I448" s="782">
        <v>11.28</v>
      </c>
      <c r="J448" s="32">
        <v>56</v>
      </c>
      <c r="K448" s="32" t="s">
        <v>113</v>
      </c>
      <c r="L448" s="32"/>
      <c r="M448" s="33" t="s">
        <v>68</v>
      </c>
      <c r="N448" s="33"/>
      <c r="O448" s="32">
        <v>60</v>
      </c>
      <c r="P448" s="10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 t="shared" ref="Y448:Y455" si="92"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17" t="s">
        <v>704</v>
      </c>
      <c r="AG448" s="64"/>
      <c r="AJ448" s="68"/>
      <c r="AK448" s="68">
        <v>0</v>
      </c>
      <c r="BB448" s="518" t="s">
        <v>1</v>
      </c>
      <c r="BM448" s="64">
        <f t="shared" ref="BM448:BM455" si="93">IFERROR(X448*I448/H448,"0")</f>
        <v>0</v>
      </c>
      <c r="BN448" s="64">
        <f t="shared" ref="BN448:BN455" si="94">IFERROR(Y448*I448/H448,"0")</f>
        <v>0</v>
      </c>
      <c r="BO448" s="64">
        <f t="shared" ref="BO448:BO455" si="95">IFERROR(1/J448*(X448/H448),"0")</f>
        <v>0</v>
      </c>
      <c r="BP448" s="64">
        <f t="shared" ref="BP448:BP455" si="96">IFERROR(1/J448*(Y448/H448),"0")</f>
        <v>0</v>
      </c>
    </row>
    <row r="449" spans="1:68" ht="27" customHeight="1" x14ac:dyDescent="0.25">
      <c r="A449" s="54" t="s">
        <v>702</v>
      </c>
      <c r="B449" s="54" t="s">
        <v>705</v>
      </c>
      <c r="C449" s="31">
        <v>4301011483</v>
      </c>
      <c r="D449" s="794">
        <v>4680115881907</v>
      </c>
      <c r="E449" s="795"/>
      <c r="F449" s="782">
        <v>1.8</v>
      </c>
      <c r="G449" s="32">
        <v>6</v>
      </c>
      <c r="H449" s="782">
        <v>10.8</v>
      </c>
      <c r="I449" s="782">
        <v>11.28</v>
      </c>
      <c r="J449" s="32">
        <v>56</v>
      </c>
      <c r="K449" s="32" t="s">
        <v>113</v>
      </c>
      <c r="L449" s="32"/>
      <c r="M449" s="33" t="s">
        <v>68</v>
      </c>
      <c r="N449" s="33"/>
      <c r="O449" s="32">
        <v>60</v>
      </c>
      <c r="P449" s="12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0</v>
      </c>
      <c r="Y449" s="784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4301011872</v>
      </c>
      <c r="D450" s="794">
        <v>4680115883925</v>
      </c>
      <c r="E450" s="795"/>
      <c r="F450" s="782">
        <v>2.5</v>
      </c>
      <c r="G450" s="32">
        <v>6</v>
      </c>
      <c r="H450" s="782">
        <v>15</v>
      </c>
      <c r="I450" s="782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8"/>
      <c r="R450" s="788"/>
      <c r="S450" s="788"/>
      <c r="T450" s="789"/>
      <c r="U450" s="34"/>
      <c r="V450" s="34"/>
      <c r="W450" s="35" t="s">
        <v>69</v>
      </c>
      <c r="X450" s="783">
        <v>0</v>
      </c>
      <c r="Y450" s="784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27" customHeight="1" x14ac:dyDescent="0.25">
      <c r="A451" s="54" t="s">
        <v>707</v>
      </c>
      <c r="B451" s="54" t="s">
        <v>709</v>
      </c>
      <c r="C451" s="31">
        <v>4301011655</v>
      </c>
      <c r="D451" s="794">
        <v>4680115883925</v>
      </c>
      <c r="E451" s="795"/>
      <c r="F451" s="782">
        <v>2.5</v>
      </c>
      <c r="G451" s="32">
        <v>6</v>
      </c>
      <c r="H451" s="782">
        <v>15</v>
      </c>
      <c r="I451" s="782">
        <v>15.48</v>
      </c>
      <c r="J451" s="32">
        <v>48</v>
      </c>
      <c r="K451" s="32" t="s">
        <v>113</v>
      </c>
      <c r="L451" s="32"/>
      <c r="M451" s="33" t="s">
        <v>68</v>
      </c>
      <c r="N451" s="33"/>
      <c r="O451" s="32">
        <v>60</v>
      </c>
      <c r="P451" s="10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8"/>
      <c r="R451" s="788"/>
      <c r="S451" s="788"/>
      <c r="T451" s="789"/>
      <c r="U451" s="34"/>
      <c r="V451" s="34"/>
      <c r="W451" s="35" t="s">
        <v>69</v>
      </c>
      <c r="X451" s="783">
        <v>0</v>
      </c>
      <c r="Y451" s="784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706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4301011312</v>
      </c>
      <c r="D452" s="794">
        <v>4607091384192</v>
      </c>
      <c r="E452" s="795"/>
      <c r="F452" s="782">
        <v>1.8</v>
      </c>
      <c r="G452" s="32">
        <v>6</v>
      </c>
      <c r="H452" s="782">
        <v>10.8</v>
      </c>
      <c r="I452" s="782">
        <v>11.234999999999999</v>
      </c>
      <c r="J452" s="32">
        <v>64</v>
      </c>
      <c r="K452" s="32" t="s">
        <v>113</v>
      </c>
      <c r="L452" s="32"/>
      <c r="M452" s="33" t="s">
        <v>114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8"/>
      <c r="R452" s="788"/>
      <c r="S452" s="788"/>
      <c r="T452" s="789"/>
      <c r="U452" s="34"/>
      <c r="V452" s="34"/>
      <c r="W452" s="35" t="s">
        <v>69</v>
      </c>
      <c r="X452" s="783">
        <v>0</v>
      </c>
      <c r="Y452" s="784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4301011874</v>
      </c>
      <c r="D453" s="794">
        <v>4680115884892</v>
      </c>
      <c r="E453" s="795"/>
      <c r="F453" s="782">
        <v>1.8</v>
      </c>
      <c r="G453" s="32">
        <v>6</v>
      </c>
      <c r="H453" s="782">
        <v>10.8</v>
      </c>
      <c r="I453" s="782">
        <v>11.28</v>
      </c>
      <c r="J453" s="32">
        <v>56</v>
      </c>
      <c r="K453" s="32" t="s">
        <v>113</v>
      </c>
      <c r="L453" s="32"/>
      <c r="M453" s="33" t="s">
        <v>68</v>
      </c>
      <c r="N453" s="33"/>
      <c r="O453" s="32">
        <v>60</v>
      </c>
      <c r="P453" s="88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8"/>
      <c r="R453" s="788"/>
      <c r="S453" s="788"/>
      <c r="T453" s="789"/>
      <c r="U453" s="34"/>
      <c r="V453" s="34"/>
      <c r="W453" s="35" t="s">
        <v>69</v>
      </c>
      <c r="X453" s="783">
        <v>0</v>
      </c>
      <c r="Y453" s="784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715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716</v>
      </c>
      <c r="B454" s="54" t="s">
        <v>717</v>
      </c>
      <c r="C454" s="31">
        <v>4301011875</v>
      </c>
      <c r="D454" s="794">
        <v>4680115884885</v>
      </c>
      <c r="E454" s="795"/>
      <c r="F454" s="782">
        <v>0.8</v>
      </c>
      <c r="G454" s="32">
        <v>15</v>
      </c>
      <c r="H454" s="782">
        <v>12</v>
      </c>
      <c r="I454" s="782">
        <v>12.48</v>
      </c>
      <c r="J454" s="32">
        <v>56</v>
      </c>
      <c r="K454" s="32" t="s">
        <v>113</v>
      </c>
      <c r="L454" s="32"/>
      <c r="M454" s="33" t="s">
        <v>68</v>
      </c>
      <c r="N454" s="33"/>
      <c r="O454" s="32">
        <v>60</v>
      </c>
      <c r="P454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si="92"/>
        <v>0</v>
      </c>
      <c r="Z454" s="36" t="str">
        <f>IFERROR(IF(Y454=0,"",ROUNDUP(Y454/H454,0)*0.02175),"")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4301011871</v>
      </c>
      <c r="D455" s="794">
        <v>4680115884908</v>
      </c>
      <c r="E455" s="795"/>
      <c r="F455" s="782">
        <v>0.4</v>
      </c>
      <c r="G455" s="32">
        <v>10</v>
      </c>
      <c r="H455" s="782">
        <v>4</v>
      </c>
      <c r="I455" s="782">
        <v>4.21</v>
      </c>
      <c r="J455" s="32">
        <v>132</v>
      </c>
      <c r="K455" s="32" t="s">
        <v>124</v>
      </c>
      <c r="L455" s="32"/>
      <c r="M455" s="33" t="s">
        <v>68</v>
      </c>
      <c r="N455" s="33"/>
      <c r="O455" s="32">
        <v>60</v>
      </c>
      <c r="P455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92"/>
        <v>0</v>
      </c>
      <c r="Z455" s="36" t="str">
        <f>IFERROR(IF(Y455=0,"",ROUNDUP(Y455/H455,0)*0.00902),"")</f>
        <v/>
      </c>
      <c r="AA455" s="56"/>
      <c r="AB455" s="57"/>
      <c r="AC455" s="531" t="s">
        <v>715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x14ac:dyDescent="0.2">
      <c r="A456" s="808"/>
      <c r="B456" s="801"/>
      <c r="C456" s="801"/>
      <c r="D456" s="801"/>
      <c r="E456" s="801"/>
      <c r="F456" s="801"/>
      <c r="G456" s="801"/>
      <c r="H456" s="801"/>
      <c r="I456" s="801"/>
      <c r="J456" s="801"/>
      <c r="K456" s="801"/>
      <c r="L456" s="801"/>
      <c r="M456" s="801"/>
      <c r="N456" s="801"/>
      <c r="O456" s="809"/>
      <c r="P456" s="803" t="s">
        <v>71</v>
      </c>
      <c r="Q456" s="804"/>
      <c r="R456" s="804"/>
      <c r="S456" s="804"/>
      <c r="T456" s="804"/>
      <c r="U456" s="804"/>
      <c r="V456" s="805"/>
      <c r="W456" s="37" t="s">
        <v>72</v>
      </c>
      <c r="X456" s="785">
        <f>IFERROR(X448/H448,"0")+IFERROR(X449/H449,"0")+IFERROR(X450/H450,"0")+IFERROR(X451/H451,"0")+IFERROR(X452/H452,"0")+IFERROR(X453/H453,"0")+IFERROR(X454/H454,"0")+IFERROR(X455/H455,"0")</f>
        <v>0</v>
      </c>
      <c r="Y456" s="785">
        <f>IFERROR(Y448/H448,"0")+IFERROR(Y449/H449,"0")+IFERROR(Y450/H450,"0")+IFERROR(Y451/H451,"0")+IFERROR(Y452/H452,"0")+IFERROR(Y453/H453,"0")+IFERROR(Y454/H454,"0")+IFERROR(Y455/H455,"0")</f>
        <v>0</v>
      </c>
      <c r="Z456" s="785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6"/>
      <c r="AB456" s="786"/>
      <c r="AC456" s="786"/>
    </row>
    <row r="457" spans="1:68" x14ac:dyDescent="0.2">
      <c r="A457" s="801"/>
      <c r="B457" s="801"/>
      <c r="C457" s="801"/>
      <c r="D457" s="801"/>
      <c r="E457" s="801"/>
      <c r="F457" s="801"/>
      <c r="G457" s="801"/>
      <c r="H457" s="801"/>
      <c r="I457" s="801"/>
      <c r="J457" s="801"/>
      <c r="K457" s="801"/>
      <c r="L457" s="801"/>
      <c r="M457" s="801"/>
      <c r="N457" s="801"/>
      <c r="O457" s="809"/>
      <c r="P457" s="803" t="s">
        <v>71</v>
      </c>
      <c r="Q457" s="804"/>
      <c r="R457" s="804"/>
      <c r="S457" s="804"/>
      <c r="T457" s="804"/>
      <c r="U457" s="804"/>
      <c r="V457" s="805"/>
      <c r="W457" s="37" t="s">
        <v>69</v>
      </c>
      <c r="X457" s="785">
        <f>IFERROR(SUM(X448:X455),"0")</f>
        <v>0</v>
      </c>
      <c r="Y457" s="785">
        <f>IFERROR(SUM(Y448:Y455),"0")</f>
        <v>0</v>
      </c>
      <c r="Z457" s="37"/>
      <c r="AA457" s="786"/>
      <c r="AB457" s="786"/>
      <c r="AC457" s="786"/>
    </row>
    <row r="458" spans="1:68" ht="14.25" customHeight="1" x14ac:dyDescent="0.25">
      <c r="A458" s="800" t="s">
        <v>64</v>
      </c>
      <c r="B458" s="801"/>
      <c r="C458" s="801"/>
      <c r="D458" s="801"/>
      <c r="E458" s="801"/>
      <c r="F458" s="801"/>
      <c r="G458" s="801"/>
      <c r="H458" s="801"/>
      <c r="I458" s="801"/>
      <c r="J458" s="801"/>
      <c r="K458" s="801"/>
      <c r="L458" s="801"/>
      <c r="M458" s="801"/>
      <c r="N458" s="801"/>
      <c r="O458" s="801"/>
      <c r="P458" s="801"/>
      <c r="Q458" s="801"/>
      <c r="R458" s="801"/>
      <c r="S458" s="801"/>
      <c r="T458" s="801"/>
      <c r="U458" s="801"/>
      <c r="V458" s="801"/>
      <c r="W458" s="801"/>
      <c r="X458" s="801"/>
      <c r="Y458" s="801"/>
      <c r="Z458" s="801"/>
      <c r="AA458" s="779"/>
      <c r="AB458" s="779"/>
      <c r="AC458" s="779"/>
    </row>
    <row r="459" spans="1:68" ht="27" customHeight="1" x14ac:dyDescent="0.25">
      <c r="A459" s="54" t="s">
        <v>720</v>
      </c>
      <c r="B459" s="54" t="s">
        <v>721</v>
      </c>
      <c r="C459" s="31">
        <v>4301031303</v>
      </c>
      <c r="D459" s="794">
        <v>4607091384802</v>
      </c>
      <c r="E459" s="795"/>
      <c r="F459" s="782">
        <v>0.73</v>
      </c>
      <c r="G459" s="32">
        <v>6</v>
      </c>
      <c r="H459" s="782">
        <v>4.38</v>
      </c>
      <c r="I459" s="782">
        <v>4.6500000000000004</v>
      </c>
      <c r="J459" s="32">
        <v>132</v>
      </c>
      <c r="K459" s="32" t="s">
        <v>124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723</v>
      </c>
      <c r="B460" s="54" t="s">
        <v>724</v>
      </c>
      <c r="C460" s="31">
        <v>4301031304</v>
      </c>
      <c r="D460" s="794">
        <v>4607091384826</v>
      </c>
      <c r="E460" s="795"/>
      <c r="F460" s="782">
        <v>0.35</v>
      </c>
      <c r="G460" s="32">
        <v>8</v>
      </c>
      <c r="H460" s="782">
        <v>2.8</v>
      </c>
      <c r="I460" s="782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0</v>
      </c>
      <c r="Y460" s="784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35" t="s">
        <v>722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8"/>
      <c r="B461" s="801"/>
      <c r="C461" s="801"/>
      <c r="D461" s="801"/>
      <c r="E461" s="801"/>
      <c r="F461" s="801"/>
      <c r="G461" s="801"/>
      <c r="H461" s="801"/>
      <c r="I461" s="801"/>
      <c r="J461" s="801"/>
      <c r="K461" s="801"/>
      <c r="L461" s="801"/>
      <c r="M461" s="801"/>
      <c r="N461" s="801"/>
      <c r="O461" s="809"/>
      <c r="P461" s="803" t="s">
        <v>71</v>
      </c>
      <c r="Q461" s="804"/>
      <c r="R461" s="804"/>
      <c r="S461" s="804"/>
      <c r="T461" s="804"/>
      <c r="U461" s="804"/>
      <c r="V461" s="805"/>
      <c r="W461" s="37" t="s">
        <v>72</v>
      </c>
      <c r="X461" s="785">
        <f>IFERROR(X459/H459,"0")+IFERROR(X460/H460,"0")</f>
        <v>0</v>
      </c>
      <c r="Y461" s="785">
        <f>IFERROR(Y459/H459,"0")+IFERROR(Y460/H460,"0")</f>
        <v>0</v>
      </c>
      <c r="Z461" s="785">
        <f>IFERROR(IF(Z459="",0,Z459),"0")+IFERROR(IF(Z460="",0,Z460),"0")</f>
        <v>0</v>
      </c>
      <c r="AA461" s="786"/>
      <c r="AB461" s="786"/>
      <c r="AC461" s="786"/>
    </row>
    <row r="462" spans="1:68" x14ac:dyDescent="0.2">
      <c r="A462" s="801"/>
      <c r="B462" s="801"/>
      <c r="C462" s="801"/>
      <c r="D462" s="801"/>
      <c r="E462" s="801"/>
      <c r="F462" s="801"/>
      <c r="G462" s="801"/>
      <c r="H462" s="801"/>
      <c r="I462" s="801"/>
      <c r="J462" s="801"/>
      <c r="K462" s="801"/>
      <c r="L462" s="801"/>
      <c r="M462" s="801"/>
      <c r="N462" s="801"/>
      <c r="O462" s="809"/>
      <c r="P462" s="803" t="s">
        <v>71</v>
      </c>
      <c r="Q462" s="804"/>
      <c r="R462" s="804"/>
      <c r="S462" s="804"/>
      <c r="T462" s="804"/>
      <c r="U462" s="804"/>
      <c r="V462" s="805"/>
      <c r="W462" s="37" t="s">
        <v>69</v>
      </c>
      <c r="X462" s="785">
        <f>IFERROR(SUM(X459:X460),"0")</f>
        <v>0</v>
      </c>
      <c r="Y462" s="785">
        <f>IFERROR(SUM(Y459:Y460),"0")</f>
        <v>0</v>
      </c>
      <c r="Z462" s="37"/>
      <c r="AA462" s="786"/>
      <c r="AB462" s="786"/>
      <c r="AC462" s="786"/>
    </row>
    <row r="463" spans="1:68" ht="14.25" customHeight="1" x14ac:dyDescent="0.25">
      <c r="A463" s="800" t="s">
        <v>73</v>
      </c>
      <c r="B463" s="801"/>
      <c r="C463" s="801"/>
      <c r="D463" s="801"/>
      <c r="E463" s="801"/>
      <c r="F463" s="801"/>
      <c r="G463" s="801"/>
      <c r="H463" s="801"/>
      <c r="I463" s="801"/>
      <c r="J463" s="801"/>
      <c r="K463" s="801"/>
      <c r="L463" s="801"/>
      <c r="M463" s="801"/>
      <c r="N463" s="801"/>
      <c r="O463" s="801"/>
      <c r="P463" s="801"/>
      <c r="Q463" s="801"/>
      <c r="R463" s="801"/>
      <c r="S463" s="801"/>
      <c r="T463" s="801"/>
      <c r="U463" s="801"/>
      <c r="V463" s="801"/>
      <c r="W463" s="801"/>
      <c r="X463" s="801"/>
      <c r="Y463" s="801"/>
      <c r="Z463" s="801"/>
      <c r="AA463" s="779"/>
      <c r="AB463" s="779"/>
      <c r="AC463" s="779"/>
    </row>
    <row r="464" spans="1:68" ht="27" customHeight="1" x14ac:dyDescent="0.25">
      <c r="A464" s="54" t="s">
        <v>725</v>
      </c>
      <c r="B464" s="54" t="s">
        <v>726</v>
      </c>
      <c r="C464" s="31">
        <v>4301051899</v>
      </c>
      <c r="D464" s="794">
        <v>4607091384246</v>
      </c>
      <c r="E464" s="795"/>
      <c r="F464" s="782">
        <v>1.5</v>
      </c>
      <c r="G464" s="32">
        <v>6</v>
      </c>
      <c r="H464" s="782">
        <v>9</v>
      </c>
      <c r="I464" s="782">
        <v>9.5190000000000001</v>
      </c>
      <c r="J464" s="32">
        <v>64</v>
      </c>
      <c r="K464" s="32" t="s">
        <v>113</v>
      </c>
      <c r="L464" s="32"/>
      <c r="M464" s="33" t="s">
        <v>117</v>
      </c>
      <c r="N464" s="33"/>
      <c r="O464" s="32">
        <v>40</v>
      </c>
      <c r="P464" s="894" t="s">
        <v>727</v>
      </c>
      <c r="Q464" s="788"/>
      <c r="R464" s="788"/>
      <c r="S464" s="788"/>
      <c r="T464" s="789"/>
      <c r="U464" s="34"/>
      <c r="V464" s="34"/>
      <c r="W464" s="35" t="s">
        <v>69</v>
      </c>
      <c r="X464" s="783">
        <v>1500</v>
      </c>
      <c r="Y464" s="784">
        <f>IFERROR(IF(X464="",0,CEILING((X464/$H464),1)*$H464),"")</f>
        <v>1503</v>
      </c>
      <c r="Z464" s="36">
        <f>IFERROR(IF(Y464=0,"",ROUNDUP(Y464/H464,0)*0.01898),"")</f>
        <v>3.1696599999999999</v>
      </c>
      <c r="AA464" s="56"/>
      <c r="AB464" s="57"/>
      <c r="AC464" s="537" t="s">
        <v>728</v>
      </c>
      <c r="AG464" s="64"/>
      <c r="AJ464" s="68"/>
      <c r="AK464" s="68">
        <v>0</v>
      </c>
      <c r="BB464" s="538" t="s">
        <v>1</v>
      </c>
      <c r="BM464" s="64">
        <f>IFERROR(X464*I464/H464,"0")</f>
        <v>1586.5</v>
      </c>
      <c r="BN464" s="64">
        <f>IFERROR(Y464*I464/H464,"0")</f>
        <v>1589.673</v>
      </c>
      <c r="BO464" s="64">
        <f>IFERROR(1/J464*(X464/H464),"0")</f>
        <v>2.6041666666666665</v>
      </c>
      <c r="BP464" s="64">
        <f>IFERROR(1/J464*(Y464/H464),"0")</f>
        <v>2.609375</v>
      </c>
    </row>
    <row r="465" spans="1:68" ht="37.5" customHeight="1" x14ac:dyDescent="0.25">
      <c r="A465" s="54" t="s">
        <v>729</v>
      </c>
      <c r="B465" s="54" t="s">
        <v>730</v>
      </c>
      <c r="C465" s="31">
        <v>4301051901</v>
      </c>
      <c r="D465" s="794">
        <v>4680115881976</v>
      </c>
      <c r="E465" s="795"/>
      <c r="F465" s="782">
        <v>1.5</v>
      </c>
      <c r="G465" s="32">
        <v>6</v>
      </c>
      <c r="H465" s="782">
        <v>9</v>
      </c>
      <c r="I465" s="782">
        <v>9.4350000000000005</v>
      </c>
      <c r="J465" s="32">
        <v>64</v>
      </c>
      <c r="K465" s="32" t="s">
        <v>113</v>
      </c>
      <c r="L465" s="32"/>
      <c r="M465" s="33" t="s">
        <v>117</v>
      </c>
      <c r="N465" s="33"/>
      <c r="O465" s="32">
        <v>40</v>
      </c>
      <c r="P465" s="1146" t="s">
        <v>731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733</v>
      </c>
      <c r="B466" s="54" t="s">
        <v>734</v>
      </c>
      <c r="C466" s="31">
        <v>4301051297</v>
      </c>
      <c r="D466" s="794">
        <v>4607091384253</v>
      </c>
      <c r="E466" s="795"/>
      <c r="F466" s="782">
        <v>0.4</v>
      </c>
      <c r="G466" s="32">
        <v>6</v>
      </c>
      <c r="H466" s="782">
        <v>2.4</v>
      </c>
      <c r="I466" s="782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735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733</v>
      </c>
      <c r="B467" s="54" t="s">
        <v>736</v>
      </c>
      <c r="C467" s="31">
        <v>4301051634</v>
      </c>
      <c r="D467" s="794">
        <v>4607091384253</v>
      </c>
      <c r="E467" s="795"/>
      <c r="F467" s="782">
        <v>0.4</v>
      </c>
      <c r="G467" s="32">
        <v>6</v>
      </c>
      <c r="H467" s="782">
        <v>2.4</v>
      </c>
      <c r="I467" s="782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8"/>
      <c r="R467" s="788"/>
      <c r="S467" s="788"/>
      <c r="T467" s="789"/>
      <c r="U467" s="34"/>
      <c r="V467" s="34"/>
      <c r="W467" s="35" t="s">
        <v>69</v>
      </c>
      <c r="X467" s="783">
        <v>0</v>
      </c>
      <c r="Y467" s="784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738</v>
      </c>
      <c r="B468" s="54" t="s">
        <v>739</v>
      </c>
      <c r="C468" s="31">
        <v>4301051444</v>
      </c>
      <c r="D468" s="794">
        <v>4680115881969</v>
      </c>
      <c r="E468" s="795"/>
      <c r="F468" s="782">
        <v>0.4</v>
      </c>
      <c r="G468" s="32">
        <v>6</v>
      </c>
      <c r="H468" s="782">
        <v>2.4</v>
      </c>
      <c r="I468" s="782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88"/>
      <c r="R468" s="788"/>
      <c r="S468" s="788"/>
      <c r="T468" s="789"/>
      <c r="U468" s="34"/>
      <c r="V468" s="34"/>
      <c r="W468" s="35" t="s">
        <v>69</v>
      </c>
      <c r="X468" s="783">
        <v>0</v>
      </c>
      <c r="Y468" s="784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740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8"/>
      <c r="B469" s="801"/>
      <c r="C469" s="801"/>
      <c r="D469" s="801"/>
      <c r="E469" s="801"/>
      <c r="F469" s="801"/>
      <c r="G469" s="801"/>
      <c r="H469" s="801"/>
      <c r="I469" s="801"/>
      <c r="J469" s="801"/>
      <c r="K469" s="801"/>
      <c r="L469" s="801"/>
      <c r="M469" s="801"/>
      <c r="N469" s="801"/>
      <c r="O469" s="809"/>
      <c r="P469" s="803" t="s">
        <v>71</v>
      </c>
      <c r="Q469" s="804"/>
      <c r="R469" s="804"/>
      <c r="S469" s="804"/>
      <c r="T469" s="804"/>
      <c r="U469" s="804"/>
      <c r="V469" s="805"/>
      <c r="W469" s="37" t="s">
        <v>72</v>
      </c>
      <c r="X469" s="785">
        <f>IFERROR(X464/H464,"0")+IFERROR(X465/H465,"0")+IFERROR(X466/H466,"0")+IFERROR(X467/H467,"0")+IFERROR(X468/H468,"0")</f>
        <v>166.66666666666666</v>
      </c>
      <c r="Y469" s="785">
        <f>IFERROR(Y464/H464,"0")+IFERROR(Y465/H465,"0")+IFERROR(Y466/H466,"0")+IFERROR(Y467/H467,"0")+IFERROR(Y468/H468,"0")</f>
        <v>167</v>
      </c>
      <c r="Z469" s="785">
        <f>IFERROR(IF(Z464="",0,Z464),"0")+IFERROR(IF(Z465="",0,Z465),"0")+IFERROR(IF(Z466="",0,Z466),"0")+IFERROR(IF(Z467="",0,Z467),"0")+IFERROR(IF(Z468="",0,Z468),"0")</f>
        <v>3.1696599999999999</v>
      </c>
      <c r="AA469" s="786"/>
      <c r="AB469" s="786"/>
      <c r="AC469" s="786"/>
    </row>
    <row r="470" spans="1:68" x14ac:dyDescent="0.2">
      <c r="A470" s="801"/>
      <c r="B470" s="801"/>
      <c r="C470" s="801"/>
      <c r="D470" s="801"/>
      <c r="E470" s="801"/>
      <c r="F470" s="801"/>
      <c r="G470" s="801"/>
      <c r="H470" s="801"/>
      <c r="I470" s="801"/>
      <c r="J470" s="801"/>
      <c r="K470" s="801"/>
      <c r="L470" s="801"/>
      <c r="M470" s="801"/>
      <c r="N470" s="801"/>
      <c r="O470" s="809"/>
      <c r="P470" s="803" t="s">
        <v>71</v>
      </c>
      <c r="Q470" s="804"/>
      <c r="R470" s="804"/>
      <c r="S470" s="804"/>
      <c r="T470" s="804"/>
      <c r="U470" s="804"/>
      <c r="V470" s="805"/>
      <c r="W470" s="37" t="s">
        <v>69</v>
      </c>
      <c r="X470" s="785">
        <f>IFERROR(SUM(X464:X468),"0")</f>
        <v>1500</v>
      </c>
      <c r="Y470" s="785">
        <f>IFERROR(SUM(Y464:Y468),"0")</f>
        <v>1503</v>
      </c>
      <c r="Z470" s="37"/>
      <c r="AA470" s="786"/>
      <c r="AB470" s="786"/>
      <c r="AC470" s="786"/>
    </row>
    <row r="471" spans="1:68" ht="14.25" customHeight="1" x14ac:dyDescent="0.25">
      <c r="A471" s="800" t="s">
        <v>205</v>
      </c>
      <c r="B471" s="801"/>
      <c r="C471" s="801"/>
      <c r="D471" s="801"/>
      <c r="E471" s="801"/>
      <c r="F471" s="801"/>
      <c r="G471" s="801"/>
      <c r="H471" s="801"/>
      <c r="I471" s="801"/>
      <c r="J471" s="801"/>
      <c r="K471" s="801"/>
      <c r="L471" s="801"/>
      <c r="M471" s="801"/>
      <c r="N471" s="801"/>
      <c r="O471" s="801"/>
      <c r="P471" s="801"/>
      <c r="Q471" s="801"/>
      <c r="R471" s="801"/>
      <c r="S471" s="801"/>
      <c r="T471" s="801"/>
      <c r="U471" s="801"/>
      <c r="V471" s="801"/>
      <c r="W471" s="801"/>
      <c r="X471" s="801"/>
      <c r="Y471" s="801"/>
      <c r="Z471" s="801"/>
      <c r="AA471" s="779"/>
      <c r="AB471" s="779"/>
      <c r="AC471" s="779"/>
    </row>
    <row r="472" spans="1:68" ht="27" customHeight="1" x14ac:dyDescent="0.25">
      <c r="A472" s="54" t="s">
        <v>741</v>
      </c>
      <c r="B472" s="54" t="s">
        <v>742</v>
      </c>
      <c r="C472" s="31">
        <v>4301060441</v>
      </c>
      <c r="D472" s="794">
        <v>4607091389357</v>
      </c>
      <c r="E472" s="795"/>
      <c r="F472" s="782">
        <v>1.5</v>
      </c>
      <c r="G472" s="32">
        <v>6</v>
      </c>
      <c r="H472" s="782">
        <v>9</v>
      </c>
      <c r="I472" s="782">
        <v>9.4350000000000005</v>
      </c>
      <c r="J472" s="32">
        <v>64</v>
      </c>
      <c r="K472" s="32" t="s">
        <v>113</v>
      </c>
      <c r="L472" s="32"/>
      <c r="M472" s="33" t="s">
        <v>117</v>
      </c>
      <c r="N472" s="33"/>
      <c r="O472" s="32">
        <v>40</v>
      </c>
      <c r="P472" s="1073" t="s">
        <v>743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47" t="s">
        <v>744</v>
      </c>
      <c r="AG472" s="64"/>
      <c r="AJ472" s="68"/>
      <c r="AK472" s="68">
        <v>0</v>
      </c>
      <c r="BB472" s="548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808"/>
      <c r="B473" s="801"/>
      <c r="C473" s="801"/>
      <c r="D473" s="801"/>
      <c r="E473" s="801"/>
      <c r="F473" s="801"/>
      <c r="G473" s="801"/>
      <c r="H473" s="801"/>
      <c r="I473" s="801"/>
      <c r="J473" s="801"/>
      <c r="K473" s="801"/>
      <c r="L473" s="801"/>
      <c r="M473" s="801"/>
      <c r="N473" s="801"/>
      <c r="O473" s="809"/>
      <c r="P473" s="803" t="s">
        <v>71</v>
      </c>
      <c r="Q473" s="804"/>
      <c r="R473" s="804"/>
      <c r="S473" s="804"/>
      <c r="T473" s="804"/>
      <c r="U473" s="804"/>
      <c r="V473" s="805"/>
      <c r="W473" s="37" t="s">
        <v>72</v>
      </c>
      <c r="X473" s="785">
        <f>IFERROR(X472/H472,"0")</f>
        <v>0</v>
      </c>
      <c r="Y473" s="785">
        <f>IFERROR(Y472/H472,"0")</f>
        <v>0</v>
      </c>
      <c r="Z473" s="785">
        <f>IFERROR(IF(Z472="",0,Z472),"0")</f>
        <v>0</v>
      </c>
      <c r="AA473" s="786"/>
      <c r="AB473" s="786"/>
      <c r="AC473" s="786"/>
    </row>
    <row r="474" spans="1:68" x14ac:dyDescent="0.2">
      <c r="A474" s="801"/>
      <c r="B474" s="801"/>
      <c r="C474" s="801"/>
      <c r="D474" s="801"/>
      <c r="E474" s="801"/>
      <c r="F474" s="801"/>
      <c r="G474" s="801"/>
      <c r="H474" s="801"/>
      <c r="I474" s="801"/>
      <c r="J474" s="801"/>
      <c r="K474" s="801"/>
      <c r="L474" s="801"/>
      <c r="M474" s="801"/>
      <c r="N474" s="801"/>
      <c r="O474" s="809"/>
      <c r="P474" s="803" t="s">
        <v>71</v>
      </c>
      <c r="Q474" s="804"/>
      <c r="R474" s="804"/>
      <c r="S474" s="804"/>
      <c r="T474" s="804"/>
      <c r="U474" s="804"/>
      <c r="V474" s="805"/>
      <c r="W474" s="37" t="s">
        <v>69</v>
      </c>
      <c r="X474" s="785">
        <f>IFERROR(SUM(X472:X472),"0")</f>
        <v>0</v>
      </c>
      <c r="Y474" s="785">
        <f>IFERROR(SUM(Y472:Y472),"0")</f>
        <v>0</v>
      </c>
      <c r="Z474" s="37"/>
      <c r="AA474" s="786"/>
      <c r="AB474" s="786"/>
      <c r="AC474" s="786"/>
    </row>
    <row r="475" spans="1:68" ht="27.75" customHeight="1" x14ac:dyDescent="0.2">
      <c r="A475" s="889" t="s">
        <v>745</v>
      </c>
      <c r="B475" s="890"/>
      <c r="C475" s="890"/>
      <c r="D475" s="890"/>
      <c r="E475" s="890"/>
      <c r="F475" s="890"/>
      <c r="G475" s="890"/>
      <c r="H475" s="890"/>
      <c r="I475" s="890"/>
      <c r="J475" s="890"/>
      <c r="K475" s="890"/>
      <c r="L475" s="890"/>
      <c r="M475" s="890"/>
      <c r="N475" s="890"/>
      <c r="O475" s="890"/>
      <c r="P475" s="890"/>
      <c r="Q475" s="890"/>
      <c r="R475" s="890"/>
      <c r="S475" s="890"/>
      <c r="T475" s="890"/>
      <c r="U475" s="890"/>
      <c r="V475" s="890"/>
      <c r="W475" s="890"/>
      <c r="X475" s="890"/>
      <c r="Y475" s="890"/>
      <c r="Z475" s="890"/>
      <c r="AA475" s="48"/>
      <c r="AB475" s="48"/>
      <c r="AC475" s="48"/>
    </row>
    <row r="476" spans="1:68" ht="16.5" customHeight="1" x14ac:dyDescent="0.25">
      <c r="A476" s="836" t="s">
        <v>746</v>
      </c>
      <c r="B476" s="801"/>
      <c r="C476" s="801"/>
      <c r="D476" s="801"/>
      <c r="E476" s="801"/>
      <c r="F476" s="801"/>
      <c r="G476" s="801"/>
      <c r="H476" s="801"/>
      <c r="I476" s="801"/>
      <c r="J476" s="801"/>
      <c r="K476" s="801"/>
      <c r="L476" s="801"/>
      <c r="M476" s="801"/>
      <c r="N476" s="801"/>
      <c r="O476" s="801"/>
      <c r="P476" s="801"/>
      <c r="Q476" s="801"/>
      <c r="R476" s="801"/>
      <c r="S476" s="801"/>
      <c r="T476" s="801"/>
      <c r="U476" s="801"/>
      <c r="V476" s="801"/>
      <c r="W476" s="801"/>
      <c r="X476" s="801"/>
      <c r="Y476" s="801"/>
      <c r="Z476" s="801"/>
      <c r="AA476" s="778"/>
      <c r="AB476" s="778"/>
      <c r="AC476" s="778"/>
    </row>
    <row r="477" spans="1:68" ht="14.25" customHeight="1" x14ac:dyDescent="0.25">
      <c r="A477" s="800" t="s">
        <v>110</v>
      </c>
      <c r="B477" s="801"/>
      <c r="C477" s="801"/>
      <c r="D477" s="801"/>
      <c r="E477" s="801"/>
      <c r="F477" s="801"/>
      <c r="G477" s="801"/>
      <c r="H477" s="801"/>
      <c r="I477" s="801"/>
      <c r="J477" s="801"/>
      <c r="K477" s="801"/>
      <c r="L477" s="801"/>
      <c r="M477" s="801"/>
      <c r="N477" s="801"/>
      <c r="O477" s="801"/>
      <c r="P477" s="801"/>
      <c r="Q477" s="801"/>
      <c r="R477" s="801"/>
      <c r="S477" s="801"/>
      <c r="T477" s="801"/>
      <c r="U477" s="801"/>
      <c r="V477" s="801"/>
      <c r="W477" s="801"/>
      <c r="X477" s="801"/>
      <c r="Y477" s="801"/>
      <c r="Z477" s="801"/>
      <c r="AA477" s="779"/>
      <c r="AB477" s="779"/>
      <c r="AC477" s="779"/>
    </row>
    <row r="478" spans="1:68" ht="27" customHeight="1" x14ac:dyDescent="0.25">
      <c r="A478" s="54" t="s">
        <v>747</v>
      </c>
      <c r="B478" s="54" t="s">
        <v>748</v>
      </c>
      <c r="C478" s="31">
        <v>4301011428</v>
      </c>
      <c r="D478" s="794">
        <v>4607091389708</v>
      </c>
      <c r="E478" s="795"/>
      <c r="F478" s="782">
        <v>0.45</v>
      </c>
      <c r="G478" s="32">
        <v>6</v>
      </c>
      <c r="H478" s="782">
        <v>2.7</v>
      </c>
      <c r="I478" s="782">
        <v>2.88</v>
      </c>
      <c r="J478" s="32">
        <v>182</v>
      </c>
      <c r="K478" s="32" t="s">
        <v>76</v>
      </c>
      <c r="L478" s="32"/>
      <c r="M478" s="33" t="s">
        <v>114</v>
      </c>
      <c r="N478" s="33"/>
      <c r="O478" s="32">
        <v>50</v>
      </c>
      <c r="P478" s="114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88"/>
      <c r="R478" s="788"/>
      <c r="S478" s="788"/>
      <c r="T478" s="789"/>
      <c r="U478" s="34"/>
      <c r="V478" s="34"/>
      <c r="W478" s="35" t="s">
        <v>69</v>
      </c>
      <c r="X478" s="783">
        <v>0</v>
      </c>
      <c r="Y478" s="784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49" t="s">
        <v>749</v>
      </c>
      <c r="AG478" s="64"/>
      <c r="AJ478" s="68"/>
      <c r="AK478" s="68">
        <v>0</v>
      </c>
      <c r="BB478" s="55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808"/>
      <c r="B479" s="801"/>
      <c r="C479" s="801"/>
      <c r="D479" s="801"/>
      <c r="E479" s="801"/>
      <c r="F479" s="801"/>
      <c r="G479" s="801"/>
      <c r="H479" s="801"/>
      <c r="I479" s="801"/>
      <c r="J479" s="801"/>
      <c r="K479" s="801"/>
      <c r="L479" s="801"/>
      <c r="M479" s="801"/>
      <c r="N479" s="801"/>
      <c r="O479" s="809"/>
      <c r="P479" s="803" t="s">
        <v>71</v>
      </c>
      <c r="Q479" s="804"/>
      <c r="R479" s="804"/>
      <c r="S479" s="804"/>
      <c r="T479" s="804"/>
      <c r="U479" s="804"/>
      <c r="V479" s="805"/>
      <c r="W479" s="37" t="s">
        <v>72</v>
      </c>
      <c r="X479" s="785">
        <f>IFERROR(X478/H478,"0")</f>
        <v>0</v>
      </c>
      <c r="Y479" s="785">
        <f>IFERROR(Y478/H478,"0")</f>
        <v>0</v>
      </c>
      <c r="Z479" s="785">
        <f>IFERROR(IF(Z478="",0,Z478),"0")</f>
        <v>0</v>
      </c>
      <c r="AA479" s="786"/>
      <c r="AB479" s="786"/>
      <c r="AC479" s="786"/>
    </row>
    <row r="480" spans="1:68" x14ac:dyDescent="0.2">
      <c r="A480" s="801"/>
      <c r="B480" s="801"/>
      <c r="C480" s="801"/>
      <c r="D480" s="801"/>
      <c r="E480" s="801"/>
      <c r="F480" s="801"/>
      <c r="G480" s="801"/>
      <c r="H480" s="801"/>
      <c r="I480" s="801"/>
      <c r="J480" s="801"/>
      <c r="K480" s="801"/>
      <c r="L480" s="801"/>
      <c r="M480" s="801"/>
      <c r="N480" s="801"/>
      <c r="O480" s="809"/>
      <c r="P480" s="803" t="s">
        <v>71</v>
      </c>
      <c r="Q480" s="804"/>
      <c r="R480" s="804"/>
      <c r="S480" s="804"/>
      <c r="T480" s="804"/>
      <c r="U480" s="804"/>
      <c r="V480" s="805"/>
      <c r="W480" s="37" t="s">
        <v>69</v>
      </c>
      <c r="X480" s="785">
        <f>IFERROR(SUM(X478:X478),"0")</f>
        <v>0</v>
      </c>
      <c r="Y480" s="785">
        <f>IFERROR(SUM(Y478:Y478),"0")</f>
        <v>0</v>
      </c>
      <c r="Z480" s="37"/>
      <c r="AA480" s="786"/>
      <c r="AB480" s="786"/>
      <c r="AC480" s="786"/>
    </row>
    <row r="481" spans="1:68" ht="14.25" customHeight="1" x14ac:dyDescent="0.25">
      <c r="A481" s="800" t="s">
        <v>64</v>
      </c>
      <c r="B481" s="801"/>
      <c r="C481" s="801"/>
      <c r="D481" s="801"/>
      <c r="E481" s="801"/>
      <c r="F481" s="801"/>
      <c r="G481" s="801"/>
      <c r="H481" s="801"/>
      <c r="I481" s="801"/>
      <c r="J481" s="801"/>
      <c r="K481" s="801"/>
      <c r="L481" s="801"/>
      <c r="M481" s="801"/>
      <c r="N481" s="801"/>
      <c r="O481" s="801"/>
      <c r="P481" s="801"/>
      <c r="Q481" s="801"/>
      <c r="R481" s="801"/>
      <c r="S481" s="801"/>
      <c r="T481" s="801"/>
      <c r="U481" s="801"/>
      <c r="V481" s="801"/>
      <c r="W481" s="801"/>
      <c r="X481" s="801"/>
      <c r="Y481" s="801"/>
      <c r="Z481" s="801"/>
      <c r="AA481" s="779"/>
      <c r="AB481" s="779"/>
      <c r="AC481" s="779"/>
    </row>
    <row r="482" spans="1:68" ht="27" customHeight="1" x14ac:dyDescent="0.25">
      <c r="A482" s="54" t="s">
        <v>750</v>
      </c>
      <c r="B482" s="54" t="s">
        <v>751</v>
      </c>
      <c r="C482" s="31">
        <v>4301031405</v>
      </c>
      <c r="D482" s="794">
        <v>4680115886100</v>
      </c>
      <c r="E482" s="795"/>
      <c r="F482" s="782">
        <v>0.9</v>
      </c>
      <c r="G482" s="32">
        <v>6</v>
      </c>
      <c r="H482" s="782">
        <v>5.4</v>
      </c>
      <c r="I482" s="782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8" t="s">
        <v>752</v>
      </c>
      <c r="Q482" s="788"/>
      <c r="R482" s="788"/>
      <c r="S482" s="788"/>
      <c r="T482" s="789"/>
      <c r="U482" s="34"/>
      <c r="V482" s="34"/>
      <c r="W482" s="35" t="s">
        <v>69</v>
      </c>
      <c r="X482" s="783">
        <v>0</v>
      </c>
      <c r="Y482" s="784">
        <f t="shared" ref="Y482:Y501" si="97"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51" t="s">
        <v>753</v>
      </c>
      <c r="AG482" s="64"/>
      <c r="AJ482" s="68"/>
      <c r="AK482" s="68">
        <v>0</v>
      </c>
      <c r="BB482" s="552" t="s">
        <v>1</v>
      </c>
      <c r="BM482" s="64">
        <f t="shared" ref="BM482:BM501" si="98">IFERROR(X482*I482/H482,"0")</f>
        <v>0</v>
      </c>
      <c r="BN482" s="64">
        <f t="shared" ref="BN482:BN501" si="99">IFERROR(Y482*I482/H482,"0")</f>
        <v>0</v>
      </c>
      <c r="BO482" s="64">
        <f t="shared" ref="BO482:BO501" si="100">IFERROR(1/J482*(X482/H482),"0")</f>
        <v>0</v>
      </c>
      <c r="BP482" s="64">
        <f t="shared" ref="BP482:BP501" si="101"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4301031382</v>
      </c>
      <c r="D483" s="794">
        <v>4680115886117</v>
      </c>
      <c r="E483" s="795"/>
      <c r="F483" s="782">
        <v>0.9</v>
      </c>
      <c r="G483" s="32">
        <v>6</v>
      </c>
      <c r="H483" s="782">
        <v>5.4</v>
      </c>
      <c r="I483" s="782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4" t="s">
        <v>756</v>
      </c>
      <c r="Q483" s="788"/>
      <c r="R483" s="788"/>
      <c r="S483" s="788"/>
      <c r="T483" s="789"/>
      <c r="U483" s="34"/>
      <c r="V483" s="34"/>
      <c r="W483" s="35" t="s">
        <v>69</v>
      </c>
      <c r="X483" s="783">
        <v>0</v>
      </c>
      <c r="Y483" s="784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757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754</v>
      </c>
      <c r="B484" s="54" t="s">
        <v>758</v>
      </c>
      <c r="C484" s="31">
        <v>4301031406</v>
      </c>
      <c r="D484" s="794">
        <v>4680115886117</v>
      </c>
      <c r="E484" s="795"/>
      <c r="F484" s="782">
        <v>0.9</v>
      </c>
      <c r="G484" s="32">
        <v>6</v>
      </c>
      <c r="H484" s="782">
        <v>5.4</v>
      </c>
      <c r="I484" s="782">
        <v>5.61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4" t="s">
        <v>756</v>
      </c>
      <c r="Q484" s="788"/>
      <c r="R484" s="788"/>
      <c r="S484" s="788"/>
      <c r="T484" s="789"/>
      <c r="U484" s="34"/>
      <c r="V484" s="34"/>
      <c r="W484" s="35" t="s">
        <v>69</v>
      </c>
      <c r="X484" s="783">
        <v>0</v>
      </c>
      <c r="Y484" s="784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757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759</v>
      </c>
      <c r="B485" s="54" t="s">
        <v>760</v>
      </c>
      <c r="C485" s="31">
        <v>4301031325</v>
      </c>
      <c r="D485" s="794">
        <v>4607091389746</v>
      </c>
      <c r="E485" s="795"/>
      <c r="F485" s="782">
        <v>0.7</v>
      </c>
      <c r="G485" s="32">
        <v>6</v>
      </c>
      <c r="H485" s="782">
        <v>4.2</v>
      </c>
      <c r="I485" s="782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8"/>
      <c r="R485" s="788"/>
      <c r="S485" s="788"/>
      <c r="T485" s="789"/>
      <c r="U485" s="34"/>
      <c r="V485" s="34"/>
      <c r="W485" s="35" t="s">
        <v>69</v>
      </c>
      <c r="X485" s="783">
        <v>100</v>
      </c>
      <c r="Y485" s="784">
        <f t="shared" si="97"/>
        <v>100.80000000000001</v>
      </c>
      <c r="Z485" s="36">
        <f>IFERROR(IF(Y485=0,"",ROUNDUP(Y485/H485,0)*0.00902),"")</f>
        <v>0.21648000000000001</v>
      </c>
      <c r="AA485" s="56"/>
      <c r="AB485" s="57"/>
      <c r="AC485" s="557" t="s">
        <v>761</v>
      </c>
      <c r="AG485" s="64"/>
      <c r="AJ485" s="68"/>
      <c r="AK485" s="68">
        <v>0</v>
      </c>
      <c r="BB485" s="558" t="s">
        <v>1</v>
      </c>
      <c r="BM485" s="64">
        <f t="shared" si="98"/>
        <v>105.71428571428572</v>
      </c>
      <c r="BN485" s="64">
        <f t="shared" si="99"/>
        <v>106.56000000000002</v>
      </c>
      <c r="BO485" s="64">
        <f t="shared" si="100"/>
        <v>0.18037518037518038</v>
      </c>
      <c r="BP485" s="64">
        <f t="shared" si="101"/>
        <v>0.18181818181818182</v>
      </c>
    </row>
    <row r="486" spans="1:68" ht="27" customHeight="1" x14ac:dyDescent="0.25">
      <c r="A486" s="54" t="s">
        <v>759</v>
      </c>
      <c r="B486" s="54" t="s">
        <v>762</v>
      </c>
      <c r="C486" s="31">
        <v>4301031356</v>
      </c>
      <c r="D486" s="794">
        <v>4607091389746</v>
      </c>
      <c r="E486" s="795"/>
      <c r="F486" s="782">
        <v>0.7</v>
      </c>
      <c r="G486" s="32">
        <v>6</v>
      </c>
      <c r="H486" s="782">
        <v>4.2</v>
      </c>
      <c r="I486" s="782">
        <v>4.4400000000000004</v>
      </c>
      <c r="J486" s="32">
        <v>132</v>
      </c>
      <c r="K486" s="32" t="s">
        <v>124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8"/>
      <c r="R486" s="788"/>
      <c r="S486" s="788"/>
      <c r="T486" s="789"/>
      <c r="U486" s="34"/>
      <c r="V486" s="34"/>
      <c r="W486" s="35" t="s">
        <v>69</v>
      </c>
      <c r="X486" s="783">
        <v>0</v>
      </c>
      <c r="Y486" s="784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761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763</v>
      </c>
      <c r="B487" s="54" t="s">
        <v>764</v>
      </c>
      <c r="C487" s="31">
        <v>4301031335</v>
      </c>
      <c r="D487" s="794">
        <v>4680115883147</v>
      </c>
      <c r="E487" s="795"/>
      <c r="F487" s="782">
        <v>0.28000000000000003</v>
      </c>
      <c r="G487" s="32">
        <v>6</v>
      </c>
      <c r="H487" s="782">
        <v>1.68</v>
      </c>
      <c r="I487" s="78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 t="shared" si="97"/>
        <v>0</v>
      </c>
      <c r="Z487" s="36" t="str">
        <f t="shared" ref="Z487:Z501" si="102">IFERROR(IF(Y487=0,"",ROUNDUP(Y487/H487,0)*0.00502),"")</f>
        <v/>
      </c>
      <c r="AA487" s="56"/>
      <c r="AB487" s="57"/>
      <c r="AC487" s="561" t="s">
        <v>753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763</v>
      </c>
      <c r="B488" s="54" t="s">
        <v>765</v>
      </c>
      <c r="C488" s="31">
        <v>4301031366</v>
      </c>
      <c r="D488" s="794">
        <v>4680115883147</v>
      </c>
      <c r="E488" s="795"/>
      <c r="F488" s="782">
        <v>0.28000000000000003</v>
      </c>
      <c r="G488" s="32">
        <v>6</v>
      </c>
      <c r="H488" s="782">
        <v>1.68</v>
      </c>
      <c r="I488" s="782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1" t="s">
        <v>766</v>
      </c>
      <c r="Q488" s="788"/>
      <c r="R488" s="788"/>
      <c r="S488" s="788"/>
      <c r="T488" s="789"/>
      <c r="U488" s="34"/>
      <c r="V488" s="34"/>
      <c r="W488" s="35" t="s">
        <v>69</v>
      </c>
      <c r="X488" s="783">
        <v>0</v>
      </c>
      <c r="Y488" s="784">
        <f t="shared" si="97"/>
        <v>0</v>
      </c>
      <c r="Z488" s="36" t="str">
        <f t="shared" si="102"/>
        <v/>
      </c>
      <c r="AA488" s="56"/>
      <c r="AB488" s="57"/>
      <c r="AC488" s="563" t="s">
        <v>753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767</v>
      </c>
      <c r="B489" s="54" t="s">
        <v>768</v>
      </c>
      <c r="C489" s="31">
        <v>4301031362</v>
      </c>
      <c r="D489" s="794">
        <v>4607091384338</v>
      </c>
      <c r="E489" s="795"/>
      <c r="F489" s="782">
        <v>0.35</v>
      </c>
      <c r="G489" s="32">
        <v>6</v>
      </c>
      <c r="H489" s="782">
        <v>2.1</v>
      </c>
      <c r="I489" s="78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8"/>
      <c r="R489" s="788"/>
      <c r="S489" s="788"/>
      <c r="T489" s="789"/>
      <c r="U489" s="34"/>
      <c r="V489" s="34"/>
      <c r="W489" s="35" t="s">
        <v>69</v>
      </c>
      <c r="X489" s="783">
        <v>0</v>
      </c>
      <c r="Y489" s="784">
        <f t="shared" si="97"/>
        <v>0</v>
      </c>
      <c r="Z489" s="36" t="str">
        <f t="shared" si="102"/>
        <v/>
      </c>
      <c r="AA489" s="56"/>
      <c r="AB489" s="57"/>
      <c r="AC489" s="565" t="s">
        <v>753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769</v>
      </c>
      <c r="B490" s="54" t="s">
        <v>770</v>
      </c>
      <c r="C490" s="31">
        <v>4301031336</v>
      </c>
      <c r="D490" s="794">
        <v>4680115883154</v>
      </c>
      <c r="E490" s="795"/>
      <c r="F490" s="782">
        <v>0.28000000000000003</v>
      </c>
      <c r="G490" s="32">
        <v>6</v>
      </c>
      <c r="H490" s="782">
        <v>1.68</v>
      </c>
      <c r="I490" s="78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8"/>
      <c r="R490" s="788"/>
      <c r="S490" s="788"/>
      <c r="T490" s="789"/>
      <c r="U490" s="34"/>
      <c r="V490" s="34"/>
      <c r="W490" s="35" t="s">
        <v>69</v>
      </c>
      <c r="X490" s="783">
        <v>0</v>
      </c>
      <c r="Y490" s="784">
        <f t="shared" si="97"/>
        <v>0</v>
      </c>
      <c r="Z490" s="36" t="str">
        <f t="shared" si="102"/>
        <v/>
      </c>
      <c r="AA490" s="56"/>
      <c r="AB490" s="57"/>
      <c r="AC490" s="567" t="s">
        <v>771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769</v>
      </c>
      <c r="B491" s="54" t="s">
        <v>772</v>
      </c>
      <c r="C491" s="31">
        <v>4301031374</v>
      </c>
      <c r="D491" s="794">
        <v>4680115883154</v>
      </c>
      <c r="E491" s="795"/>
      <c r="F491" s="782">
        <v>0.28000000000000003</v>
      </c>
      <c r="G491" s="32">
        <v>6</v>
      </c>
      <c r="H491" s="782">
        <v>1.68</v>
      </c>
      <c r="I491" s="78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8" t="s">
        <v>773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si="97"/>
        <v>0</v>
      </c>
      <c r="Z491" s="36" t="str">
        <f t="shared" si="102"/>
        <v/>
      </c>
      <c r="AA491" s="56"/>
      <c r="AB491" s="57"/>
      <c r="AC491" s="569" t="s">
        <v>771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4301031331</v>
      </c>
      <c r="D492" s="794">
        <v>4607091389524</v>
      </c>
      <c r="E492" s="795"/>
      <c r="F492" s="782">
        <v>0.35</v>
      </c>
      <c r="G492" s="32">
        <v>6</v>
      </c>
      <c r="H492" s="782">
        <v>2.1</v>
      </c>
      <c r="I492" s="782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0</v>
      </c>
      <c r="Y492" s="784">
        <f t="shared" si="97"/>
        <v>0</v>
      </c>
      <c r="Z492" s="36" t="str">
        <f t="shared" si="102"/>
        <v/>
      </c>
      <c r="AA492" s="56"/>
      <c r="AB492" s="57"/>
      <c r="AC492" s="571" t="s">
        <v>771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774</v>
      </c>
      <c r="B493" s="54" t="s">
        <v>776</v>
      </c>
      <c r="C493" s="31">
        <v>4301031361</v>
      </c>
      <c r="D493" s="794">
        <v>4607091389524</v>
      </c>
      <c r="E493" s="795"/>
      <c r="F493" s="782">
        <v>0.35</v>
      </c>
      <c r="G493" s="32">
        <v>6</v>
      </c>
      <c r="H493" s="782">
        <v>2.1</v>
      </c>
      <c r="I493" s="78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777</v>
      </c>
      <c r="B494" s="54" t="s">
        <v>778</v>
      </c>
      <c r="C494" s="31">
        <v>4301031337</v>
      </c>
      <c r="D494" s="794">
        <v>4680115883161</v>
      </c>
      <c r="E494" s="795"/>
      <c r="F494" s="782">
        <v>0.28000000000000003</v>
      </c>
      <c r="G494" s="32">
        <v>6</v>
      </c>
      <c r="H494" s="782">
        <v>1.68</v>
      </c>
      <c r="I494" s="782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7"/>
        <v>0</v>
      </c>
      <c r="Z494" s="36" t="str">
        <f t="shared" si="102"/>
        <v/>
      </c>
      <c r="AA494" s="56"/>
      <c r="AB494" s="57"/>
      <c r="AC494" s="575" t="s">
        <v>779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777</v>
      </c>
      <c r="B495" s="54" t="s">
        <v>780</v>
      </c>
      <c r="C495" s="31">
        <v>4301031364</v>
      </c>
      <c r="D495" s="794">
        <v>4680115883161</v>
      </c>
      <c r="E495" s="795"/>
      <c r="F495" s="782">
        <v>0.28000000000000003</v>
      </c>
      <c r="G495" s="32">
        <v>6</v>
      </c>
      <c r="H495" s="782">
        <v>1.68</v>
      </c>
      <c r="I495" s="78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">
        <v>781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7"/>
        <v>0</v>
      </c>
      <c r="Z495" s="36" t="str">
        <f t="shared" si="102"/>
        <v/>
      </c>
      <c r="AA495" s="56"/>
      <c r="AB495" s="57"/>
      <c r="AC495" s="577" t="s">
        <v>779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782</v>
      </c>
      <c r="B496" s="54" t="s">
        <v>783</v>
      </c>
      <c r="C496" s="31">
        <v>4301031333</v>
      </c>
      <c r="D496" s="794">
        <v>4607091389531</v>
      </c>
      <c r="E496" s="795"/>
      <c r="F496" s="782">
        <v>0.35</v>
      </c>
      <c r="G496" s="32">
        <v>6</v>
      </c>
      <c r="H496" s="782">
        <v>2.1</v>
      </c>
      <c r="I496" s="782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7"/>
        <v>0</v>
      </c>
      <c r="Z496" s="36" t="str">
        <f t="shared" si="102"/>
        <v/>
      </c>
      <c r="AA496" s="56"/>
      <c r="AB496" s="57"/>
      <c r="AC496" s="579" t="s">
        <v>784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782</v>
      </c>
      <c r="B497" s="54" t="s">
        <v>785</v>
      </c>
      <c r="C497" s="31">
        <v>4301031358</v>
      </c>
      <c r="D497" s="794">
        <v>4607091389531</v>
      </c>
      <c r="E497" s="795"/>
      <c r="F497" s="782">
        <v>0.35</v>
      </c>
      <c r="G497" s="32">
        <v>6</v>
      </c>
      <c r="H497" s="782">
        <v>2.1</v>
      </c>
      <c r="I497" s="78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7"/>
        <v>0</v>
      </c>
      <c r="Z497" s="36" t="str">
        <f t="shared" si="102"/>
        <v/>
      </c>
      <c r="AA497" s="56"/>
      <c r="AB497" s="57"/>
      <c r="AC497" s="581" t="s">
        <v>784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37.5" customHeight="1" x14ac:dyDescent="0.25">
      <c r="A498" s="54" t="s">
        <v>786</v>
      </c>
      <c r="B498" s="54" t="s">
        <v>787</v>
      </c>
      <c r="C498" s="31">
        <v>4301031360</v>
      </c>
      <c r="D498" s="794">
        <v>4607091384345</v>
      </c>
      <c r="E498" s="795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7"/>
        <v>0</v>
      </c>
      <c r="Z498" s="36" t="str">
        <f t="shared" si="102"/>
        <v/>
      </c>
      <c r="AA498" s="56"/>
      <c r="AB498" s="57"/>
      <c r="AC498" s="583" t="s">
        <v>779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788</v>
      </c>
      <c r="B499" s="54" t="s">
        <v>789</v>
      </c>
      <c r="C499" s="31">
        <v>4301031338</v>
      </c>
      <c r="D499" s="794">
        <v>4680115883185</v>
      </c>
      <c r="E499" s="795"/>
      <c r="F499" s="782">
        <v>0.28000000000000003</v>
      </c>
      <c r="G499" s="32">
        <v>6</v>
      </c>
      <c r="H499" s="782">
        <v>1.68</v>
      </c>
      <c r="I499" s="782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0</v>
      </c>
      <c r="Y499" s="784">
        <f t="shared" si="97"/>
        <v>0</v>
      </c>
      <c r="Z499" s="36" t="str">
        <f t="shared" si="102"/>
        <v/>
      </c>
      <c r="AA499" s="56"/>
      <c r="AB499" s="57"/>
      <c r="AC499" s="585" t="s">
        <v>757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customHeight="1" x14ac:dyDescent="0.25">
      <c r="A500" s="54" t="s">
        <v>788</v>
      </c>
      <c r="B500" s="54" t="s">
        <v>790</v>
      </c>
      <c r="C500" s="31">
        <v>4301031368</v>
      </c>
      <c r="D500" s="794">
        <v>4680115883185</v>
      </c>
      <c r="E500" s="795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7" t="s">
        <v>791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7"/>
        <v>0</v>
      </c>
      <c r="Z500" s="36" t="str">
        <f t="shared" si="102"/>
        <v/>
      </c>
      <c r="AA500" s="56"/>
      <c r="AB500" s="57"/>
      <c r="AC500" s="587" t="s">
        <v>757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788</v>
      </c>
      <c r="B501" s="54" t="s">
        <v>792</v>
      </c>
      <c r="C501" s="31">
        <v>4301031255</v>
      </c>
      <c r="D501" s="794">
        <v>4680115883185</v>
      </c>
      <c r="E501" s="795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x14ac:dyDescent="0.2">
      <c r="A502" s="808"/>
      <c r="B502" s="801"/>
      <c r="C502" s="801"/>
      <c r="D502" s="801"/>
      <c r="E502" s="801"/>
      <c r="F502" s="801"/>
      <c r="G502" s="801"/>
      <c r="H502" s="801"/>
      <c r="I502" s="801"/>
      <c r="J502" s="801"/>
      <c r="K502" s="801"/>
      <c r="L502" s="801"/>
      <c r="M502" s="801"/>
      <c r="N502" s="801"/>
      <c r="O502" s="809"/>
      <c r="P502" s="803" t="s">
        <v>71</v>
      </c>
      <c r="Q502" s="804"/>
      <c r="R502" s="804"/>
      <c r="S502" s="804"/>
      <c r="T502" s="804"/>
      <c r="U502" s="804"/>
      <c r="V502" s="805"/>
      <c r="W502" s="37" t="s">
        <v>72</v>
      </c>
      <c r="X502" s="785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23.80952380952381</v>
      </c>
      <c r="Y502" s="785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24</v>
      </c>
      <c r="Z502" s="785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0.21648000000000001</v>
      </c>
      <c r="AA502" s="786"/>
      <c r="AB502" s="786"/>
      <c r="AC502" s="786"/>
    </row>
    <row r="503" spans="1:68" x14ac:dyDescent="0.2">
      <c r="A503" s="801"/>
      <c r="B503" s="801"/>
      <c r="C503" s="801"/>
      <c r="D503" s="801"/>
      <c r="E503" s="801"/>
      <c r="F503" s="801"/>
      <c r="G503" s="801"/>
      <c r="H503" s="801"/>
      <c r="I503" s="801"/>
      <c r="J503" s="801"/>
      <c r="K503" s="801"/>
      <c r="L503" s="801"/>
      <c r="M503" s="801"/>
      <c r="N503" s="801"/>
      <c r="O503" s="809"/>
      <c r="P503" s="803" t="s">
        <v>71</v>
      </c>
      <c r="Q503" s="804"/>
      <c r="R503" s="804"/>
      <c r="S503" s="804"/>
      <c r="T503" s="804"/>
      <c r="U503" s="804"/>
      <c r="V503" s="805"/>
      <c r="W503" s="37" t="s">
        <v>69</v>
      </c>
      <c r="X503" s="785">
        <f>IFERROR(SUM(X482:X501),"0")</f>
        <v>100</v>
      </c>
      <c r="Y503" s="785">
        <f>IFERROR(SUM(Y482:Y501),"0")</f>
        <v>100.80000000000001</v>
      </c>
      <c r="Z503" s="37"/>
      <c r="AA503" s="786"/>
      <c r="AB503" s="786"/>
      <c r="AC503" s="786"/>
    </row>
    <row r="504" spans="1:68" ht="14.25" customHeight="1" x14ac:dyDescent="0.25">
      <c r="A504" s="800" t="s">
        <v>73</v>
      </c>
      <c r="B504" s="801"/>
      <c r="C504" s="801"/>
      <c r="D504" s="801"/>
      <c r="E504" s="801"/>
      <c r="F504" s="801"/>
      <c r="G504" s="801"/>
      <c r="H504" s="801"/>
      <c r="I504" s="801"/>
      <c r="J504" s="801"/>
      <c r="K504" s="801"/>
      <c r="L504" s="801"/>
      <c r="M504" s="801"/>
      <c r="N504" s="801"/>
      <c r="O504" s="801"/>
      <c r="P504" s="801"/>
      <c r="Q504" s="801"/>
      <c r="R504" s="801"/>
      <c r="S504" s="801"/>
      <c r="T504" s="801"/>
      <c r="U504" s="801"/>
      <c r="V504" s="801"/>
      <c r="W504" s="801"/>
      <c r="X504" s="801"/>
      <c r="Y504" s="801"/>
      <c r="Z504" s="801"/>
      <c r="AA504" s="779"/>
      <c r="AB504" s="779"/>
      <c r="AC504" s="779"/>
    </row>
    <row r="505" spans="1:68" ht="27" customHeight="1" x14ac:dyDescent="0.25">
      <c r="A505" s="54" t="s">
        <v>794</v>
      </c>
      <c r="B505" s="54" t="s">
        <v>795</v>
      </c>
      <c r="C505" s="31">
        <v>4301051284</v>
      </c>
      <c r="D505" s="794">
        <v>4607091384352</v>
      </c>
      <c r="E505" s="795"/>
      <c r="F505" s="782">
        <v>0.6</v>
      </c>
      <c r="G505" s="32">
        <v>4</v>
      </c>
      <c r="H505" s="782">
        <v>2.4</v>
      </c>
      <c r="I505" s="782">
        <v>2.6459999999999999</v>
      </c>
      <c r="J505" s="32">
        <v>132</v>
      </c>
      <c r="K505" s="32" t="s">
        <v>124</v>
      </c>
      <c r="L505" s="32"/>
      <c r="M505" s="33" t="s">
        <v>117</v>
      </c>
      <c r="N505" s="33"/>
      <c r="O505" s="32">
        <v>45</v>
      </c>
      <c r="P505" s="12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>IFERROR(IF(X505="",0,CEILING((X505/$H505),1)*$H505),"")</f>
        <v>0</v>
      </c>
      <c r="Z505" s="36" t="str">
        <f>IFERROR(IF(Y505=0,"",ROUNDUP(Y505/H505,0)*0.00902),"")</f>
        <v/>
      </c>
      <c r="AA505" s="56"/>
      <c r="AB505" s="57"/>
      <c r="AC505" s="591" t="s">
        <v>796</v>
      </c>
      <c r="AG505" s="64"/>
      <c r="AJ505" s="68"/>
      <c r="AK505" s="68">
        <v>0</v>
      </c>
      <c r="BB505" s="59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797</v>
      </c>
      <c r="B506" s="54" t="s">
        <v>798</v>
      </c>
      <c r="C506" s="31">
        <v>4301051431</v>
      </c>
      <c r="D506" s="794">
        <v>4607091389654</v>
      </c>
      <c r="E506" s="795"/>
      <c r="F506" s="782">
        <v>0.33</v>
      </c>
      <c r="G506" s="32">
        <v>6</v>
      </c>
      <c r="H506" s="782">
        <v>1.98</v>
      </c>
      <c r="I506" s="782">
        <v>2.238</v>
      </c>
      <c r="J506" s="32">
        <v>182</v>
      </c>
      <c r="K506" s="32" t="s">
        <v>76</v>
      </c>
      <c r="L506" s="32"/>
      <c r="M506" s="33" t="s">
        <v>117</v>
      </c>
      <c r="N506" s="33"/>
      <c r="O506" s="32">
        <v>45</v>
      </c>
      <c r="P506" s="10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0</v>
      </c>
      <c r="Y506" s="784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93" t="s">
        <v>799</v>
      </c>
      <c r="AG506" s="64"/>
      <c r="AJ506" s="68"/>
      <c r="AK506" s="68">
        <v>0</v>
      </c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808"/>
      <c r="B507" s="801"/>
      <c r="C507" s="801"/>
      <c r="D507" s="801"/>
      <c r="E507" s="801"/>
      <c r="F507" s="801"/>
      <c r="G507" s="801"/>
      <c r="H507" s="801"/>
      <c r="I507" s="801"/>
      <c r="J507" s="801"/>
      <c r="K507" s="801"/>
      <c r="L507" s="801"/>
      <c r="M507" s="801"/>
      <c r="N507" s="801"/>
      <c r="O507" s="809"/>
      <c r="P507" s="803" t="s">
        <v>71</v>
      </c>
      <c r="Q507" s="804"/>
      <c r="R507" s="804"/>
      <c r="S507" s="804"/>
      <c r="T507" s="804"/>
      <c r="U507" s="804"/>
      <c r="V507" s="805"/>
      <c r="W507" s="37" t="s">
        <v>72</v>
      </c>
      <c r="X507" s="785">
        <f>IFERROR(X505/H505,"0")+IFERROR(X506/H506,"0")</f>
        <v>0</v>
      </c>
      <c r="Y507" s="785">
        <f>IFERROR(Y505/H505,"0")+IFERROR(Y506/H506,"0")</f>
        <v>0</v>
      </c>
      <c r="Z507" s="785">
        <f>IFERROR(IF(Z505="",0,Z505),"0")+IFERROR(IF(Z506="",0,Z506),"0")</f>
        <v>0</v>
      </c>
      <c r="AA507" s="786"/>
      <c r="AB507" s="786"/>
      <c r="AC507" s="786"/>
    </row>
    <row r="508" spans="1:68" x14ac:dyDescent="0.2">
      <c r="A508" s="801"/>
      <c r="B508" s="801"/>
      <c r="C508" s="801"/>
      <c r="D508" s="801"/>
      <c r="E508" s="801"/>
      <c r="F508" s="801"/>
      <c r="G508" s="801"/>
      <c r="H508" s="801"/>
      <c r="I508" s="801"/>
      <c r="J508" s="801"/>
      <c r="K508" s="801"/>
      <c r="L508" s="801"/>
      <c r="M508" s="801"/>
      <c r="N508" s="801"/>
      <c r="O508" s="809"/>
      <c r="P508" s="803" t="s">
        <v>71</v>
      </c>
      <c r="Q508" s="804"/>
      <c r="R508" s="804"/>
      <c r="S508" s="804"/>
      <c r="T508" s="804"/>
      <c r="U508" s="804"/>
      <c r="V508" s="805"/>
      <c r="W508" s="37" t="s">
        <v>69</v>
      </c>
      <c r="X508" s="785">
        <f>IFERROR(SUM(X505:X506),"0")</f>
        <v>0</v>
      </c>
      <c r="Y508" s="785">
        <f>IFERROR(SUM(Y505:Y506),"0")</f>
        <v>0</v>
      </c>
      <c r="Z508" s="37"/>
      <c r="AA508" s="786"/>
      <c r="AB508" s="786"/>
      <c r="AC508" s="786"/>
    </row>
    <row r="509" spans="1:68" ht="14.25" customHeight="1" x14ac:dyDescent="0.25">
      <c r="A509" s="800" t="s">
        <v>99</v>
      </c>
      <c r="B509" s="801"/>
      <c r="C509" s="801"/>
      <c r="D509" s="801"/>
      <c r="E509" s="801"/>
      <c r="F509" s="801"/>
      <c r="G509" s="801"/>
      <c r="H509" s="801"/>
      <c r="I509" s="801"/>
      <c r="J509" s="801"/>
      <c r="K509" s="801"/>
      <c r="L509" s="801"/>
      <c r="M509" s="801"/>
      <c r="N509" s="801"/>
      <c r="O509" s="801"/>
      <c r="P509" s="801"/>
      <c r="Q509" s="801"/>
      <c r="R509" s="801"/>
      <c r="S509" s="801"/>
      <c r="T509" s="801"/>
      <c r="U509" s="801"/>
      <c r="V509" s="801"/>
      <c r="W509" s="801"/>
      <c r="X509" s="801"/>
      <c r="Y509" s="801"/>
      <c r="Z509" s="801"/>
      <c r="AA509" s="779"/>
      <c r="AB509" s="779"/>
      <c r="AC509" s="779"/>
    </row>
    <row r="510" spans="1:68" ht="27" customHeight="1" x14ac:dyDescent="0.25">
      <c r="A510" s="54" t="s">
        <v>800</v>
      </c>
      <c r="B510" s="54" t="s">
        <v>801</v>
      </c>
      <c r="C510" s="31">
        <v>4301032045</v>
      </c>
      <c r="D510" s="794">
        <v>4680115884335</v>
      </c>
      <c r="E510" s="795"/>
      <c r="F510" s="782">
        <v>0.06</v>
      </c>
      <c r="G510" s="32">
        <v>20</v>
      </c>
      <c r="H510" s="782">
        <v>1.2</v>
      </c>
      <c r="I510" s="782">
        <v>1.8</v>
      </c>
      <c r="J510" s="32">
        <v>200</v>
      </c>
      <c r="K510" s="32" t="s">
        <v>802</v>
      </c>
      <c r="L510" s="32"/>
      <c r="M510" s="33" t="s">
        <v>803</v>
      </c>
      <c r="N510" s="33"/>
      <c r="O510" s="32">
        <v>60</v>
      </c>
      <c r="P510" s="12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0" s="788"/>
      <c r="R510" s="788"/>
      <c r="S510" s="788"/>
      <c r="T510" s="789"/>
      <c r="U510" s="34"/>
      <c r="V510" s="34"/>
      <c r="W510" s="35" t="s">
        <v>69</v>
      </c>
      <c r="X510" s="783">
        <v>0</v>
      </c>
      <c r="Y510" s="784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595" t="s">
        <v>804</v>
      </c>
      <c r="AG510" s="64"/>
      <c r="AJ510" s="68"/>
      <c r="AK510" s="68">
        <v>0</v>
      </c>
      <c r="BB510" s="596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805</v>
      </c>
      <c r="B511" s="54" t="s">
        <v>806</v>
      </c>
      <c r="C511" s="31">
        <v>4301170011</v>
      </c>
      <c r="D511" s="794">
        <v>4680115884113</v>
      </c>
      <c r="E511" s="795"/>
      <c r="F511" s="782">
        <v>0.11</v>
      </c>
      <c r="G511" s="32">
        <v>12</v>
      </c>
      <c r="H511" s="782">
        <v>1.32</v>
      </c>
      <c r="I511" s="782">
        <v>1.88</v>
      </c>
      <c r="J511" s="32">
        <v>200</v>
      </c>
      <c r="K511" s="32" t="s">
        <v>802</v>
      </c>
      <c r="L511" s="32"/>
      <c r="M511" s="33" t="s">
        <v>803</v>
      </c>
      <c r="N511" s="33"/>
      <c r="O511" s="32">
        <v>150</v>
      </c>
      <c r="P511" s="102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1" s="788"/>
      <c r="R511" s="788"/>
      <c r="S511" s="788"/>
      <c r="T511" s="789"/>
      <c r="U511" s="34"/>
      <c r="V511" s="34"/>
      <c r="W511" s="35" t="s">
        <v>69</v>
      </c>
      <c r="X511" s="783">
        <v>0</v>
      </c>
      <c r="Y511" s="78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597" t="s">
        <v>807</v>
      </c>
      <c r="AG511" s="64"/>
      <c r="AJ511" s="68"/>
      <c r="AK511" s="68">
        <v>0</v>
      </c>
      <c r="BB511" s="598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8"/>
      <c r="B512" s="801"/>
      <c r="C512" s="801"/>
      <c r="D512" s="801"/>
      <c r="E512" s="801"/>
      <c r="F512" s="801"/>
      <c r="G512" s="801"/>
      <c r="H512" s="801"/>
      <c r="I512" s="801"/>
      <c r="J512" s="801"/>
      <c r="K512" s="801"/>
      <c r="L512" s="801"/>
      <c r="M512" s="801"/>
      <c r="N512" s="801"/>
      <c r="O512" s="809"/>
      <c r="P512" s="803" t="s">
        <v>71</v>
      </c>
      <c r="Q512" s="804"/>
      <c r="R512" s="804"/>
      <c r="S512" s="804"/>
      <c r="T512" s="804"/>
      <c r="U512" s="804"/>
      <c r="V512" s="805"/>
      <c r="W512" s="37" t="s">
        <v>72</v>
      </c>
      <c r="X512" s="785">
        <f>IFERROR(X510/H510,"0")+IFERROR(X511/H511,"0")</f>
        <v>0</v>
      </c>
      <c r="Y512" s="785">
        <f>IFERROR(Y510/H510,"0")+IFERROR(Y511/H511,"0")</f>
        <v>0</v>
      </c>
      <c r="Z512" s="785">
        <f>IFERROR(IF(Z510="",0,Z510),"0")+IFERROR(IF(Z511="",0,Z511),"0")</f>
        <v>0</v>
      </c>
      <c r="AA512" s="786"/>
      <c r="AB512" s="786"/>
      <c r="AC512" s="786"/>
    </row>
    <row r="513" spans="1:68" x14ac:dyDescent="0.2">
      <c r="A513" s="801"/>
      <c r="B513" s="801"/>
      <c r="C513" s="801"/>
      <c r="D513" s="801"/>
      <c r="E513" s="801"/>
      <c r="F513" s="801"/>
      <c r="G513" s="801"/>
      <c r="H513" s="801"/>
      <c r="I513" s="801"/>
      <c r="J513" s="801"/>
      <c r="K513" s="801"/>
      <c r="L513" s="801"/>
      <c r="M513" s="801"/>
      <c r="N513" s="801"/>
      <c r="O513" s="809"/>
      <c r="P513" s="803" t="s">
        <v>71</v>
      </c>
      <c r="Q513" s="804"/>
      <c r="R513" s="804"/>
      <c r="S513" s="804"/>
      <c r="T513" s="804"/>
      <c r="U513" s="804"/>
      <c r="V513" s="805"/>
      <c r="W513" s="37" t="s">
        <v>69</v>
      </c>
      <c r="X513" s="785">
        <f>IFERROR(SUM(X510:X511),"0")</f>
        <v>0</v>
      </c>
      <c r="Y513" s="785">
        <f>IFERROR(SUM(Y510:Y511),"0")</f>
        <v>0</v>
      </c>
      <c r="Z513" s="37"/>
      <c r="AA513" s="786"/>
      <c r="AB513" s="786"/>
      <c r="AC513" s="786"/>
    </row>
    <row r="514" spans="1:68" ht="16.5" customHeight="1" x14ac:dyDescent="0.25">
      <c r="A514" s="836" t="s">
        <v>808</v>
      </c>
      <c r="B514" s="801"/>
      <c r="C514" s="801"/>
      <c r="D514" s="801"/>
      <c r="E514" s="801"/>
      <c r="F514" s="801"/>
      <c r="G514" s="801"/>
      <c r="H514" s="801"/>
      <c r="I514" s="801"/>
      <c r="J514" s="801"/>
      <c r="K514" s="801"/>
      <c r="L514" s="801"/>
      <c r="M514" s="801"/>
      <c r="N514" s="801"/>
      <c r="O514" s="801"/>
      <c r="P514" s="801"/>
      <c r="Q514" s="801"/>
      <c r="R514" s="801"/>
      <c r="S514" s="801"/>
      <c r="T514" s="801"/>
      <c r="U514" s="801"/>
      <c r="V514" s="801"/>
      <c r="W514" s="801"/>
      <c r="X514" s="801"/>
      <c r="Y514" s="801"/>
      <c r="Z514" s="801"/>
      <c r="AA514" s="778"/>
      <c r="AB514" s="778"/>
      <c r="AC514" s="778"/>
    </row>
    <row r="515" spans="1:68" ht="14.25" customHeight="1" x14ac:dyDescent="0.25">
      <c r="A515" s="800" t="s">
        <v>163</v>
      </c>
      <c r="B515" s="801"/>
      <c r="C515" s="801"/>
      <c r="D515" s="801"/>
      <c r="E515" s="801"/>
      <c r="F515" s="801"/>
      <c r="G515" s="801"/>
      <c r="H515" s="801"/>
      <c r="I515" s="801"/>
      <c r="J515" s="801"/>
      <c r="K515" s="801"/>
      <c r="L515" s="801"/>
      <c r="M515" s="801"/>
      <c r="N515" s="801"/>
      <c r="O515" s="801"/>
      <c r="P515" s="801"/>
      <c r="Q515" s="801"/>
      <c r="R515" s="801"/>
      <c r="S515" s="801"/>
      <c r="T515" s="801"/>
      <c r="U515" s="801"/>
      <c r="V515" s="801"/>
      <c r="W515" s="801"/>
      <c r="X515" s="801"/>
      <c r="Y515" s="801"/>
      <c r="Z515" s="801"/>
      <c r="AA515" s="779"/>
      <c r="AB515" s="779"/>
      <c r="AC515" s="779"/>
    </row>
    <row r="516" spans="1:68" ht="27" customHeight="1" x14ac:dyDescent="0.25">
      <c r="A516" s="54" t="s">
        <v>809</v>
      </c>
      <c r="B516" s="54" t="s">
        <v>810</v>
      </c>
      <c r="C516" s="31">
        <v>4301020315</v>
      </c>
      <c r="D516" s="794">
        <v>4607091389364</v>
      </c>
      <c r="E516" s="795"/>
      <c r="F516" s="782">
        <v>0.42</v>
      </c>
      <c r="G516" s="32">
        <v>6</v>
      </c>
      <c r="H516" s="782">
        <v>2.52</v>
      </c>
      <c r="I516" s="782">
        <v>2.73</v>
      </c>
      <c r="J516" s="32">
        <v>182</v>
      </c>
      <c r="K516" s="32" t="s">
        <v>76</v>
      </c>
      <c r="L516" s="32"/>
      <c r="M516" s="33" t="s">
        <v>68</v>
      </c>
      <c r="N516" s="33"/>
      <c r="O516" s="32">
        <v>40</v>
      </c>
      <c r="P516" s="10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6" s="788"/>
      <c r="R516" s="788"/>
      <c r="S516" s="788"/>
      <c r="T516" s="789"/>
      <c r="U516" s="34"/>
      <c r="V516" s="34"/>
      <c r="W516" s="35" t="s">
        <v>69</v>
      </c>
      <c r="X516" s="783">
        <v>0</v>
      </c>
      <c r="Y516" s="784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8"/>
      <c r="B517" s="801"/>
      <c r="C517" s="801"/>
      <c r="D517" s="801"/>
      <c r="E517" s="801"/>
      <c r="F517" s="801"/>
      <c r="G517" s="801"/>
      <c r="H517" s="801"/>
      <c r="I517" s="801"/>
      <c r="J517" s="801"/>
      <c r="K517" s="801"/>
      <c r="L517" s="801"/>
      <c r="M517" s="801"/>
      <c r="N517" s="801"/>
      <c r="O517" s="809"/>
      <c r="P517" s="803" t="s">
        <v>71</v>
      </c>
      <c r="Q517" s="804"/>
      <c r="R517" s="804"/>
      <c r="S517" s="804"/>
      <c r="T517" s="804"/>
      <c r="U517" s="804"/>
      <c r="V517" s="805"/>
      <c r="W517" s="37" t="s">
        <v>72</v>
      </c>
      <c r="X517" s="785">
        <f>IFERROR(X516/H516,"0")</f>
        <v>0</v>
      </c>
      <c r="Y517" s="785">
        <f>IFERROR(Y516/H516,"0")</f>
        <v>0</v>
      </c>
      <c r="Z517" s="785">
        <f>IFERROR(IF(Z516="",0,Z516),"0")</f>
        <v>0</v>
      </c>
      <c r="AA517" s="786"/>
      <c r="AB517" s="786"/>
      <c r="AC517" s="786"/>
    </row>
    <row r="518" spans="1:68" x14ac:dyDescent="0.2">
      <c r="A518" s="801"/>
      <c r="B518" s="801"/>
      <c r="C518" s="801"/>
      <c r="D518" s="801"/>
      <c r="E518" s="801"/>
      <c r="F518" s="801"/>
      <c r="G518" s="801"/>
      <c r="H518" s="801"/>
      <c r="I518" s="801"/>
      <c r="J518" s="801"/>
      <c r="K518" s="801"/>
      <c r="L518" s="801"/>
      <c r="M518" s="801"/>
      <c r="N518" s="801"/>
      <c r="O518" s="809"/>
      <c r="P518" s="803" t="s">
        <v>71</v>
      </c>
      <c r="Q518" s="804"/>
      <c r="R518" s="804"/>
      <c r="S518" s="804"/>
      <c r="T518" s="804"/>
      <c r="U518" s="804"/>
      <c r="V518" s="805"/>
      <c r="W518" s="37" t="s">
        <v>69</v>
      </c>
      <c r="X518" s="785">
        <f>IFERROR(SUM(X516:X516),"0")</f>
        <v>0</v>
      </c>
      <c r="Y518" s="785">
        <f>IFERROR(SUM(Y516:Y516),"0")</f>
        <v>0</v>
      </c>
      <c r="Z518" s="37"/>
      <c r="AA518" s="786"/>
      <c r="AB518" s="786"/>
      <c r="AC518" s="786"/>
    </row>
    <row r="519" spans="1:68" ht="14.25" customHeight="1" x14ac:dyDescent="0.25">
      <c r="A519" s="800" t="s">
        <v>64</v>
      </c>
      <c r="B519" s="801"/>
      <c r="C519" s="801"/>
      <c r="D519" s="801"/>
      <c r="E519" s="801"/>
      <c r="F519" s="801"/>
      <c r="G519" s="801"/>
      <c r="H519" s="801"/>
      <c r="I519" s="801"/>
      <c r="J519" s="801"/>
      <c r="K519" s="801"/>
      <c r="L519" s="801"/>
      <c r="M519" s="801"/>
      <c r="N519" s="801"/>
      <c r="O519" s="801"/>
      <c r="P519" s="801"/>
      <c r="Q519" s="801"/>
      <c r="R519" s="801"/>
      <c r="S519" s="801"/>
      <c r="T519" s="801"/>
      <c r="U519" s="801"/>
      <c r="V519" s="801"/>
      <c r="W519" s="801"/>
      <c r="X519" s="801"/>
      <c r="Y519" s="801"/>
      <c r="Z519" s="801"/>
      <c r="AA519" s="779"/>
      <c r="AB519" s="779"/>
      <c r="AC519" s="779"/>
    </row>
    <row r="520" spans="1:68" ht="27" customHeight="1" x14ac:dyDescent="0.25">
      <c r="A520" s="54" t="s">
        <v>812</v>
      </c>
      <c r="B520" s="54" t="s">
        <v>813</v>
      </c>
      <c r="C520" s="31">
        <v>4301031403</v>
      </c>
      <c r="D520" s="794">
        <v>4680115886094</v>
      </c>
      <c r="E520" s="795"/>
      <c r="F520" s="782">
        <v>0.9</v>
      </c>
      <c r="G520" s="32">
        <v>6</v>
      </c>
      <c r="H520" s="782">
        <v>5.4</v>
      </c>
      <c r="I520" s="782">
        <v>5.61</v>
      </c>
      <c r="J520" s="32">
        <v>132</v>
      </c>
      <c r="K520" s="32" t="s">
        <v>124</v>
      </c>
      <c r="L520" s="32"/>
      <c r="M520" s="33" t="s">
        <v>114</v>
      </c>
      <c r="N520" s="33"/>
      <c r="O520" s="32">
        <v>50</v>
      </c>
      <c r="P520" s="821" t="s">
        <v>814</v>
      </c>
      <c r="Q520" s="788"/>
      <c r="R520" s="788"/>
      <c r="S520" s="788"/>
      <c r="T520" s="789"/>
      <c r="U520" s="34"/>
      <c r="V520" s="34"/>
      <c r="W520" s="35" t="s">
        <v>69</v>
      </c>
      <c r="X520" s="783">
        <v>0</v>
      </c>
      <c r="Y520" s="784">
        <f>IFERROR(IF(X520="",0,CEILING((X520/$H520),1)*$H520),"")</f>
        <v>0</v>
      </c>
      <c r="Z520" s="36" t="str">
        <f>IFERROR(IF(Y520=0,"",ROUNDUP(Y520/H520,0)*0.00902),"")</f>
        <v/>
      </c>
      <c r="AA520" s="56"/>
      <c r="AB520" s="57"/>
      <c r="AC520" s="601" t="s">
        <v>815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816</v>
      </c>
      <c r="B521" s="54" t="s">
        <v>817</v>
      </c>
      <c r="C521" s="31">
        <v>4301031363</v>
      </c>
      <c r="D521" s="794">
        <v>4607091389425</v>
      </c>
      <c r="E521" s="795"/>
      <c r="F521" s="782">
        <v>0.35</v>
      </c>
      <c r="G521" s="32">
        <v>6</v>
      </c>
      <c r="H521" s="782">
        <v>2.1</v>
      </c>
      <c r="I521" s="782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1" s="788"/>
      <c r="R521" s="788"/>
      <c r="S521" s="788"/>
      <c r="T521" s="789"/>
      <c r="U521" s="34"/>
      <c r="V521" s="34"/>
      <c r="W521" s="35" t="s">
        <v>69</v>
      </c>
      <c r="X521" s="783">
        <v>0</v>
      </c>
      <c r="Y521" s="784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4301031373</v>
      </c>
      <c r="D522" s="794">
        <v>4680115880771</v>
      </c>
      <c r="E522" s="795"/>
      <c r="F522" s="782">
        <v>0.28000000000000003</v>
      </c>
      <c r="G522" s="32">
        <v>6</v>
      </c>
      <c r="H522" s="782">
        <v>1.68</v>
      </c>
      <c r="I522" s="782">
        <v>1.81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2" t="s">
        <v>821</v>
      </c>
      <c r="Q522" s="788"/>
      <c r="R522" s="788"/>
      <c r="S522" s="788"/>
      <c r="T522" s="789"/>
      <c r="U522" s="34"/>
      <c r="V522" s="34"/>
      <c r="W522" s="35" t="s">
        <v>69</v>
      </c>
      <c r="X522" s="783">
        <v>0</v>
      </c>
      <c r="Y522" s="784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822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823</v>
      </c>
      <c r="B523" s="54" t="s">
        <v>824</v>
      </c>
      <c r="C523" s="31">
        <v>4301031327</v>
      </c>
      <c r="D523" s="794">
        <v>4607091389500</v>
      </c>
      <c r="E523" s="795"/>
      <c r="F523" s="782">
        <v>0.35</v>
      </c>
      <c r="G523" s="32">
        <v>6</v>
      </c>
      <c r="H523" s="782">
        <v>2.1</v>
      </c>
      <c r="I523" s="78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3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8"/>
      <c r="R523" s="788"/>
      <c r="S523" s="788"/>
      <c r="T523" s="789"/>
      <c r="U523" s="34"/>
      <c r="V523" s="34"/>
      <c r="W523" s="35" t="s">
        <v>69</v>
      </c>
      <c r="X523" s="783">
        <v>0</v>
      </c>
      <c r="Y523" s="784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07" t="s">
        <v>822</v>
      </c>
      <c r="AG523" s="64"/>
      <c r="AJ523" s="68"/>
      <c r="AK523" s="68">
        <v>0</v>
      </c>
      <c r="BB523" s="608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823</v>
      </c>
      <c r="B524" s="54" t="s">
        <v>825</v>
      </c>
      <c r="C524" s="31">
        <v>4301031359</v>
      </c>
      <c r="D524" s="794">
        <v>4607091389500</v>
      </c>
      <c r="E524" s="795"/>
      <c r="F524" s="782">
        <v>0.35</v>
      </c>
      <c r="G524" s="32">
        <v>6</v>
      </c>
      <c r="H524" s="782">
        <v>2.1</v>
      </c>
      <c r="I524" s="782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9" t="s">
        <v>822</v>
      </c>
      <c r="AG524" s="64"/>
      <c r="AJ524" s="68"/>
      <c r="AK524" s="68">
        <v>0</v>
      </c>
      <c r="BB524" s="610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808"/>
      <c r="B525" s="801"/>
      <c r="C525" s="801"/>
      <c r="D525" s="801"/>
      <c r="E525" s="801"/>
      <c r="F525" s="801"/>
      <c r="G525" s="801"/>
      <c r="H525" s="801"/>
      <c r="I525" s="801"/>
      <c r="J525" s="801"/>
      <c r="K525" s="801"/>
      <c r="L525" s="801"/>
      <c r="M525" s="801"/>
      <c r="N525" s="801"/>
      <c r="O525" s="809"/>
      <c r="P525" s="803" t="s">
        <v>71</v>
      </c>
      <c r="Q525" s="804"/>
      <c r="R525" s="804"/>
      <c r="S525" s="804"/>
      <c r="T525" s="804"/>
      <c r="U525" s="804"/>
      <c r="V525" s="805"/>
      <c r="W525" s="37" t="s">
        <v>72</v>
      </c>
      <c r="X525" s="785">
        <f>IFERROR(X520/H520,"0")+IFERROR(X521/H521,"0")+IFERROR(X522/H522,"0")+IFERROR(X523/H523,"0")+IFERROR(X524/H524,"0")</f>
        <v>0</v>
      </c>
      <c r="Y525" s="785">
        <f>IFERROR(Y520/H520,"0")+IFERROR(Y521/H521,"0")+IFERROR(Y522/H522,"0")+IFERROR(Y523/H523,"0")+IFERROR(Y524/H524,"0")</f>
        <v>0</v>
      </c>
      <c r="Z525" s="785">
        <f>IFERROR(IF(Z520="",0,Z520),"0")+IFERROR(IF(Z521="",0,Z521),"0")+IFERROR(IF(Z522="",0,Z522),"0")+IFERROR(IF(Z523="",0,Z523),"0")+IFERROR(IF(Z524="",0,Z524),"0")</f>
        <v>0</v>
      </c>
      <c r="AA525" s="786"/>
      <c r="AB525" s="786"/>
      <c r="AC525" s="786"/>
    </row>
    <row r="526" spans="1:68" x14ac:dyDescent="0.2">
      <c r="A526" s="801"/>
      <c r="B526" s="801"/>
      <c r="C526" s="801"/>
      <c r="D526" s="801"/>
      <c r="E526" s="801"/>
      <c r="F526" s="801"/>
      <c r="G526" s="801"/>
      <c r="H526" s="801"/>
      <c r="I526" s="801"/>
      <c r="J526" s="801"/>
      <c r="K526" s="801"/>
      <c r="L526" s="801"/>
      <c r="M526" s="801"/>
      <c r="N526" s="801"/>
      <c r="O526" s="809"/>
      <c r="P526" s="803" t="s">
        <v>71</v>
      </c>
      <c r="Q526" s="804"/>
      <c r="R526" s="804"/>
      <c r="S526" s="804"/>
      <c r="T526" s="804"/>
      <c r="U526" s="804"/>
      <c r="V526" s="805"/>
      <c r="W526" s="37" t="s">
        <v>69</v>
      </c>
      <c r="X526" s="785">
        <f>IFERROR(SUM(X520:X524),"0")</f>
        <v>0</v>
      </c>
      <c r="Y526" s="785">
        <f>IFERROR(SUM(Y520:Y524),"0")</f>
        <v>0</v>
      </c>
      <c r="Z526" s="37"/>
      <c r="AA526" s="786"/>
      <c r="AB526" s="786"/>
      <c r="AC526" s="786"/>
    </row>
    <row r="527" spans="1:68" ht="14.25" customHeight="1" x14ac:dyDescent="0.25">
      <c r="A527" s="800" t="s">
        <v>99</v>
      </c>
      <c r="B527" s="801"/>
      <c r="C527" s="801"/>
      <c r="D527" s="801"/>
      <c r="E527" s="801"/>
      <c r="F527" s="801"/>
      <c r="G527" s="801"/>
      <c r="H527" s="801"/>
      <c r="I527" s="801"/>
      <c r="J527" s="801"/>
      <c r="K527" s="801"/>
      <c r="L527" s="801"/>
      <c r="M527" s="801"/>
      <c r="N527" s="801"/>
      <c r="O527" s="801"/>
      <c r="P527" s="801"/>
      <c r="Q527" s="801"/>
      <c r="R527" s="801"/>
      <c r="S527" s="801"/>
      <c r="T527" s="801"/>
      <c r="U527" s="801"/>
      <c r="V527" s="801"/>
      <c r="W527" s="801"/>
      <c r="X527" s="801"/>
      <c r="Y527" s="801"/>
      <c r="Z527" s="801"/>
      <c r="AA527" s="779"/>
      <c r="AB527" s="779"/>
      <c r="AC527" s="779"/>
    </row>
    <row r="528" spans="1:68" ht="27" customHeight="1" x14ac:dyDescent="0.25">
      <c r="A528" s="54" t="s">
        <v>826</v>
      </c>
      <c r="B528" s="54" t="s">
        <v>827</v>
      </c>
      <c r="C528" s="31">
        <v>4301032046</v>
      </c>
      <c r="D528" s="794">
        <v>4680115884359</v>
      </c>
      <c r="E528" s="795"/>
      <c r="F528" s="782">
        <v>0.06</v>
      </c>
      <c r="G528" s="32">
        <v>20</v>
      </c>
      <c r="H528" s="782">
        <v>1.2</v>
      </c>
      <c r="I528" s="782">
        <v>1.8</v>
      </c>
      <c r="J528" s="32">
        <v>200</v>
      </c>
      <c r="K528" s="32" t="s">
        <v>802</v>
      </c>
      <c r="L528" s="32"/>
      <c r="M528" s="33" t="s">
        <v>803</v>
      </c>
      <c r="N528" s="33"/>
      <c r="O528" s="32">
        <v>60</v>
      </c>
      <c r="P528" s="120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IFERROR(IF(Y528=0,"",ROUNDUP(Y528/H528,0)*0.00627),"")</f>
        <v/>
      </c>
      <c r="AA528" s="56"/>
      <c r="AB528" s="57"/>
      <c r="AC528" s="611" t="s">
        <v>807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808"/>
      <c r="B529" s="801"/>
      <c r="C529" s="801"/>
      <c r="D529" s="801"/>
      <c r="E529" s="801"/>
      <c r="F529" s="801"/>
      <c r="G529" s="801"/>
      <c r="H529" s="801"/>
      <c r="I529" s="801"/>
      <c r="J529" s="801"/>
      <c r="K529" s="801"/>
      <c r="L529" s="801"/>
      <c r="M529" s="801"/>
      <c r="N529" s="801"/>
      <c r="O529" s="809"/>
      <c r="P529" s="803" t="s">
        <v>71</v>
      </c>
      <c r="Q529" s="804"/>
      <c r="R529" s="804"/>
      <c r="S529" s="804"/>
      <c r="T529" s="804"/>
      <c r="U529" s="804"/>
      <c r="V529" s="805"/>
      <c r="W529" s="37" t="s">
        <v>72</v>
      </c>
      <c r="X529" s="785">
        <f>IFERROR(X528/H528,"0")</f>
        <v>0</v>
      </c>
      <c r="Y529" s="785">
        <f>IFERROR(Y528/H528,"0")</f>
        <v>0</v>
      </c>
      <c r="Z529" s="785">
        <f>IFERROR(IF(Z528="",0,Z528),"0")</f>
        <v>0</v>
      </c>
      <c r="AA529" s="786"/>
      <c r="AB529" s="786"/>
      <c r="AC529" s="786"/>
    </row>
    <row r="530" spans="1:68" x14ac:dyDescent="0.2">
      <c r="A530" s="801"/>
      <c r="B530" s="801"/>
      <c r="C530" s="801"/>
      <c r="D530" s="801"/>
      <c r="E530" s="801"/>
      <c r="F530" s="801"/>
      <c r="G530" s="801"/>
      <c r="H530" s="801"/>
      <c r="I530" s="801"/>
      <c r="J530" s="801"/>
      <c r="K530" s="801"/>
      <c r="L530" s="801"/>
      <c r="M530" s="801"/>
      <c r="N530" s="801"/>
      <c r="O530" s="809"/>
      <c r="P530" s="803" t="s">
        <v>71</v>
      </c>
      <c r="Q530" s="804"/>
      <c r="R530" s="804"/>
      <c r="S530" s="804"/>
      <c r="T530" s="804"/>
      <c r="U530" s="804"/>
      <c r="V530" s="805"/>
      <c r="W530" s="37" t="s">
        <v>69</v>
      </c>
      <c r="X530" s="785">
        <f>IFERROR(SUM(X528:X528),"0")</f>
        <v>0</v>
      </c>
      <c r="Y530" s="785">
        <f>IFERROR(SUM(Y528:Y528),"0")</f>
        <v>0</v>
      </c>
      <c r="Z530" s="37"/>
      <c r="AA530" s="786"/>
      <c r="AB530" s="786"/>
      <c r="AC530" s="786"/>
    </row>
    <row r="531" spans="1:68" ht="14.25" customHeight="1" x14ac:dyDescent="0.25">
      <c r="A531" s="800" t="s">
        <v>828</v>
      </c>
      <c r="B531" s="801"/>
      <c r="C531" s="801"/>
      <c r="D531" s="801"/>
      <c r="E531" s="801"/>
      <c r="F531" s="801"/>
      <c r="G531" s="801"/>
      <c r="H531" s="801"/>
      <c r="I531" s="801"/>
      <c r="J531" s="801"/>
      <c r="K531" s="801"/>
      <c r="L531" s="801"/>
      <c r="M531" s="801"/>
      <c r="N531" s="801"/>
      <c r="O531" s="801"/>
      <c r="P531" s="801"/>
      <c r="Q531" s="801"/>
      <c r="R531" s="801"/>
      <c r="S531" s="801"/>
      <c r="T531" s="801"/>
      <c r="U531" s="801"/>
      <c r="V531" s="801"/>
      <c r="W531" s="801"/>
      <c r="X531" s="801"/>
      <c r="Y531" s="801"/>
      <c r="Z531" s="801"/>
      <c r="AA531" s="779"/>
      <c r="AB531" s="779"/>
      <c r="AC531" s="779"/>
    </row>
    <row r="532" spans="1:68" ht="27" customHeight="1" x14ac:dyDescent="0.25">
      <c r="A532" s="54" t="s">
        <v>829</v>
      </c>
      <c r="B532" s="54" t="s">
        <v>830</v>
      </c>
      <c r="C532" s="31">
        <v>4301040357</v>
      </c>
      <c r="D532" s="794">
        <v>4680115884564</v>
      </c>
      <c r="E532" s="795"/>
      <c r="F532" s="782">
        <v>0.15</v>
      </c>
      <c r="G532" s="32">
        <v>20</v>
      </c>
      <c r="H532" s="782">
        <v>3</v>
      </c>
      <c r="I532" s="782">
        <v>3.6</v>
      </c>
      <c r="J532" s="32">
        <v>200</v>
      </c>
      <c r="K532" s="32" t="s">
        <v>802</v>
      </c>
      <c r="L532" s="32"/>
      <c r="M532" s="33" t="s">
        <v>803</v>
      </c>
      <c r="N532" s="33"/>
      <c r="O532" s="32">
        <v>60</v>
      </c>
      <c r="P532" s="105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13" t="s">
        <v>831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808"/>
      <c r="B533" s="801"/>
      <c r="C533" s="801"/>
      <c r="D533" s="801"/>
      <c r="E533" s="801"/>
      <c r="F533" s="801"/>
      <c r="G533" s="801"/>
      <c r="H533" s="801"/>
      <c r="I533" s="801"/>
      <c r="J533" s="801"/>
      <c r="K533" s="801"/>
      <c r="L533" s="801"/>
      <c r="M533" s="801"/>
      <c r="N533" s="801"/>
      <c r="O533" s="809"/>
      <c r="P533" s="803" t="s">
        <v>71</v>
      </c>
      <c r="Q533" s="804"/>
      <c r="R533" s="804"/>
      <c r="S533" s="804"/>
      <c r="T533" s="804"/>
      <c r="U533" s="804"/>
      <c r="V533" s="805"/>
      <c r="W533" s="37" t="s">
        <v>72</v>
      </c>
      <c r="X533" s="785">
        <f>IFERROR(X532/H532,"0")</f>
        <v>0</v>
      </c>
      <c r="Y533" s="785">
        <f>IFERROR(Y532/H532,"0")</f>
        <v>0</v>
      </c>
      <c r="Z533" s="785">
        <f>IFERROR(IF(Z532="",0,Z532),"0")</f>
        <v>0</v>
      </c>
      <c r="AA533" s="786"/>
      <c r="AB533" s="786"/>
      <c r="AC533" s="786"/>
    </row>
    <row r="534" spans="1:68" x14ac:dyDescent="0.2">
      <c r="A534" s="801"/>
      <c r="B534" s="801"/>
      <c r="C534" s="801"/>
      <c r="D534" s="801"/>
      <c r="E534" s="801"/>
      <c r="F534" s="801"/>
      <c r="G534" s="801"/>
      <c r="H534" s="801"/>
      <c r="I534" s="801"/>
      <c r="J534" s="801"/>
      <c r="K534" s="801"/>
      <c r="L534" s="801"/>
      <c r="M534" s="801"/>
      <c r="N534" s="801"/>
      <c r="O534" s="809"/>
      <c r="P534" s="803" t="s">
        <v>71</v>
      </c>
      <c r="Q534" s="804"/>
      <c r="R534" s="804"/>
      <c r="S534" s="804"/>
      <c r="T534" s="804"/>
      <c r="U534" s="804"/>
      <c r="V534" s="805"/>
      <c r="W534" s="37" t="s">
        <v>69</v>
      </c>
      <c r="X534" s="785">
        <f>IFERROR(SUM(X532:X532),"0")</f>
        <v>0</v>
      </c>
      <c r="Y534" s="785">
        <f>IFERROR(SUM(Y532:Y532),"0")</f>
        <v>0</v>
      </c>
      <c r="Z534" s="37"/>
      <c r="AA534" s="786"/>
      <c r="AB534" s="786"/>
      <c r="AC534" s="786"/>
    </row>
    <row r="535" spans="1:68" ht="16.5" customHeight="1" x14ac:dyDescent="0.25">
      <c r="A535" s="836" t="s">
        <v>832</v>
      </c>
      <c r="B535" s="801"/>
      <c r="C535" s="801"/>
      <c r="D535" s="801"/>
      <c r="E535" s="801"/>
      <c r="F535" s="801"/>
      <c r="G535" s="801"/>
      <c r="H535" s="801"/>
      <c r="I535" s="801"/>
      <c r="J535" s="801"/>
      <c r="K535" s="801"/>
      <c r="L535" s="801"/>
      <c r="M535" s="801"/>
      <c r="N535" s="801"/>
      <c r="O535" s="801"/>
      <c r="P535" s="801"/>
      <c r="Q535" s="801"/>
      <c r="R535" s="801"/>
      <c r="S535" s="801"/>
      <c r="T535" s="801"/>
      <c r="U535" s="801"/>
      <c r="V535" s="801"/>
      <c r="W535" s="801"/>
      <c r="X535" s="801"/>
      <c r="Y535" s="801"/>
      <c r="Z535" s="801"/>
      <c r="AA535" s="778"/>
      <c r="AB535" s="778"/>
      <c r="AC535" s="778"/>
    </row>
    <row r="536" spans="1:68" ht="14.25" customHeight="1" x14ac:dyDescent="0.25">
      <c r="A536" s="800" t="s">
        <v>64</v>
      </c>
      <c r="B536" s="801"/>
      <c r="C536" s="801"/>
      <c r="D536" s="801"/>
      <c r="E536" s="801"/>
      <c r="F536" s="801"/>
      <c r="G536" s="801"/>
      <c r="H536" s="801"/>
      <c r="I536" s="801"/>
      <c r="J536" s="801"/>
      <c r="K536" s="801"/>
      <c r="L536" s="801"/>
      <c r="M536" s="801"/>
      <c r="N536" s="801"/>
      <c r="O536" s="801"/>
      <c r="P536" s="801"/>
      <c r="Q536" s="801"/>
      <c r="R536" s="801"/>
      <c r="S536" s="801"/>
      <c r="T536" s="801"/>
      <c r="U536" s="801"/>
      <c r="V536" s="801"/>
      <c r="W536" s="801"/>
      <c r="X536" s="801"/>
      <c r="Y536" s="801"/>
      <c r="Z536" s="801"/>
      <c r="AA536" s="779"/>
      <c r="AB536" s="779"/>
      <c r="AC536" s="779"/>
    </row>
    <row r="537" spans="1:68" ht="27" customHeight="1" x14ac:dyDescent="0.25">
      <c r="A537" s="54" t="s">
        <v>833</v>
      </c>
      <c r="B537" s="54" t="s">
        <v>834</v>
      </c>
      <c r="C537" s="31">
        <v>4301031294</v>
      </c>
      <c r="D537" s="794">
        <v>4680115885189</v>
      </c>
      <c r="E537" s="795"/>
      <c r="F537" s="782">
        <v>0.2</v>
      </c>
      <c r="G537" s="32">
        <v>6</v>
      </c>
      <c r="H537" s="782">
        <v>1.2</v>
      </c>
      <c r="I537" s="782">
        <v>1.3720000000000001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40</v>
      </c>
      <c r="P537" s="89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7" s="788"/>
      <c r="R537" s="788"/>
      <c r="S537" s="788"/>
      <c r="T537" s="789"/>
      <c r="U537" s="34"/>
      <c r="V537" s="34"/>
      <c r="W537" s="35" t="s">
        <v>69</v>
      </c>
      <c r="X537" s="783">
        <v>0</v>
      </c>
      <c r="Y537" s="784">
        <f>IFERROR(IF(X537="",0,CEILING((X537/$H537),1)*$H537),"")</f>
        <v>0</v>
      </c>
      <c r="Z537" s="36" t="str">
        <f>IFERROR(IF(Y537=0,"",ROUNDUP(Y537/H537,0)*0.00502),"")</f>
        <v/>
      </c>
      <c r="AA537" s="56"/>
      <c r="AB537" s="57"/>
      <c r="AC537" s="615" t="s">
        <v>835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836</v>
      </c>
      <c r="B538" s="54" t="s">
        <v>837</v>
      </c>
      <c r="C538" s="31">
        <v>4301031293</v>
      </c>
      <c r="D538" s="794">
        <v>4680115885172</v>
      </c>
      <c r="E538" s="795"/>
      <c r="F538" s="782">
        <v>0.2</v>
      </c>
      <c r="G538" s="32">
        <v>6</v>
      </c>
      <c r="H538" s="782">
        <v>1.2</v>
      </c>
      <c r="I538" s="782">
        <v>1.3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40</v>
      </c>
      <c r="P538" s="10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8" s="788"/>
      <c r="R538" s="788"/>
      <c r="S538" s="788"/>
      <c r="T538" s="789"/>
      <c r="U538" s="34"/>
      <c r="V538" s="34"/>
      <c r="W538" s="35" t="s">
        <v>69</v>
      </c>
      <c r="X538" s="783">
        <v>0</v>
      </c>
      <c r="Y538" s="784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835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838</v>
      </c>
      <c r="B539" s="54" t="s">
        <v>839</v>
      </c>
      <c r="C539" s="31">
        <v>4301031347</v>
      </c>
      <c r="D539" s="794">
        <v>4680115885110</v>
      </c>
      <c r="E539" s="795"/>
      <c r="F539" s="782">
        <v>0.2</v>
      </c>
      <c r="G539" s="32">
        <v>6</v>
      </c>
      <c r="H539" s="782">
        <v>1.2</v>
      </c>
      <c r="I539" s="782">
        <v>2.1</v>
      </c>
      <c r="J539" s="32">
        <v>182</v>
      </c>
      <c r="K539" s="32" t="s">
        <v>76</v>
      </c>
      <c r="L539" s="32"/>
      <c r="M539" s="33" t="s">
        <v>68</v>
      </c>
      <c r="N539" s="33"/>
      <c r="O539" s="32">
        <v>50</v>
      </c>
      <c r="P539" s="876" t="s">
        <v>840</v>
      </c>
      <c r="Q539" s="788"/>
      <c r="R539" s="788"/>
      <c r="S539" s="788"/>
      <c r="T539" s="789"/>
      <c r="U539" s="34"/>
      <c r="V539" s="34"/>
      <c r="W539" s="35" t="s">
        <v>69</v>
      </c>
      <c r="X539" s="783">
        <v>0</v>
      </c>
      <c r="Y539" s="784">
        <f>IFERROR(IF(X539="",0,CEILING((X539/$H539),1)*$H539),"")</f>
        <v>0</v>
      </c>
      <c r="Z539" s="36" t="str">
        <f>IFERROR(IF(Y539=0,"",ROUNDUP(Y539/H539,0)*0.00651),"")</f>
        <v/>
      </c>
      <c r="AA539" s="56"/>
      <c r="AB539" s="57"/>
      <c r="AC539" s="619" t="s">
        <v>841</v>
      </c>
      <c r="AG539" s="64"/>
      <c r="AJ539" s="68"/>
      <c r="AK539" s="68">
        <v>0</v>
      </c>
      <c r="BB539" s="62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842</v>
      </c>
      <c r="B540" s="54" t="s">
        <v>843</v>
      </c>
      <c r="C540" s="31">
        <v>4301031416</v>
      </c>
      <c r="D540" s="794">
        <v>4680115885219</v>
      </c>
      <c r="E540" s="795"/>
      <c r="F540" s="782">
        <v>0.28000000000000003</v>
      </c>
      <c r="G540" s="32">
        <v>6</v>
      </c>
      <c r="H540" s="782">
        <v>1.68</v>
      </c>
      <c r="I540" s="782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44" t="s">
        <v>844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808"/>
      <c r="B541" s="801"/>
      <c r="C541" s="801"/>
      <c r="D541" s="801"/>
      <c r="E541" s="801"/>
      <c r="F541" s="801"/>
      <c r="G541" s="801"/>
      <c r="H541" s="801"/>
      <c r="I541" s="801"/>
      <c r="J541" s="801"/>
      <c r="K541" s="801"/>
      <c r="L541" s="801"/>
      <c r="M541" s="801"/>
      <c r="N541" s="801"/>
      <c r="O541" s="809"/>
      <c r="P541" s="803" t="s">
        <v>71</v>
      </c>
      <c r="Q541" s="804"/>
      <c r="R541" s="804"/>
      <c r="S541" s="804"/>
      <c r="T541" s="804"/>
      <c r="U541" s="804"/>
      <c r="V541" s="805"/>
      <c r="W541" s="37" t="s">
        <v>72</v>
      </c>
      <c r="X541" s="785">
        <f>IFERROR(X537/H537,"0")+IFERROR(X538/H538,"0")+IFERROR(X539/H539,"0")+IFERROR(X540/H540,"0")</f>
        <v>0</v>
      </c>
      <c r="Y541" s="785">
        <f>IFERROR(Y537/H537,"0")+IFERROR(Y538/H538,"0")+IFERROR(Y539/H539,"0")+IFERROR(Y540/H540,"0")</f>
        <v>0</v>
      </c>
      <c r="Z541" s="785">
        <f>IFERROR(IF(Z537="",0,Z537),"0")+IFERROR(IF(Z538="",0,Z538),"0")+IFERROR(IF(Z539="",0,Z539),"0")+IFERROR(IF(Z540="",0,Z540),"0")</f>
        <v>0</v>
      </c>
      <c r="AA541" s="786"/>
      <c r="AB541" s="786"/>
      <c r="AC541" s="786"/>
    </row>
    <row r="542" spans="1:68" x14ac:dyDescent="0.2">
      <c r="A542" s="801"/>
      <c r="B542" s="801"/>
      <c r="C542" s="801"/>
      <c r="D542" s="801"/>
      <c r="E542" s="801"/>
      <c r="F542" s="801"/>
      <c r="G542" s="801"/>
      <c r="H542" s="801"/>
      <c r="I542" s="801"/>
      <c r="J542" s="801"/>
      <c r="K542" s="801"/>
      <c r="L542" s="801"/>
      <c r="M542" s="801"/>
      <c r="N542" s="801"/>
      <c r="O542" s="809"/>
      <c r="P542" s="803" t="s">
        <v>71</v>
      </c>
      <c r="Q542" s="804"/>
      <c r="R542" s="804"/>
      <c r="S542" s="804"/>
      <c r="T542" s="804"/>
      <c r="U542" s="804"/>
      <c r="V542" s="805"/>
      <c r="W542" s="37" t="s">
        <v>69</v>
      </c>
      <c r="X542" s="785">
        <f>IFERROR(SUM(X537:X540),"0")</f>
        <v>0</v>
      </c>
      <c r="Y542" s="785">
        <f>IFERROR(SUM(Y537:Y540),"0")</f>
        <v>0</v>
      </c>
      <c r="Z542" s="37"/>
      <c r="AA542" s="786"/>
      <c r="AB542" s="786"/>
      <c r="AC542" s="786"/>
    </row>
    <row r="543" spans="1:68" ht="16.5" customHeight="1" x14ac:dyDescent="0.25">
      <c r="A543" s="836" t="s">
        <v>846</v>
      </c>
      <c r="B543" s="801"/>
      <c r="C543" s="801"/>
      <c r="D543" s="801"/>
      <c r="E543" s="801"/>
      <c r="F543" s="801"/>
      <c r="G543" s="801"/>
      <c r="H543" s="801"/>
      <c r="I543" s="801"/>
      <c r="J543" s="801"/>
      <c r="K543" s="801"/>
      <c r="L543" s="801"/>
      <c r="M543" s="801"/>
      <c r="N543" s="801"/>
      <c r="O543" s="801"/>
      <c r="P543" s="801"/>
      <c r="Q543" s="801"/>
      <c r="R543" s="801"/>
      <c r="S543" s="801"/>
      <c r="T543" s="801"/>
      <c r="U543" s="801"/>
      <c r="V543" s="801"/>
      <c r="W543" s="801"/>
      <c r="X543" s="801"/>
      <c r="Y543" s="801"/>
      <c r="Z543" s="801"/>
      <c r="AA543" s="778"/>
      <c r="AB543" s="778"/>
      <c r="AC543" s="778"/>
    </row>
    <row r="544" spans="1:68" ht="14.25" customHeight="1" x14ac:dyDescent="0.25">
      <c r="A544" s="800" t="s">
        <v>64</v>
      </c>
      <c r="B544" s="801"/>
      <c r="C544" s="801"/>
      <c r="D544" s="801"/>
      <c r="E544" s="801"/>
      <c r="F544" s="801"/>
      <c r="G544" s="801"/>
      <c r="H544" s="801"/>
      <c r="I544" s="801"/>
      <c r="J544" s="801"/>
      <c r="K544" s="801"/>
      <c r="L544" s="801"/>
      <c r="M544" s="801"/>
      <c r="N544" s="801"/>
      <c r="O544" s="801"/>
      <c r="P544" s="801"/>
      <c r="Q544" s="801"/>
      <c r="R544" s="801"/>
      <c r="S544" s="801"/>
      <c r="T544" s="801"/>
      <c r="U544" s="801"/>
      <c r="V544" s="801"/>
      <c r="W544" s="801"/>
      <c r="X544" s="801"/>
      <c r="Y544" s="801"/>
      <c r="Z544" s="801"/>
      <c r="AA544" s="779"/>
      <c r="AB544" s="779"/>
      <c r="AC544" s="779"/>
    </row>
    <row r="545" spans="1:68" ht="27" customHeight="1" x14ac:dyDescent="0.25">
      <c r="A545" s="54" t="s">
        <v>847</v>
      </c>
      <c r="B545" s="54" t="s">
        <v>848</v>
      </c>
      <c r="C545" s="31">
        <v>4301031261</v>
      </c>
      <c r="D545" s="794">
        <v>4680115885103</v>
      </c>
      <c r="E545" s="795"/>
      <c r="F545" s="782">
        <v>0.27</v>
      </c>
      <c r="G545" s="32">
        <v>6</v>
      </c>
      <c r="H545" s="782">
        <v>1.62</v>
      </c>
      <c r="I545" s="782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23" t="s">
        <v>849</v>
      </c>
      <c r="AG545" s="64"/>
      <c r="AJ545" s="68"/>
      <c r="AK545" s="68">
        <v>0</v>
      </c>
      <c r="BB545" s="62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8"/>
      <c r="B546" s="801"/>
      <c r="C546" s="801"/>
      <c r="D546" s="801"/>
      <c r="E546" s="801"/>
      <c r="F546" s="801"/>
      <c r="G546" s="801"/>
      <c r="H546" s="801"/>
      <c r="I546" s="801"/>
      <c r="J546" s="801"/>
      <c r="K546" s="801"/>
      <c r="L546" s="801"/>
      <c r="M546" s="801"/>
      <c r="N546" s="801"/>
      <c r="O546" s="809"/>
      <c r="P546" s="803" t="s">
        <v>71</v>
      </c>
      <c r="Q546" s="804"/>
      <c r="R546" s="804"/>
      <c r="S546" s="804"/>
      <c r="T546" s="804"/>
      <c r="U546" s="804"/>
      <c r="V546" s="805"/>
      <c r="W546" s="37" t="s">
        <v>72</v>
      </c>
      <c r="X546" s="785">
        <f>IFERROR(X545/H545,"0")</f>
        <v>0</v>
      </c>
      <c r="Y546" s="785">
        <f>IFERROR(Y545/H545,"0")</f>
        <v>0</v>
      </c>
      <c r="Z546" s="785">
        <f>IFERROR(IF(Z545="",0,Z545),"0")</f>
        <v>0</v>
      </c>
      <c r="AA546" s="786"/>
      <c r="AB546" s="786"/>
      <c r="AC546" s="786"/>
    </row>
    <row r="547" spans="1:68" x14ac:dyDescent="0.2">
      <c r="A547" s="801"/>
      <c r="B547" s="801"/>
      <c r="C547" s="801"/>
      <c r="D547" s="801"/>
      <c r="E547" s="801"/>
      <c r="F547" s="801"/>
      <c r="G547" s="801"/>
      <c r="H547" s="801"/>
      <c r="I547" s="801"/>
      <c r="J547" s="801"/>
      <c r="K547" s="801"/>
      <c r="L547" s="801"/>
      <c r="M547" s="801"/>
      <c r="N547" s="801"/>
      <c r="O547" s="809"/>
      <c r="P547" s="803" t="s">
        <v>71</v>
      </c>
      <c r="Q547" s="804"/>
      <c r="R547" s="804"/>
      <c r="S547" s="804"/>
      <c r="T547" s="804"/>
      <c r="U547" s="804"/>
      <c r="V547" s="805"/>
      <c r="W547" s="37" t="s">
        <v>69</v>
      </c>
      <c r="X547" s="785">
        <f>IFERROR(SUM(X545:X545),"0")</f>
        <v>0</v>
      </c>
      <c r="Y547" s="785">
        <f>IFERROR(SUM(Y545:Y545),"0")</f>
        <v>0</v>
      </c>
      <c r="Z547" s="37"/>
      <c r="AA547" s="786"/>
      <c r="AB547" s="786"/>
      <c r="AC547" s="786"/>
    </row>
    <row r="548" spans="1:68" ht="14.25" customHeight="1" x14ac:dyDescent="0.25">
      <c r="A548" s="800" t="s">
        <v>205</v>
      </c>
      <c r="B548" s="801"/>
      <c r="C548" s="801"/>
      <c r="D548" s="801"/>
      <c r="E548" s="801"/>
      <c r="F548" s="801"/>
      <c r="G548" s="801"/>
      <c r="H548" s="801"/>
      <c r="I548" s="801"/>
      <c r="J548" s="801"/>
      <c r="K548" s="801"/>
      <c r="L548" s="801"/>
      <c r="M548" s="801"/>
      <c r="N548" s="801"/>
      <c r="O548" s="801"/>
      <c r="P548" s="801"/>
      <c r="Q548" s="801"/>
      <c r="R548" s="801"/>
      <c r="S548" s="801"/>
      <c r="T548" s="801"/>
      <c r="U548" s="801"/>
      <c r="V548" s="801"/>
      <c r="W548" s="801"/>
      <c r="X548" s="801"/>
      <c r="Y548" s="801"/>
      <c r="Z548" s="801"/>
      <c r="AA548" s="779"/>
      <c r="AB548" s="779"/>
      <c r="AC548" s="779"/>
    </row>
    <row r="549" spans="1:68" ht="27" customHeight="1" x14ac:dyDescent="0.25">
      <c r="A549" s="54" t="s">
        <v>850</v>
      </c>
      <c r="B549" s="54" t="s">
        <v>851</v>
      </c>
      <c r="C549" s="31">
        <v>4301060412</v>
      </c>
      <c r="D549" s="794">
        <v>4680115885509</v>
      </c>
      <c r="E549" s="795"/>
      <c r="F549" s="782">
        <v>0.27</v>
      </c>
      <c r="G549" s="32">
        <v>6</v>
      </c>
      <c r="H549" s="782">
        <v>1.62</v>
      </c>
      <c r="I549" s="782">
        <v>1.8660000000000001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35</v>
      </c>
      <c r="P549" s="8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9" s="788"/>
      <c r="R549" s="788"/>
      <c r="S549" s="788"/>
      <c r="T549" s="789"/>
      <c r="U549" s="34"/>
      <c r="V549" s="34"/>
      <c r="W549" s="35" t="s">
        <v>69</v>
      </c>
      <c r="X549" s="783">
        <v>0</v>
      </c>
      <c r="Y549" s="784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25" t="s">
        <v>852</v>
      </c>
      <c r="AG549" s="64"/>
      <c r="AJ549" s="68"/>
      <c r="AK549" s="68">
        <v>0</v>
      </c>
      <c r="BB549" s="62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808"/>
      <c r="B550" s="801"/>
      <c r="C550" s="801"/>
      <c r="D550" s="801"/>
      <c r="E550" s="801"/>
      <c r="F550" s="801"/>
      <c r="G550" s="801"/>
      <c r="H550" s="801"/>
      <c r="I550" s="801"/>
      <c r="J550" s="801"/>
      <c r="K550" s="801"/>
      <c r="L550" s="801"/>
      <c r="M550" s="801"/>
      <c r="N550" s="801"/>
      <c r="O550" s="809"/>
      <c r="P550" s="803" t="s">
        <v>71</v>
      </c>
      <c r="Q550" s="804"/>
      <c r="R550" s="804"/>
      <c r="S550" s="804"/>
      <c r="T550" s="804"/>
      <c r="U550" s="804"/>
      <c r="V550" s="805"/>
      <c r="W550" s="37" t="s">
        <v>72</v>
      </c>
      <c r="X550" s="785">
        <f>IFERROR(X549/H549,"0")</f>
        <v>0</v>
      </c>
      <c r="Y550" s="785">
        <f>IFERROR(Y549/H549,"0")</f>
        <v>0</v>
      </c>
      <c r="Z550" s="785">
        <f>IFERROR(IF(Z549="",0,Z549),"0")</f>
        <v>0</v>
      </c>
      <c r="AA550" s="786"/>
      <c r="AB550" s="786"/>
      <c r="AC550" s="786"/>
    </row>
    <row r="551" spans="1:68" x14ac:dyDescent="0.2">
      <c r="A551" s="801"/>
      <c r="B551" s="801"/>
      <c r="C551" s="801"/>
      <c r="D551" s="801"/>
      <c r="E551" s="801"/>
      <c r="F551" s="801"/>
      <c r="G551" s="801"/>
      <c r="H551" s="801"/>
      <c r="I551" s="801"/>
      <c r="J551" s="801"/>
      <c r="K551" s="801"/>
      <c r="L551" s="801"/>
      <c r="M551" s="801"/>
      <c r="N551" s="801"/>
      <c r="O551" s="809"/>
      <c r="P551" s="803" t="s">
        <v>71</v>
      </c>
      <c r="Q551" s="804"/>
      <c r="R551" s="804"/>
      <c r="S551" s="804"/>
      <c r="T551" s="804"/>
      <c r="U551" s="804"/>
      <c r="V551" s="805"/>
      <c r="W551" s="37" t="s">
        <v>69</v>
      </c>
      <c r="X551" s="785">
        <f>IFERROR(SUM(X549:X549),"0")</f>
        <v>0</v>
      </c>
      <c r="Y551" s="785">
        <f>IFERROR(SUM(Y549:Y549),"0")</f>
        <v>0</v>
      </c>
      <c r="Z551" s="37"/>
      <c r="AA551" s="786"/>
      <c r="AB551" s="786"/>
      <c r="AC551" s="786"/>
    </row>
    <row r="552" spans="1:68" ht="27.75" customHeight="1" x14ac:dyDescent="0.2">
      <c r="A552" s="889" t="s">
        <v>853</v>
      </c>
      <c r="B552" s="890"/>
      <c r="C552" s="890"/>
      <c r="D552" s="890"/>
      <c r="E552" s="890"/>
      <c r="F552" s="890"/>
      <c r="G552" s="890"/>
      <c r="H552" s="890"/>
      <c r="I552" s="890"/>
      <c r="J552" s="890"/>
      <c r="K552" s="890"/>
      <c r="L552" s="890"/>
      <c r="M552" s="890"/>
      <c r="N552" s="890"/>
      <c r="O552" s="890"/>
      <c r="P552" s="890"/>
      <c r="Q552" s="890"/>
      <c r="R552" s="890"/>
      <c r="S552" s="890"/>
      <c r="T552" s="890"/>
      <c r="U552" s="890"/>
      <c r="V552" s="890"/>
      <c r="W552" s="890"/>
      <c r="X552" s="890"/>
      <c r="Y552" s="890"/>
      <c r="Z552" s="890"/>
      <c r="AA552" s="48"/>
      <c r="AB552" s="48"/>
      <c r="AC552" s="48"/>
    </row>
    <row r="553" spans="1:68" ht="16.5" customHeight="1" x14ac:dyDescent="0.25">
      <c r="A553" s="836" t="s">
        <v>853</v>
      </c>
      <c r="B553" s="801"/>
      <c r="C553" s="801"/>
      <c r="D553" s="801"/>
      <c r="E553" s="801"/>
      <c r="F553" s="801"/>
      <c r="G553" s="801"/>
      <c r="H553" s="801"/>
      <c r="I553" s="801"/>
      <c r="J553" s="801"/>
      <c r="K553" s="801"/>
      <c r="L553" s="801"/>
      <c r="M553" s="801"/>
      <c r="N553" s="801"/>
      <c r="O553" s="801"/>
      <c r="P553" s="801"/>
      <c r="Q553" s="801"/>
      <c r="R553" s="801"/>
      <c r="S553" s="801"/>
      <c r="T553" s="801"/>
      <c r="U553" s="801"/>
      <c r="V553" s="801"/>
      <c r="W553" s="801"/>
      <c r="X553" s="801"/>
      <c r="Y553" s="801"/>
      <c r="Z553" s="801"/>
      <c r="AA553" s="778"/>
      <c r="AB553" s="778"/>
      <c r="AC553" s="778"/>
    </row>
    <row r="554" spans="1:68" ht="14.25" customHeight="1" x14ac:dyDescent="0.25">
      <c r="A554" s="800" t="s">
        <v>110</v>
      </c>
      <c r="B554" s="801"/>
      <c r="C554" s="801"/>
      <c r="D554" s="801"/>
      <c r="E554" s="801"/>
      <c r="F554" s="801"/>
      <c r="G554" s="801"/>
      <c r="H554" s="801"/>
      <c r="I554" s="801"/>
      <c r="J554" s="801"/>
      <c r="K554" s="801"/>
      <c r="L554" s="801"/>
      <c r="M554" s="801"/>
      <c r="N554" s="801"/>
      <c r="O554" s="801"/>
      <c r="P554" s="801"/>
      <c r="Q554" s="801"/>
      <c r="R554" s="801"/>
      <c r="S554" s="801"/>
      <c r="T554" s="801"/>
      <c r="U554" s="801"/>
      <c r="V554" s="801"/>
      <c r="W554" s="801"/>
      <c r="X554" s="801"/>
      <c r="Y554" s="801"/>
      <c r="Z554" s="801"/>
      <c r="AA554" s="779"/>
      <c r="AB554" s="779"/>
      <c r="AC554" s="779"/>
    </row>
    <row r="555" spans="1:68" ht="27" customHeight="1" x14ac:dyDescent="0.25">
      <c r="A555" s="54" t="s">
        <v>854</v>
      </c>
      <c r="B555" s="54" t="s">
        <v>855</v>
      </c>
      <c r="C555" s="31">
        <v>4301011795</v>
      </c>
      <c r="D555" s="794">
        <v>4607091389067</v>
      </c>
      <c r="E555" s="795"/>
      <c r="F555" s="782">
        <v>0.88</v>
      </c>
      <c r="G555" s="32">
        <v>6</v>
      </c>
      <c r="H555" s="782">
        <v>5.28</v>
      </c>
      <c r="I555" s="782">
        <v>5.64</v>
      </c>
      <c r="J555" s="32">
        <v>104</v>
      </c>
      <c r="K555" s="32" t="s">
        <v>113</v>
      </c>
      <c r="L555" s="32"/>
      <c r="M555" s="33" t="s">
        <v>114</v>
      </c>
      <c r="N555" s="33"/>
      <c r="O555" s="32">
        <v>60</v>
      </c>
      <c r="P555" s="11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8"/>
      <c r="R555" s="788"/>
      <c r="S555" s="788"/>
      <c r="T555" s="789"/>
      <c r="U555" s="34"/>
      <c r="V555" s="34"/>
      <c r="W555" s="35" t="s">
        <v>69</v>
      </c>
      <c r="X555" s="783">
        <v>0</v>
      </c>
      <c r="Y555" s="784">
        <f t="shared" ref="Y555:Y569" si="103">IFERROR(IF(X555="",0,CEILING((X555/$H555),1)*$H555),"")</f>
        <v>0</v>
      </c>
      <c r="Z555" s="36" t="str">
        <f t="shared" ref="Z555:Z560" si="104">IFERROR(IF(Y555=0,"",ROUNDUP(Y555/H555,0)*0.01196),"")</f>
        <v/>
      </c>
      <c r="AA555" s="56"/>
      <c r="AB555" s="57"/>
      <c r="AC555" s="627" t="s">
        <v>118</v>
      </c>
      <c r="AG555" s="64"/>
      <c r="AJ555" s="68"/>
      <c r="AK555" s="68">
        <v>0</v>
      </c>
      <c r="BB555" s="628" t="s">
        <v>1</v>
      </c>
      <c r="BM555" s="64">
        <f t="shared" ref="BM555:BM569" si="105">IFERROR(X555*I555/H555,"0")</f>
        <v>0</v>
      </c>
      <c r="BN555" s="64">
        <f t="shared" ref="BN555:BN569" si="106">IFERROR(Y555*I555/H555,"0")</f>
        <v>0</v>
      </c>
      <c r="BO555" s="64">
        <f t="shared" ref="BO555:BO569" si="107">IFERROR(1/J555*(X555/H555),"0")</f>
        <v>0</v>
      </c>
      <c r="BP555" s="64">
        <f t="shared" ref="BP555:BP569" si="108">IFERROR(1/J555*(Y555/H555),"0")</f>
        <v>0</v>
      </c>
    </row>
    <row r="556" spans="1:68" ht="27" customHeight="1" x14ac:dyDescent="0.25">
      <c r="A556" s="54" t="s">
        <v>856</v>
      </c>
      <c r="B556" s="54" t="s">
        <v>857</v>
      </c>
      <c r="C556" s="31">
        <v>4301011961</v>
      </c>
      <c r="D556" s="794">
        <v>4680115885271</v>
      </c>
      <c r="E556" s="795"/>
      <c r="F556" s="782">
        <v>0.88</v>
      </c>
      <c r="G556" s="32">
        <v>6</v>
      </c>
      <c r="H556" s="782">
        <v>5.28</v>
      </c>
      <c r="I556" s="782">
        <v>5.64</v>
      </c>
      <c r="J556" s="32">
        <v>104</v>
      </c>
      <c r="K556" s="32" t="s">
        <v>113</v>
      </c>
      <c r="L556" s="32"/>
      <c r="M556" s="33" t="s">
        <v>114</v>
      </c>
      <c r="N556" s="33"/>
      <c r="O556" s="32">
        <v>60</v>
      </c>
      <c r="P556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8"/>
      <c r="R556" s="788"/>
      <c r="S556" s="788"/>
      <c r="T556" s="789"/>
      <c r="U556" s="34"/>
      <c r="V556" s="34"/>
      <c r="W556" s="35" t="s">
        <v>69</v>
      </c>
      <c r="X556" s="783">
        <v>300</v>
      </c>
      <c r="Y556" s="784">
        <f t="shared" si="103"/>
        <v>300.96000000000004</v>
      </c>
      <c r="Z556" s="36">
        <f t="shared" si="104"/>
        <v>0.68171999999999999</v>
      </c>
      <c r="AA556" s="56"/>
      <c r="AB556" s="57"/>
      <c r="AC556" s="629" t="s">
        <v>858</v>
      </c>
      <c r="AG556" s="64"/>
      <c r="AJ556" s="68"/>
      <c r="AK556" s="68">
        <v>0</v>
      </c>
      <c r="BB556" s="630" t="s">
        <v>1</v>
      </c>
      <c r="BM556" s="64">
        <f t="shared" si="105"/>
        <v>320.45454545454544</v>
      </c>
      <c r="BN556" s="64">
        <f t="shared" si="106"/>
        <v>321.48</v>
      </c>
      <c r="BO556" s="64">
        <f t="shared" si="107"/>
        <v>0.54632867132867136</v>
      </c>
      <c r="BP556" s="64">
        <f t="shared" si="108"/>
        <v>0.54807692307692313</v>
      </c>
    </row>
    <row r="557" spans="1:68" ht="16.5" customHeight="1" x14ac:dyDescent="0.25">
      <c r="A557" s="54" t="s">
        <v>859</v>
      </c>
      <c r="B557" s="54" t="s">
        <v>860</v>
      </c>
      <c r="C557" s="31">
        <v>4301011774</v>
      </c>
      <c r="D557" s="794">
        <v>4680115884502</v>
      </c>
      <c r="E557" s="795"/>
      <c r="F557" s="782">
        <v>0.88</v>
      </c>
      <c r="G557" s="32">
        <v>6</v>
      </c>
      <c r="H557" s="782">
        <v>5.28</v>
      </c>
      <c r="I557" s="782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8"/>
      <c r="R557" s="788"/>
      <c r="S557" s="788"/>
      <c r="T557" s="789"/>
      <c r="U557" s="34"/>
      <c r="V557" s="34"/>
      <c r="W557" s="35" t="s">
        <v>69</v>
      </c>
      <c r="X557" s="783">
        <v>0</v>
      </c>
      <c r="Y557" s="784">
        <f t="shared" si="103"/>
        <v>0</v>
      </c>
      <c r="Z557" s="36" t="str">
        <f t="shared" si="104"/>
        <v/>
      </c>
      <c r="AA557" s="56"/>
      <c r="AB557" s="57"/>
      <c r="AC557" s="631" t="s">
        <v>861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862</v>
      </c>
      <c r="B558" s="54" t="s">
        <v>863</v>
      </c>
      <c r="C558" s="31">
        <v>4301011771</v>
      </c>
      <c r="D558" s="794">
        <v>4607091389104</v>
      </c>
      <c r="E558" s="795"/>
      <c r="F558" s="782">
        <v>0.88</v>
      </c>
      <c r="G558" s="32">
        <v>6</v>
      </c>
      <c r="H558" s="782">
        <v>5.28</v>
      </c>
      <c r="I558" s="782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8"/>
      <c r="R558" s="788"/>
      <c r="S558" s="788"/>
      <c r="T558" s="789"/>
      <c r="U558" s="34"/>
      <c r="V558" s="34"/>
      <c r="W558" s="35" t="s">
        <v>69</v>
      </c>
      <c r="X558" s="783">
        <v>1000</v>
      </c>
      <c r="Y558" s="784">
        <f t="shared" si="103"/>
        <v>1003.2</v>
      </c>
      <c r="Z558" s="36">
        <f t="shared" si="104"/>
        <v>2.2724000000000002</v>
      </c>
      <c r="AA558" s="56"/>
      <c r="AB558" s="57"/>
      <c r="AC558" s="633" t="s">
        <v>864</v>
      </c>
      <c r="AG558" s="64"/>
      <c r="AJ558" s="68"/>
      <c r="AK558" s="68">
        <v>0</v>
      </c>
      <c r="BB558" s="634" t="s">
        <v>1</v>
      </c>
      <c r="BM558" s="64">
        <f t="shared" si="105"/>
        <v>1068.1818181818182</v>
      </c>
      <c r="BN558" s="64">
        <f t="shared" si="106"/>
        <v>1071.5999999999999</v>
      </c>
      <c r="BO558" s="64">
        <f t="shared" si="107"/>
        <v>1.821095571095571</v>
      </c>
      <c r="BP558" s="64">
        <f t="shared" si="108"/>
        <v>1.8269230769230771</v>
      </c>
    </row>
    <row r="559" spans="1:68" ht="16.5" customHeight="1" x14ac:dyDescent="0.25">
      <c r="A559" s="54" t="s">
        <v>865</v>
      </c>
      <c r="B559" s="54" t="s">
        <v>866</v>
      </c>
      <c r="C559" s="31">
        <v>4301011799</v>
      </c>
      <c r="D559" s="794">
        <v>4680115884519</v>
      </c>
      <c r="E559" s="795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113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0</v>
      </c>
      <c r="Y559" s="784">
        <f t="shared" si="103"/>
        <v>0</v>
      </c>
      <c r="Z559" s="36" t="str">
        <f t="shared" si="104"/>
        <v/>
      </c>
      <c r="AA559" s="56"/>
      <c r="AB559" s="57"/>
      <c r="AC559" s="635" t="s">
        <v>867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868</v>
      </c>
      <c r="B560" s="54" t="s">
        <v>869</v>
      </c>
      <c r="C560" s="31">
        <v>4301011376</v>
      </c>
      <c r="D560" s="794">
        <v>4680115885226</v>
      </c>
      <c r="E560" s="795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113</v>
      </c>
      <c r="L560" s="32"/>
      <c r="M560" s="33" t="s">
        <v>117</v>
      </c>
      <c r="N560" s="33"/>
      <c r="O560" s="32">
        <v>60</v>
      </c>
      <c r="P560" s="11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1500</v>
      </c>
      <c r="Y560" s="784">
        <f t="shared" si="103"/>
        <v>1504.8000000000002</v>
      </c>
      <c r="Z560" s="36">
        <f t="shared" si="104"/>
        <v>3.4085999999999999</v>
      </c>
      <c r="AA560" s="56"/>
      <c r="AB560" s="57"/>
      <c r="AC560" s="637" t="s">
        <v>870</v>
      </c>
      <c r="AG560" s="64"/>
      <c r="AJ560" s="68"/>
      <c r="AK560" s="68">
        <v>0</v>
      </c>
      <c r="BB560" s="638" t="s">
        <v>1</v>
      </c>
      <c r="BM560" s="64">
        <f t="shared" si="105"/>
        <v>1602.2727272727273</v>
      </c>
      <c r="BN560" s="64">
        <f t="shared" si="106"/>
        <v>1607.3999999999999</v>
      </c>
      <c r="BO560" s="64">
        <f t="shared" si="107"/>
        <v>2.7316433566433567</v>
      </c>
      <c r="BP560" s="64">
        <f t="shared" si="108"/>
        <v>2.7403846153846154</v>
      </c>
    </row>
    <row r="561" spans="1:68" ht="27" customHeight="1" x14ac:dyDescent="0.25">
      <c r="A561" s="54" t="s">
        <v>871</v>
      </c>
      <c r="B561" s="54" t="s">
        <v>872</v>
      </c>
      <c r="C561" s="31">
        <v>4301011778</v>
      </c>
      <c r="D561" s="794">
        <v>4680115880603</v>
      </c>
      <c r="E561" s="795"/>
      <c r="F561" s="782">
        <v>0.6</v>
      </c>
      <c r="G561" s="32">
        <v>6</v>
      </c>
      <c r="H561" s="782">
        <v>3.6</v>
      </c>
      <c r="I561" s="782">
        <v>3.81</v>
      </c>
      <c r="J561" s="32">
        <v>132</v>
      </c>
      <c r="K561" s="32" t="s">
        <v>124</v>
      </c>
      <c r="L561" s="32"/>
      <c r="M561" s="33" t="s">
        <v>114</v>
      </c>
      <c r="N561" s="33"/>
      <c r="O561" s="32">
        <v>60</v>
      </c>
      <c r="P561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3"/>
        <v>0</v>
      </c>
      <c r="Z561" s="36" t="str">
        <f>IFERROR(IF(Y561=0,"",ROUNDUP(Y561/H561,0)*0.00902),"")</f>
        <v/>
      </c>
      <c r="AA561" s="56"/>
      <c r="AB561" s="57"/>
      <c r="AC561" s="639" t="s">
        <v>118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871</v>
      </c>
      <c r="B562" s="54" t="s">
        <v>873</v>
      </c>
      <c r="C562" s="31">
        <v>4301012035</v>
      </c>
      <c r="D562" s="794">
        <v>4680115880603</v>
      </c>
      <c r="E562" s="795"/>
      <c r="F562" s="782">
        <v>0.6</v>
      </c>
      <c r="G562" s="32">
        <v>8</v>
      </c>
      <c r="H562" s="782">
        <v>4.8</v>
      </c>
      <c r="I562" s="782">
        <v>6.96</v>
      </c>
      <c r="J562" s="32">
        <v>120</v>
      </c>
      <c r="K562" s="32" t="s">
        <v>124</v>
      </c>
      <c r="L562" s="32"/>
      <c r="M562" s="33" t="s">
        <v>114</v>
      </c>
      <c r="N562" s="33"/>
      <c r="O562" s="32">
        <v>60</v>
      </c>
      <c r="P562" s="8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0</v>
      </c>
      <c r="Y562" s="784">
        <f t="shared" si="103"/>
        <v>0</v>
      </c>
      <c r="Z562" s="36" t="str">
        <f>IFERROR(IF(Y562=0,"",ROUNDUP(Y562/H562,0)*0.00937),"")</f>
        <v/>
      </c>
      <c r="AA562" s="56"/>
      <c r="AB562" s="57"/>
      <c r="AC562" s="641" t="s">
        <v>118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874</v>
      </c>
      <c r="B563" s="54" t="s">
        <v>875</v>
      </c>
      <c r="C563" s="31">
        <v>4301012036</v>
      </c>
      <c r="D563" s="794">
        <v>4680115882782</v>
      </c>
      <c r="E563" s="795"/>
      <c r="F563" s="782">
        <v>0.6</v>
      </c>
      <c r="G563" s="32">
        <v>8</v>
      </c>
      <c r="H563" s="782">
        <v>4.8</v>
      </c>
      <c r="I563" s="782">
        <v>6.96</v>
      </c>
      <c r="J563" s="32">
        <v>120</v>
      </c>
      <c r="K563" s="32" t="s">
        <v>124</v>
      </c>
      <c r="L563" s="32"/>
      <c r="M563" s="33" t="s">
        <v>114</v>
      </c>
      <c r="N563" s="33"/>
      <c r="O563" s="32">
        <v>60</v>
      </c>
      <c r="P563" s="86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858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876</v>
      </c>
      <c r="B564" s="54" t="s">
        <v>877</v>
      </c>
      <c r="C564" s="31">
        <v>4301012050</v>
      </c>
      <c r="D564" s="794">
        <v>4680115885479</v>
      </c>
      <c r="E564" s="795"/>
      <c r="F564" s="782">
        <v>0.4</v>
      </c>
      <c r="G564" s="32">
        <v>6</v>
      </c>
      <c r="H564" s="782">
        <v>2.4</v>
      </c>
      <c r="I564" s="782">
        <v>2.58</v>
      </c>
      <c r="J564" s="32">
        <v>182</v>
      </c>
      <c r="K564" s="32" t="s">
        <v>76</v>
      </c>
      <c r="L564" s="32"/>
      <c r="M564" s="33" t="s">
        <v>114</v>
      </c>
      <c r="N564" s="33"/>
      <c r="O564" s="32">
        <v>60</v>
      </c>
      <c r="P564" s="1048" t="s">
        <v>878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0</v>
      </c>
      <c r="Y564" s="784">
        <f t="shared" si="103"/>
        <v>0</v>
      </c>
      <c r="Z564" s="36" t="str">
        <f>IFERROR(IF(Y564=0,"",ROUNDUP(Y564/H564,0)*0.00651),"")</f>
        <v/>
      </c>
      <c r="AA564" s="56"/>
      <c r="AB564" s="57"/>
      <c r="AC564" s="645" t="s">
        <v>879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880</v>
      </c>
      <c r="B565" s="54" t="s">
        <v>881</v>
      </c>
      <c r="C565" s="31">
        <v>4301011784</v>
      </c>
      <c r="D565" s="794">
        <v>4607091389982</v>
      </c>
      <c r="E565" s="795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124</v>
      </c>
      <c r="L565" s="32"/>
      <c r="M565" s="33" t="s">
        <v>114</v>
      </c>
      <c r="N565" s="33"/>
      <c r="O565" s="32">
        <v>60</v>
      </c>
      <c r="P565" s="8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864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880</v>
      </c>
      <c r="B566" s="54" t="s">
        <v>882</v>
      </c>
      <c r="C566" s="31">
        <v>4301012034</v>
      </c>
      <c r="D566" s="794">
        <v>4607091389982</v>
      </c>
      <c r="E566" s="795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124</v>
      </c>
      <c r="L566" s="32"/>
      <c r="M566" s="33" t="s">
        <v>114</v>
      </c>
      <c r="N566" s="33"/>
      <c r="O566" s="32">
        <v>60</v>
      </c>
      <c r="P566" s="10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0</v>
      </c>
      <c r="Y566" s="784">
        <f t="shared" si="103"/>
        <v>0</v>
      </c>
      <c r="Z566" s="36" t="str">
        <f>IFERROR(IF(Y566=0,"",ROUNDUP(Y566/H566,0)*0.00937),"")</f>
        <v/>
      </c>
      <c r="AA566" s="56"/>
      <c r="AB566" s="57"/>
      <c r="AC566" s="649" t="s">
        <v>864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883</v>
      </c>
      <c r="B567" s="54" t="s">
        <v>884</v>
      </c>
      <c r="C567" s="31">
        <v>4301012057</v>
      </c>
      <c r="D567" s="794">
        <v>4680115886483</v>
      </c>
      <c r="E567" s="795"/>
      <c r="F567" s="782">
        <v>0.55000000000000004</v>
      </c>
      <c r="G567" s="32">
        <v>8</v>
      </c>
      <c r="H567" s="782">
        <v>4.4000000000000004</v>
      </c>
      <c r="I567" s="782">
        <v>4.6100000000000003</v>
      </c>
      <c r="J567" s="32">
        <v>132</v>
      </c>
      <c r="K567" s="32" t="s">
        <v>124</v>
      </c>
      <c r="L567" s="32"/>
      <c r="M567" s="33" t="s">
        <v>114</v>
      </c>
      <c r="N567" s="33"/>
      <c r="O567" s="32">
        <v>60</v>
      </c>
      <c r="P567" s="1094" t="s">
        <v>885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ht="27" customHeight="1" x14ac:dyDescent="0.25">
      <c r="A568" s="54" t="s">
        <v>886</v>
      </c>
      <c r="B568" s="54" t="s">
        <v>887</v>
      </c>
      <c r="C568" s="31">
        <v>4301012058</v>
      </c>
      <c r="D568" s="794">
        <v>4680115886490</v>
      </c>
      <c r="E568" s="795"/>
      <c r="F568" s="782">
        <v>0.55000000000000004</v>
      </c>
      <c r="G568" s="32">
        <v>8</v>
      </c>
      <c r="H568" s="782">
        <v>4.4000000000000004</v>
      </c>
      <c r="I568" s="782">
        <v>4.6100000000000003</v>
      </c>
      <c r="J568" s="32">
        <v>132</v>
      </c>
      <c r="K568" s="32" t="s">
        <v>124</v>
      </c>
      <c r="L568" s="32"/>
      <c r="M568" s="33" t="s">
        <v>114</v>
      </c>
      <c r="N568" s="33"/>
      <c r="O568" s="32">
        <v>60</v>
      </c>
      <c r="P568" s="1193" t="s">
        <v>888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3"/>
        <v>0</v>
      </c>
      <c r="Z568" s="36" t="str">
        <f>IFERROR(IF(Y568=0,"",ROUNDUP(Y568/H568,0)*0.00902),"")</f>
        <v/>
      </c>
      <c r="AA568" s="56"/>
      <c r="AB568" s="57"/>
      <c r="AC568" s="653" t="s">
        <v>867</v>
      </c>
      <c r="AG568" s="64"/>
      <c r="AJ568" s="68"/>
      <c r="AK568" s="68">
        <v>0</v>
      </c>
      <c r="BB568" s="654" t="s">
        <v>1</v>
      </c>
      <c r="BM568" s="64">
        <f t="shared" si="105"/>
        <v>0</v>
      </c>
      <c r="BN568" s="64">
        <f t="shared" si="106"/>
        <v>0</v>
      </c>
      <c r="BO568" s="64">
        <f t="shared" si="107"/>
        <v>0</v>
      </c>
      <c r="BP568" s="64">
        <f t="shared" si="108"/>
        <v>0</v>
      </c>
    </row>
    <row r="569" spans="1:68" ht="27" customHeight="1" x14ac:dyDescent="0.25">
      <c r="A569" s="54" t="s">
        <v>889</v>
      </c>
      <c r="B569" s="54" t="s">
        <v>890</v>
      </c>
      <c r="C569" s="31">
        <v>4301012055</v>
      </c>
      <c r="D569" s="794">
        <v>4680115886469</v>
      </c>
      <c r="E569" s="795"/>
      <c r="F569" s="782">
        <v>0.55000000000000004</v>
      </c>
      <c r="G569" s="32">
        <v>8</v>
      </c>
      <c r="H569" s="782">
        <v>4.4000000000000004</v>
      </c>
      <c r="I569" s="782">
        <v>4.6100000000000003</v>
      </c>
      <c r="J569" s="32">
        <v>132</v>
      </c>
      <c r="K569" s="32" t="s">
        <v>124</v>
      </c>
      <c r="L569" s="32"/>
      <c r="M569" s="33" t="s">
        <v>114</v>
      </c>
      <c r="N569" s="33"/>
      <c r="O569" s="32">
        <v>60</v>
      </c>
      <c r="P569" s="1103" t="s">
        <v>891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0</v>
      </c>
      <c r="Y569" s="784">
        <f t="shared" si="103"/>
        <v>0</v>
      </c>
      <c r="Z569" s="36" t="str">
        <f>IFERROR(IF(Y569=0,"",ROUNDUP(Y569/H569,0)*0.00902),"")</f>
        <v/>
      </c>
      <c r="AA569" s="56"/>
      <c r="AB569" s="57"/>
      <c r="AC569" s="655" t="s">
        <v>870</v>
      </c>
      <c r="AG569" s="64"/>
      <c r="AJ569" s="68"/>
      <c r="AK569" s="68">
        <v>0</v>
      </c>
      <c r="BB569" s="656" t="s">
        <v>1</v>
      </c>
      <c r="BM569" s="64">
        <f t="shared" si="105"/>
        <v>0</v>
      </c>
      <c r="BN569" s="64">
        <f t="shared" si="106"/>
        <v>0</v>
      </c>
      <c r="BO569" s="64">
        <f t="shared" si="107"/>
        <v>0</v>
      </c>
      <c r="BP569" s="64">
        <f t="shared" si="108"/>
        <v>0</v>
      </c>
    </row>
    <row r="570" spans="1:68" x14ac:dyDescent="0.2">
      <c r="A570" s="808"/>
      <c r="B570" s="801"/>
      <c r="C570" s="801"/>
      <c r="D570" s="801"/>
      <c r="E570" s="801"/>
      <c r="F570" s="801"/>
      <c r="G570" s="801"/>
      <c r="H570" s="801"/>
      <c r="I570" s="801"/>
      <c r="J570" s="801"/>
      <c r="K570" s="801"/>
      <c r="L570" s="801"/>
      <c r="M570" s="801"/>
      <c r="N570" s="801"/>
      <c r="O570" s="809"/>
      <c r="P570" s="803" t="s">
        <v>71</v>
      </c>
      <c r="Q570" s="804"/>
      <c r="R570" s="804"/>
      <c r="S570" s="804"/>
      <c r="T570" s="804"/>
      <c r="U570" s="804"/>
      <c r="V570" s="805"/>
      <c r="W570" s="37" t="s">
        <v>72</v>
      </c>
      <c r="X570" s="785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+IFERROR(X568/H568,"0")+IFERROR(X569/H569,"0")</f>
        <v>530.30303030303025</v>
      </c>
      <c r="Y570" s="785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+IFERROR(Y568/H568,"0")+IFERROR(Y569/H569,"0")</f>
        <v>532</v>
      </c>
      <c r="Z570" s="785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6.3627199999999995</v>
      </c>
      <c r="AA570" s="786"/>
      <c r="AB570" s="786"/>
      <c r="AC570" s="786"/>
    </row>
    <row r="571" spans="1:68" x14ac:dyDescent="0.2">
      <c r="A571" s="801"/>
      <c r="B571" s="801"/>
      <c r="C571" s="801"/>
      <c r="D571" s="801"/>
      <c r="E571" s="801"/>
      <c r="F571" s="801"/>
      <c r="G571" s="801"/>
      <c r="H571" s="801"/>
      <c r="I571" s="801"/>
      <c r="J571" s="801"/>
      <c r="K571" s="801"/>
      <c r="L571" s="801"/>
      <c r="M571" s="801"/>
      <c r="N571" s="801"/>
      <c r="O571" s="809"/>
      <c r="P571" s="803" t="s">
        <v>71</v>
      </c>
      <c r="Q571" s="804"/>
      <c r="R571" s="804"/>
      <c r="S571" s="804"/>
      <c r="T571" s="804"/>
      <c r="U571" s="804"/>
      <c r="V571" s="805"/>
      <c r="W571" s="37" t="s">
        <v>69</v>
      </c>
      <c r="X571" s="785">
        <f>IFERROR(SUM(X555:X569),"0")</f>
        <v>2800</v>
      </c>
      <c r="Y571" s="785">
        <f>IFERROR(SUM(Y555:Y569),"0")</f>
        <v>2808.96</v>
      </c>
      <c r="Z571" s="37"/>
      <c r="AA571" s="786"/>
      <c r="AB571" s="786"/>
      <c r="AC571" s="786"/>
    </row>
    <row r="572" spans="1:68" ht="14.25" customHeight="1" x14ac:dyDescent="0.25">
      <c r="A572" s="800" t="s">
        <v>163</v>
      </c>
      <c r="B572" s="801"/>
      <c r="C572" s="801"/>
      <c r="D572" s="801"/>
      <c r="E572" s="801"/>
      <c r="F572" s="801"/>
      <c r="G572" s="801"/>
      <c r="H572" s="801"/>
      <c r="I572" s="801"/>
      <c r="J572" s="801"/>
      <c r="K572" s="801"/>
      <c r="L572" s="801"/>
      <c r="M572" s="801"/>
      <c r="N572" s="801"/>
      <c r="O572" s="801"/>
      <c r="P572" s="801"/>
      <c r="Q572" s="801"/>
      <c r="R572" s="801"/>
      <c r="S572" s="801"/>
      <c r="T572" s="801"/>
      <c r="U572" s="801"/>
      <c r="V572" s="801"/>
      <c r="W572" s="801"/>
      <c r="X572" s="801"/>
      <c r="Y572" s="801"/>
      <c r="Z572" s="801"/>
      <c r="AA572" s="779"/>
      <c r="AB572" s="779"/>
      <c r="AC572" s="779"/>
    </row>
    <row r="573" spans="1:68" ht="16.5" customHeight="1" x14ac:dyDescent="0.25">
      <c r="A573" s="54" t="s">
        <v>892</v>
      </c>
      <c r="B573" s="54" t="s">
        <v>893</v>
      </c>
      <c r="C573" s="31">
        <v>4301020222</v>
      </c>
      <c r="D573" s="794">
        <v>4607091388930</v>
      </c>
      <c r="E573" s="795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113</v>
      </c>
      <c r="L573" s="32"/>
      <c r="M573" s="33" t="s">
        <v>114</v>
      </c>
      <c r="N573" s="33"/>
      <c r="O573" s="32">
        <v>55</v>
      </c>
      <c r="P573" s="8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57" t="s">
        <v>894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892</v>
      </c>
      <c r="B574" s="54" t="s">
        <v>895</v>
      </c>
      <c r="C574" s="31">
        <v>4301020334</v>
      </c>
      <c r="D574" s="794">
        <v>4607091388930</v>
      </c>
      <c r="E574" s="795"/>
      <c r="F574" s="782">
        <v>0.88</v>
      </c>
      <c r="G574" s="32">
        <v>6</v>
      </c>
      <c r="H574" s="782">
        <v>5.28</v>
      </c>
      <c r="I574" s="782">
        <v>5.64</v>
      </c>
      <c r="J574" s="32">
        <v>104</v>
      </c>
      <c r="K574" s="32" t="s">
        <v>113</v>
      </c>
      <c r="L574" s="32"/>
      <c r="M574" s="33" t="s">
        <v>117</v>
      </c>
      <c r="N574" s="33"/>
      <c r="O574" s="32">
        <v>70</v>
      </c>
      <c r="P574" s="941" t="s">
        <v>896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1500</v>
      </c>
      <c r="Y574" s="784">
        <f>IFERROR(IF(X574="",0,CEILING((X574/$H574),1)*$H574),"")</f>
        <v>1504.8000000000002</v>
      </c>
      <c r="Z574" s="36">
        <f>IFERROR(IF(Y574=0,"",ROUNDUP(Y574/H574,0)*0.01196),"")</f>
        <v>3.4085999999999999</v>
      </c>
      <c r="AA574" s="56"/>
      <c r="AB574" s="57"/>
      <c r="AC574" s="659" t="s">
        <v>897</v>
      </c>
      <c r="AG574" s="64"/>
      <c r="AJ574" s="68"/>
      <c r="AK574" s="68">
        <v>0</v>
      </c>
      <c r="BB574" s="660" t="s">
        <v>1</v>
      </c>
      <c r="BM574" s="64">
        <f>IFERROR(X574*I574/H574,"0")</f>
        <v>1602.2727272727273</v>
      </c>
      <c r="BN574" s="64">
        <f>IFERROR(Y574*I574/H574,"0")</f>
        <v>1607.3999999999999</v>
      </c>
      <c r="BO574" s="64">
        <f>IFERROR(1/J574*(X574/H574),"0")</f>
        <v>2.7316433566433567</v>
      </c>
      <c r="BP574" s="64">
        <f>IFERROR(1/J574*(Y574/H574),"0")</f>
        <v>2.7403846153846154</v>
      </c>
    </row>
    <row r="575" spans="1:68" ht="16.5" customHeight="1" x14ac:dyDescent="0.25">
      <c r="A575" s="54" t="s">
        <v>898</v>
      </c>
      <c r="B575" s="54" t="s">
        <v>899</v>
      </c>
      <c r="C575" s="31">
        <v>4301020385</v>
      </c>
      <c r="D575" s="794">
        <v>4680115880054</v>
      </c>
      <c r="E575" s="795"/>
      <c r="F575" s="782">
        <v>0.6</v>
      </c>
      <c r="G575" s="32">
        <v>8</v>
      </c>
      <c r="H575" s="782">
        <v>4.8</v>
      </c>
      <c r="I575" s="782">
        <v>6.93</v>
      </c>
      <c r="J575" s="32">
        <v>132</v>
      </c>
      <c r="K575" s="32" t="s">
        <v>124</v>
      </c>
      <c r="L575" s="32"/>
      <c r="M575" s="33" t="s">
        <v>114</v>
      </c>
      <c r="N575" s="33"/>
      <c r="O575" s="32">
        <v>70</v>
      </c>
      <c r="P575" s="1135" t="s">
        <v>900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61" t="s">
        <v>897</v>
      </c>
      <c r="AG575" s="64"/>
      <c r="AJ575" s="68"/>
      <c r="AK575" s="68">
        <v>0</v>
      </c>
      <c r="BB575" s="6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808"/>
      <c r="B576" s="801"/>
      <c r="C576" s="801"/>
      <c r="D576" s="801"/>
      <c r="E576" s="801"/>
      <c r="F576" s="801"/>
      <c r="G576" s="801"/>
      <c r="H576" s="801"/>
      <c r="I576" s="801"/>
      <c r="J576" s="801"/>
      <c r="K576" s="801"/>
      <c r="L576" s="801"/>
      <c r="M576" s="801"/>
      <c r="N576" s="801"/>
      <c r="O576" s="809"/>
      <c r="P576" s="803" t="s">
        <v>71</v>
      </c>
      <c r="Q576" s="804"/>
      <c r="R576" s="804"/>
      <c r="S576" s="804"/>
      <c r="T576" s="804"/>
      <c r="U576" s="804"/>
      <c r="V576" s="805"/>
      <c r="W576" s="37" t="s">
        <v>72</v>
      </c>
      <c r="X576" s="785">
        <f>IFERROR(X573/H573,"0")+IFERROR(X574/H574,"0")+IFERROR(X575/H575,"0")</f>
        <v>284.09090909090907</v>
      </c>
      <c r="Y576" s="785">
        <f>IFERROR(Y573/H573,"0")+IFERROR(Y574/H574,"0")+IFERROR(Y575/H575,"0")</f>
        <v>285</v>
      </c>
      <c r="Z576" s="785">
        <f>IFERROR(IF(Z573="",0,Z573),"0")+IFERROR(IF(Z574="",0,Z574),"0")+IFERROR(IF(Z575="",0,Z575),"0")</f>
        <v>3.4085999999999999</v>
      </c>
      <c r="AA576" s="786"/>
      <c r="AB576" s="786"/>
      <c r="AC576" s="786"/>
    </row>
    <row r="577" spans="1:68" x14ac:dyDescent="0.2">
      <c r="A577" s="801"/>
      <c r="B577" s="801"/>
      <c r="C577" s="801"/>
      <c r="D577" s="801"/>
      <c r="E577" s="801"/>
      <c r="F577" s="801"/>
      <c r="G577" s="801"/>
      <c r="H577" s="801"/>
      <c r="I577" s="801"/>
      <c r="J577" s="801"/>
      <c r="K577" s="801"/>
      <c r="L577" s="801"/>
      <c r="M577" s="801"/>
      <c r="N577" s="801"/>
      <c r="O577" s="809"/>
      <c r="P577" s="803" t="s">
        <v>71</v>
      </c>
      <c r="Q577" s="804"/>
      <c r="R577" s="804"/>
      <c r="S577" s="804"/>
      <c r="T577" s="804"/>
      <c r="U577" s="804"/>
      <c r="V577" s="805"/>
      <c r="W577" s="37" t="s">
        <v>69</v>
      </c>
      <c r="X577" s="785">
        <f>IFERROR(SUM(X573:X575),"0")</f>
        <v>1500</v>
      </c>
      <c r="Y577" s="785">
        <f>IFERROR(SUM(Y573:Y575),"0")</f>
        <v>1504.8000000000002</v>
      </c>
      <c r="Z577" s="37"/>
      <c r="AA577" s="786"/>
      <c r="AB577" s="786"/>
      <c r="AC577" s="786"/>
    </row>
    <row r="578" spans="1:68" ht="14.25" customHeight="1" x14ac:dyDescent="0.25">
      <c r="A578" s="800" t="s">
        <v>64</v>
      </c>
      <c r="B578" s="801"/>
      <c r="C578" s="801"/>
      <c r="D578" s="801"/>
      <c r="E578" s="801"/>
      <c r="F578" s="801"/>
      <c r="G578" s="801"/>
      <c r="H578" s="801"/>
      <c r="I578" s="801"/>
      <c r="J578" s="801"/>
      <c r="K578" s="801"/>
      <c r="L578" s="801"/>
      <c r="M578" s="801"/>
      <c r="N578" s="801"/>
      <c r="O578" s="801"/>
      <c r="P578" s="801"/>
      <c r="Q578" s="801"/>
      <c r="R578" s="801"/>
      <c r="S578" s="801"/>
      <c r="T578" s="801"/>
      <c r="U578" s="801"/>
      <c r="V578" s="801"/>
      <c r="W578" s="801"/>
      <c r="X578" s="801"/>
      <c r="Y578" s="801"/>
      <c r="Z578" s="801"/>
      <c r="AA578" s="779"/>
      <c r="AB578" s="779"/>
      <c r="AC578" s="779"/>
    </row>
    <row r="579" spans="1:68" ht="27" customHeight="1" x14ac:dyDescent="0.25">
      <c r="A579" s="54" t="s">
        <v>901</v>
      </c>
      <c r="B579" s="54" t="s">
        <v>902</v>
      </c>
      <c r="C579" s="31">
        <v>4301031349</v>
      </c>
      <c r="D579" s="794">
        <v>4680115883116</v>
      </c>
      <c r="E579" s="795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113</v>
      </c>
      <c r="L579" s="32"/>
      <c r="M579" s="33" t="s">
        <v>114</v>
      </c>
      <c r="N579" s="33"/>
      <c r="O579" s="32">
        <v>70</v>
      </c>
      <c r="P579" s="1184" t="s">
        <v>903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1000</v>
      </c>
      <c r="Y579" s="784">
        <f t="shared" ref="Y579:Y592" si="109">IFERROR(IF(X579="",0,CEILING((X579/$H579),1)*$H579),"")</f>
        <v>1003.2</v>
      </c>
      <c r="Z579" s="36">
        <f>IFERROR(IF(Y579=0,"",ROUNDUP(Y579/H579,0)*0.01196),"")</f>
        <v>2.2724000000000002</v>
      </c>
      <c r="AA579" s="56"/>
      <c r="AB579" s="57"/>
      <c r="AC579" s="663" t="s">
        <v>904</v>
      </c>
      <c r="AG579" s="64"/>
      <c r="AJ579" s="68"/>
      <c r="AK579" s="68">
        <v>0</v>
      </c>
      <c r="BB579" s="664" t="s">
        <v>1</v>
      </c>
      <c r="BM579" s="64">
        <f t="shared" ref="BM579:BM592" si="110">IFERROR(X579*I579/H579,"0")</f>
        <v>1068.1818181818182</v>
      </c>
      <c r="BN579" s="64">
        <f t="shared" ref="BN579:BN592" si="111">IFERROR(Y579*I579/H579,"0")</f>
        <v>1071.5999999999999</v>
      </c>
      <c r="BO579" s="64">
        <f t="shared" ref="BO579:BO592" si="112">IFERROR(1/J579*(X579/H579),"0")</f>
        <v>1.821095571095571</v>
      </c>
      <c r="BP579" s="64">
        <f t="shared" ref="BP579:BP592" si="113">IFERROR(1/J579*(Y579/H579),"0")</f>
        <v>1.8269230769230771</v>
      </c>
    </row>
    <row r="580" spans="1:68" ht="27" customHeight="1" x14ac:dyDescent="0.25">
      <c r="A580" s="54" t="s">
        <v>905</v>
      </c>
      <c r="B580" s="54" t="s">
        <v>906</v>
      </c>
      <c r="C580" s="31">
        <v>4301031350</v>
      </c>
      <c r="D580" s="794">
        <v>4680115883093</v>
      </c>
      <c r="E580" s="795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4" t="s">
        <v>907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1000</v>
      </c>
      <c r="Y580" s="784">
        <f t="shared" si="109"/>
        <v>1003.2</v>
      </c>
      <c r="Z580" s="36">
        <f>IFERROR(IF(Y580=0,"",ROUNDUP(Y580/H580,0)*0.01196),"")</f>
        <v>2.2724000000000002</v>
      </c>
      <c r="AA580" s="56"/>
      <c r="AB580" s="57"/>
      <c r="AC580" s="665" t="s">
        <v>908</v>
      </c>
      <c r="AG580" s="64"/>
      <c r="AJ580" s="68"/>
      <c r="AK580" s="68">
        <v>0</v>
      </c>
      <c r="BB580" s="666" t="s">
        <v>1</v>
      </c>
      <c r="BM580" s="64">
        <f t="shared" si="110"/>
        <v>1068.1818181818182</v>
      </c>
      <c r="BN580" s="64">
        <f t="shared" si="111"/>
        <v>1071.5999999999999</v>
      </c>
      <c r="BO580" s="64">
        <f t="shared" si="112"/>
        <v>1.821095571095571</v>
      </c>
      <c r="BP580" s="64">
        <f t="shared" si="113"/>
        <v>1.8269230769230771</v>
      </c>
    </row>
    <row r="581" spans="1:68" ht="27" customHeight="1" x14ac:dyDescent="0.25">
      <c r="A581" s="54" t="s">
        <v>905</v>
      </c>
      <c r="B581" s="54" t="s">
        <v>909</v>
      </c>
      <c r="C581" s="31">
        <v>4301031248</v>
      </c>
      <c r="D581" s="794">
        <v>4680115883093</v>
      </c>
      <c r="E581" s="795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0</v>
      </c>
      <c r="Y581" s="784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910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911</v>
      </c>
      <c r="B582" s="54" t="s">
        <v>912</v>
      </c>
      <c r="C582" s="31">
        <v>4301031353</v>
      </c>
      <c r="D582" s="794">
        <v>4680115883109</v>
      </c>
      <c r="E582" s="795"/>
      <c r="F582" s="782">
        <v>0.88</v>
      </c>
      <c r="G582" s="32">
        <v>6</v>
      </c>
      <c r="H582" s="782">
        <v>5.28</v>
      </c>
      <c r="I582" s="782">
        <v>5.64</v>
      </c>
      <c r="J582" s="32">
        <v>104</v>
      </c>
      <c r="K582" s="32" t="s">
        <v>113</v>
      </c>
      <c r="L582" s="32"/>
      <c r="M582" s="33" t="s">
        <v>68</v>
      </c>
      <c r="N582" s="33"/>
      <c r="O582" s="32">
        <v>70</v>
      </c>
      <c r="P582" s="1122" t="s">
        <v>913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1000</v>
      </c>
      <c r="Y582" s="784">
        <f t="shared" si="109"/>
        <v>1003.2</v>
      </c>
      <c r="Z582" s="36">
        <f>IFERROR(IF(Y582=0,"",ROUNDUP(Y582/H582,0)*0.01196),"")</f>
        <v>2.2724000000000002</v>
      </c>
      <c r="AA582" s="56"/>
      <c r="AB582" s="57"/>
      <c r="AC582" s="669" t="s">
        <v>914</v>
      </c>
      <c r="AG582" s="64"/>
      <c r="AJ582" s="68"/>
      <c r="AK582" s="68">
        <v>0</v>
      </c>
      <c r="BB582" s="670" t="s">
        <v>1</v>
      </c>
      <c r="BM582" s="64">
        <f t="shared" si="110"/>
        <v>1068.1818181818182</v>
      </c>
      <c r="BN582" s="64">
        <f t="shared" si="111"/>
        <v>1071.5999999999999</v>
      </c>
      <c r="BO582" s="64">
        <f t="shared" si="112"/>
        <v>1.821095571095571</v>
      </c>
      <c r="BP582" s="64">
        <f t="shared" si="113"/>
        <v>1.8269230769230771</v>
      </c>
    </row>
    <row r="583" spans="1:68" ht="27" customHeight="1" x14ac:dyDescent="0.25">
      <c r="A583" s="54" t="s">
        <v>911</v>
      </c>
      <c r="B583" s="54" t="s">
        <v>915</v>
      </c>
      <c r="C583" s="31">
        <v>4301031250</v>
      </c>
      <c r="D583" s="794">
        <v>4680115883109</v>
      </c>
      <c r="E583" s="795"/>
      <c r="F583" s="782">
        <v>0.88</v>
      </c>
      <c r="G583" s="32">
        <v>6</v>
      </c>
      <c r="H583" s="782">
        <v>5.28</v>
      </c>
      <c r="I583" s="782">
        <v>5.64</v>
      </c>
      <c r="J583" s="32">
        <v>104</v>
      </c>
      <c r="K583" s="32" t="s">
        <v>113</v>
      </c>
      <c r="L583" s="32"/>
      <c r="M583" s="33" t="s">
        <v>68</v>
      </c>
      <c r="N583" s="33"/>
      <c r="O583" s="32">
        <v>60</v>
      </c>
      <c r="P583" s="11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0</v>
      </c>
      <c r="Y583" s="784">
        <f t="shared" si="109"/>
        <v>0</v>
      </c>
      <c r="Z583" s="36" t="str">
        <f>IFERROR(IF(Y583=0,"",ROUNDUP(Y583/H583,0)*0.01196),"")</f>
        <v/>
      </c>
      <c r="AA583" s="56"/>
      <c r="AB583" s="57"/>
      <c r="AC583" s="671" t="s">
        <v>916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917</v>
      </c>
      <c r="B584" s="54" t="s">
        <v>918</v>
      </c>
      <c r="C584" s="31">
        <v>4301031351</v>
      </c>
      <c r="D584" s="794">
        <v>4680115882072</v>
      </c>
      <c r="E584" s="795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124</v>
      </c>
      <c r="L584" s="32"/>
      <c r="M584" s="33" t="s">
        <v>114</v>
      </c>
      <c r="N584" s="33"/>
      <c r="O584" s="32">
        <v>70</v>
      </c>
      <c r="P584" s="922" t="s">
        <v>919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0</v>
      </c>
      <c r="Y584" s="784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904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917</v>
      </c>
      <c r="B585" s="54" t="s">
        <v>920</v>
      </c>
      <c r="C585" s="31">
        <v>4301031419</v>
      </c>
      <c r="D585" s="794">
        <v>4680115882072</v>
      </c>
      <c r="E585" s="795"/>
      <c r="F585" s="782">
        <v>0.6</v>
      </c>
      <c r="G585" s="32">
        <v>8</v>
      </c>
      <c r="H585" s="782">
        <v>4.8</v>
      </c>
      <c r="I585" s="782">
        <v>6.93</v>
      </c>
      <c r="J585" s="32">
        <v>132</v>
      </c>
      <c r="K585" s="32" t="s">
        <v>124</v>
      </c>
      <c r="L585" s="32"/>
      <c r="M585" s="33" t="s">
        <v>114</v>
      </c>
      <c r="N585" s="33"/>
      <c r="O585" s="32">
        <v>70</v>
      </c>
      <c r="P585" s="929" t="s">
        <v>921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904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917</v>
      </c>
      <c r="B586" s="54" t="s">
        <v>922</v>
      </c>
      <c r="C586" s="31">
        <v>4301031383</v>
      </c>
      <c r="D586" s="794">
        <v>4680115882072</v>
      </c>
      <c r="E586" s="795"/>
      <c r="F586" s="782">
        <v>0.6</v>
      </c>
      <c r="G586" s="32">
        <v>8</v>
      </c>
      <c r="H586" s="782">
        <v>4.8</v>
      </c>
      <c r="I586" s="782">
        <v>6.96</v>
      </c>
      <c r="J586" s="32">
        <v>120</v>
      </c>
      <c r="K586" s="32" t="s">
        <v>124</v>
      </c>
      <c r="L586" s="32"/>
      <c r="M586" s="33" t="s">
        <v>114</v>
      </c>
      <c r="N586" s="33"/>
      <c r="O586" s="32">
        <v>60</v>
      </c>
      <c r="P586" s="103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0</v>
      </c>
      <c r="Y586" s="784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923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924</v>
      </c>
      <c r="B587" s="54" t="s">
        <v>925</v>
      </c>
      <c r="C587" s="31">
        <v>4301031251</v>
      </c>
      <c r="D587" s="794">
        <v>4680115882102</v>
      </c>
      <c r="E587" s="795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60</v>
      </c>
      <c r="P587" s="9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910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924</v>
      </c>
      <c r="B588" s="54" t="s">
        <v>926</v>
      </c>
      <c r="C588" s="31">
        <v>4301031418</v>
      </c>
      <c r="D588" s="794">
        <v>4680115882102</v>
      </c>
      <c r="E588" s="795"/>
      <c r="F588" s="782">
        <v>0.6</v>
      </c>
      <c r="G588" s="32">
        <v>8</v>
      </c>
      <c r="H588" s="782">
        <v>4.8</v>
      </c>
      <c r="I588" s="782">
        <v>6.69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70</v>
      </c>
      <c r="P588" s="1148" t="s">
        <v>927</v>
      </c>
      <c r="Q588" s="788"/>
      <c r="R588" s="788"/>
      <c r="S588" s="788"/>
      <c r="T588" s="789"/>
      <c r="U588" s="34"/>
      <c r="V588" s="34"/>
      <c r="W588" s="35" t="s">
        <v>69</v>
      </c>
      <c r="X588" s="783">
        <v>0</v>
      </c>
      <c r="Y588" s="784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908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924</v>
      </c>
      <c r="B589" s="54" t="s">
        <v>928</v>
      </c>
      <c r="C589" s="31">
        <v>4301031385</v>
      </c>
      <c r="D589" s="794">
        <v>4680115882102</v>
      </c>
      <c r="E589" s="795"/>
      <c r="F589" s="782">
        <v>0.6</v>
      </c>
      <c r="G589" s="32">
        <v>8</v>
      </c>
      <c r="H589" s="782">
        <v>4.8</v>
      </c>
      <c r="I589" s="782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9" s="788"/>
      <c r="R589" s="788"/>
      <c r="S589" s="788"/>
      <c r="T589" s="789"/>
      <c r="U589" s="34"/>
      <c r="V589" s="34"/>
      <c r="W589" s="35" t="s">
        <v>69</v>
      </c>
      <c r="X589" s="783">
        <v>0</v>
      </c>
      <c r="Y589" s="784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908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929</v>
      </c>
      <c r="B590" s="54" t="s">
        <v>930</v>
      </c>
      <c r="C590" s="31">
        <v>4301031253</v>
      </c>
      <c r="D590" s="794">
        <v>4680115882096</v>
      </c>
      <c r="E590" s="795"/>
      <c r="F590" s="782">
        <v>0.6</v>
      </c>
      <c r="G590" s="32">
        <v>6</v>
      </c>
      <c r="H590" s="782">
        <v>3.6</v>
      </c>
      <c r="I590" s="782">
        <v>3.81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60</v>
      </c>
      <c r="P590" s="10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0" s="788"/>
      <c r="R590" s="788"/>
      <c r="S590" s="788"/>
      <c r="T590" s="789"/>
      <c r="U590" s="34"/>
      <c r="V590" s="34"/>
      <c r="W590" s="35" t="s">
        <v>69</v>
      </c>
      <c r="X590" s="783">
        <v>0</v>
      </c>
      <c r="Y590" s="784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916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ht="27" customHeight="1" x14ac:dyDescent="0.25">
      <c r="A591" s="54" t="s">
        <v>929</v>
      </c>
      <c r="B591" s="54" t="s">
        <v>931</v>
      </c>
      <c r="C591" s="31">
        <v>4301031417</v>
      </c>
      <c r="D591" s="794">
        <v>4680115882096</v>
      </c>
      <c r="E591" s="795"/>
      <c r="F591" s="782">
        <v>0.6</v>
      </c>
      <c r="G591" s="32">
        <v>8</v>
      </c>
      <c r="H591" s="782">
        <v>4.8</v>
      </c>
      <c r="I591" s="782">
        <v>6.69</v>
      </c>
      <c r="J591" s="32">
        <v>132</v>
      </c>
      <c r="K591" s="32" t="s">
        <v>124</v>
      </c>
      <c r="L591" s="32"/>
      <c r="M591" s="33" t="s">
        <v>68</v>
      </c>
      <c r="N591" s="33"/>
      <c r="O591" s="32">
        <v>70</v>
      </c>
      <c r="P591" s="1026" t="s">
        <v>932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 t="shared" si="109"/>
        <v>0</v>
      </c>
      <c r="Z591" s="36" t="str">
        <f>IFERROR(IF(Y591=0,"",ROUNDUP(Y591/H591,0)*0.00902),"")</f>
        <v/>
      </c>
      <c r="AA591" s="56"/>
      <c r="AB591" s="57"/>
      <c r="AC591" s="687" t="s">
        <v>914</v>
      </c>
      <c r="AG591" s="64"/>
      <c r="AJ591" s="68"/>
      <c r="AK591" s="68">
        <v>0</v>
      </c>
      <c r="BB591" s="688" t="s">
        <v>1</v>
      </c>
      <c r="BM591" s="64">
        <f t="shared" si="110"/>
        <v>0</v>
      </c>
      <c r="BN591" s="64">
        <f t="shared" si="111"/>
        <v>0</v>
      </c>
      <c r="BO591" s="64">
        <f t="shared" si="112"/>
        <v>0</v>
      </c>
      <c r="BP591" s="64">
        <f t="shared" si="113"/>
        <v>0</v>
      </c>
    </row>
    <row r="592" spans="1:68" ht="27" customHeight="1" x14ac:dyDescent="0.25">
      <c r="A592" s="54" t="s">
        <v>929</v>
      </c>
      <c r="B592" s="54" t="s">
        <v>933</v>
      </c>
      <c r="C592" s="31">
        <v>4301031384</v>
      </c>
      <c r="D592" s="794">
        <v>4680115882096</v>
      </c>
      <c r="E592" s="795"/>
      <c r="F592" s="782">
        <v>0.6</v>
      </c>
      <c r="G592" s="32">
        <v>8</v>
      </c>
      <c r="H592" s="782">
        <v>4.8</v>
      </c>
      <c r="I592" s="782">
        <v>6.69</v>
      </c>
      <c r="J592" s="32">
        <v>120</v>
      </c>
      <c r="K592" s="32" t="s">
        <v>124</v>
      </c>
      <c r="L592" s="32"/>
      <c r="M592" s="33" t="s">
        <v>68</v>
      </c>
      <c r="N592" s="33"/>
      <c r="O592" s="32">
        <v>60</v>
      </c>
      <c r="P592" s="95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 t="shared" si="109"/>
        <v>0</v>
      </c>
      <c r="Z592" s="36" t="str">
        <f>IFERROR(IF(Y592=0,"",ROUNDUP(Y592/H592,0)*0.00937),"")</f>
        <v/>
      </c>
      <c r="AA592" s="56"/>
      <c r="AB592" s="57"/>
      <c r="AC592" s="689" t="s">
        <v>914</v>
      </c>
      <c r="AG592" s="64"/>
      <c r="AJ592" s="68"/>
      <c r="AK592" s="68">
        <v>0</v>
      </c>
      <c r="BB592" s="690" t="s">
        <v>1</v>
      </c>
      <c r="BM592" s="64">
        <f t="shared" si="110"/>
        <v>0</v>
      </c>
      <c r="BN592" s="64">
        <f t="shared" si="111"/>
        <v>0</v>
      </c>
      <c r="BO592" s="64">
        <f t="shared" si="112"/>
        <v>0</v>
      </c>
      <c r="BP592" s="64">
        <f t="shared" si="113"/>
        <v>0</v>
      </c>
    </row>
    <row r="593" spans="1:68" x14ac:dyDescent="0.2">
      <c r="A593" s="808"/>
      <c r="B593" s="801"/>
      <c r="C593" s="801"/>
      <c r="D593" s="801"/>
      <c r="E593" s="801"/>
      <c r="F593" s="801"/>
      <c r="G593" s="801"/>
      <c r="H593" s="801"/>
      <c r="I593" s="801"/>
      <c r="J593" s="801"/>
      <c r="K593" s="801"/>
      <c r="L593" s="801"/>
      <c r="M593" s="801"/>
      <c r="N593" s="801"/>
      <c r="O593" s="809"/>
      <c r="P593" s="803" t="s">
        <v>71</v>
      </c>
      <c r="Q593" s="804"/>
      <c r="R593" s="804"/>
      <c r="S593" s="804"/>
      <c r="T593" s="804"/>
      <c r="U593" s="804"/>
      <c r="V593" s="805"/>
      <c r="W593" s="37" t="s">
        <v>72</v>
      </c>
      <c r="X593" s="785">
        <f>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+IFERROR(X592/H592,"0")</f>
        <v>568.18181818181813</v>
      </c>
      <c r="Y593" s="785">
        <f>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+IFERROR(Y592/H592,"0")</f>
        <v>570</v>
      </c>
      <c r="Z593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+IFERROR(IF(Z592="",0,Z592),"0")</f>
        <v>6.8172000000000006</v>
      </c>
      <c r="AA593" s="786"/>
      <c r="AB593" s="786"/>
      <c r="AC593" s="786"/>
    </row>
    <row r="594" spans="1:68" x14ac:dyDescent="0.2">
      <c r="A594" s="801"/>
      <c r="B594" s="801"/>
      <c r="C594" s="801"/>
      <c r="D594" s="801"/>
      <c r="E594" s="801"/>
      <c r="F594" s="801"/>
      <c r="G594" s="801"/>
      <c r="H594" s="801"/>
      <c r="I594" s="801"/>
      <c r="J594" s="801"/>
      <c r="K594" s="801"/>
      <c r="L594" s="801"/>
      <c r="M594" s="801"/>
      <c r="N594" s="801"/>
      <c r="O594" s="809"/>
      <c r="P594" s="803" t="s">
        <v>71</v>
      </c>
      <c r="Q594" s="804"/>
      <c r="R594" s="804"/>
      <c r="S594" s="804"/>
      <c r="T594" s="804"/>
      <c r="U594" s="804"/>
      <c r="V594" s="805"/>
      <c r="W594" s="37" t="s">
        <v>69</v>
      </c>
      <c r="X594" s="785">
        <f>IFERROR(SUM(X579:X592),"0")</f>
        <v>3000</v>
      </c>
      <c r="Y594" s="785">
        <f>IFERROR(SUM(Y579:Y592),"0")</f>
        <v>3009.6000000000004</v>
      </c>
      <c r="Z594" s="37"/>
      <c r="AA594" s="786"/>
      <c r="AB594" s="786"/>
      <c r="AC594" s="786"/>
    </row>
    <row r="595" spans="1:68" ht="14.25" customHeight="1" x14ac:dyDescent="0.25">
      <c r="A595" s="800" t="s">
        <v>73</v>
      </c>
      <c r="B595" s="801"/>
      <c r="C595" s="801"/>
      <c r="D595" s="801"/>
      <c r="E595" s="801"/>
      <c r="F595" s="801"/>
      <c r="G595" s="801"/>
      <c r="H595" s="801"/>
      <c r="I595" s="801"/>
      <c r="J595" s="801"/>
      <c r="K595" s="801"/>
      <c r="L595" s="801"/>
      <c r="M595" s="801"/>
      <c r="N595" s="801"/>
      <c r="O595" s="801"/>
      <c r="P595" s="801"/>
      <c r="Q595" s="801"/>
      <c r="R595" s="801"/>
      <c r="S595" s="801"/>
      <c r="T595" s="801"/>
      <c r="U595" s="801"/>
      <c r="V595" s="801"/>
      <c r="W595" s="801"/>
      <c r="X595" s="801"/>
      <c r="Y595" s="801"/>
      <c r="Z595" s="801"/>
      <c r="AA595" s="779"/>
      <c r="AB595" s="779"/>
      <c r="AC595" s="779"/>
    </row>
    <row r="596" spans="1:68" ht="27" customHeight="1" x14ac:dyDescent="0.25">
      <c r="A596" s="54" t="s">
        <v>934</v>
      </c>
      <c r="B596" s="54" t="s">
        <v>935</v>
      </c>
      <c r="C596" s="31">
        <v>4301051230</v>
      </c>
      <c r="D596" s="794">
        <v>4607091383409</v>
      </c>
      <c r="E596" s="795"/>
      <c r="F596" s="782">
        <v>1.3</v>
      </c>
      <c r="G596" s="32">
        <v>6</v>
      </c>
      <c r="H596" s="782">
        <v>7.8</v>
      </c>
      <c r="I596" s="782">
        <v>8.3460000000000001</v>
      </c>
      <c r="J596" s="32">
        <v>56</v>
      </c>
      <c r="K596" s="32" t="s">
        <v>113</v>
      </c>
      <c r="L596" s="32"/>
      <c r="M596" s="33" t="s">
        <v>68</v>
      </c>
      <c r="N596" s="33"/>
      <c r="O596" s="32">
        <v>45</v>
      </c>
      <c r="P596" s="104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6" s="788"/>
      <c r="R596" s="788"/>
      <c r="S596" s="788"/>
      <c r="T596" s="789"/>
      <c r="U596" s="34"/>
      <c r="V596" s="34"/>
      <c r="W596" s="35" t="s">
        <v>69</v>
      </c>
      <c r="X596" s="783">
        <v>0</v>
      </c>
      <c r="Y596" s="78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91" t="s">
        <v>936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937</v>
      </c>
      <c r="B597" s="54" t="s">
        <v>938</v>
      </c>
      <c r="C597" s="31">
        <v>4301051231</v>
      </c>
      <c r="D597" s="794">
        <v>4607091383416</v>
      </c>
      <c r="E597" s="795"/>
      <c r="F597" s="782">
        <v>1.3</v>
      </c>
      <c r="G597" s="32">
        <v>6</v>
      </c>
      <c r="H597" s="782">
        <v>7.8</v>
      </c>
      <c r="I597" s="782">
        <v>8.3460000000000001</v>
      </c>
      <c r="J597" s="32">
        <v>56</v>
      </c>
      <c r="K597" s="32" t="s">
        <v>113</v>
      </c>
      <c r="L597" s="32"/>
      <c r="M597" s="33" t="s">
        <v>68</v>
      </c>
      <c r="N597" s="33"/>
      <c r="O597" s="32">
        <v>45</v>
      </c>
      <c r="P597" s="12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3" t="s">
        <v>939</v>
      </c>
      <c r="AG597" s="64"/>
      <c r="AJ597" s="68"/>
      <c r="AK597" s="68">
        <v>0</v>
      </c>
      <c r="BB597" s="69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37.5" customHeight="1" x14ac:dyDescent="0.25">
      <c r="A598" s="54" t="s">
        <v>940</v>
      </c>
      <c r="B598" s="54" t="s">
        <v>941</v>
      </c>
      <c r="C598" s="31">
        <v>4301051058</v>
      </c>
      <c r="D598" s="794">
        <v>4680115883536</v>
      </c>
      <c r="E598" s="795"/>
      <c r="F598" s="782">
        <v>0.3</v>
      </c>
      <c r="G598" s="32">
        <v>6</v>
      </c>
      <c r="H598" s="782">
        <v>1.8</v>
      </c>
      <c r="I598" s="782">
        <v>2.0459999999999998</v>
      </c>
      <c r="J598" s="32">
        <v>182</v>
      </c>
      <c r="K598" s="32" t="s">
        <v>76</v>
      </c>
      <c r="L598" s="32"/>
      <c r="M598" s="33" t="s">
        <v>68</v>
      </c>
      <c r="N598" s="33"/>
      <c r="O598" s="32">
        <v>45</v>
      </c>
      <c r="P598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IFERROR(IF(Y598=0,"",ROUNDUP(Y598/H598,0)*0.00651),"")</f>
        <v/>
      </c>
      <c r="AA598" s="56"/>
      <c r="AB598" s="57"/>
      <c r="AC598" s="695" t="s">
        <v>942</v>
      </c>
      <c r="AG598" s="64"/>
      <c r="AJ598" s="68"/>
      <c r="AK598" s="68">
        <v>0</v>
      </c>
      <c r="BB598" s="696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808"/>
      <c r="B599" s="801"/>
      <c r="C599" s="801"/>
      <c r="D599" s="801"/>
      <c r="E599" s="801"/>
      <c r="F599" s="801"/>
      <c r="G599" s="801"/>
      <c r="H599" s="801"/>
      <c r="I599" s="801"/>
      <c r="J599" s="801"/>
      <c r="K599" s="801"/>
      <c r="L599" s="801"/>
      <c r="M599" s="801"/>
      <c r="N599" s="801"/>
      <c r="O599" s="809"/>
      <c r="P599" s="803" t="s">
        <v>71</v>
      </c>
      <c r="Q599" s="804"/>
      <c r="R599" s="804"/>
      <c r="S599" s="804"/>
      <c r="T599" s="804"/>
      <c r="U599" s="804"/>
      <c r="V599" s="805"/>
      <c r="W599" s="37" t="s">
        <v>72</v>
      </c>
      <c r="X599" s="785">
        <f>IFERROR(X596/H596,"0")+IFERROR(X597/H597,"0")+IFERROR(X598/H598,"0")</f>
        <v>0</v>
      </c>
      <c r="Y599" s="785">
        <f>IFERROR(Y596/H596,"0")+IFERROR(Y597/H597,"0")+IFERROR(Y598/H598,"0")</f>
        <v>0</v>
      </c>
      <c r="Z599" s="785">
        <f>IFERROR(IF(Z596="",0,Z596),"0")+IFERROR(IF(Z597="",0,Z597),"0")+IFERROR(IF(Z598="",0,Z598),"0")</f>
        <v>0</v>
      </c>
      <c r="AA599" s="786"/>
      <c r="AB599" s="786"/>
      <c r="AC599" s="786"/>
    </row>
    <row r="600" spans="1:68" x14ac:dyDescent="0.2">
      <c r="A600" s="801"/>
      <c r="B600" s="801"/>
      <c r="C600" s="801"/>
      <c r="D600" s="801"/>
      <c r="E600" s="801"/>
      <c r="F600" s="801"/>
      <c r="G600" s="801"/>
      <c r="H600" s="801"/>
      <c r="I600" s="801"/>
      <c r="J600" s="801"/>
      <c r="K600" s="801"/>
      <c r="L600" s="801"/>
      <c r="M600" s="801"/>
      <c r="N600" s="801"/>
      <c r="O600" s="809"/>
      <c r="P600" s="803" t="s">
        <v>71</v>
      </c>
      <c r="Q600" s="804"/>
      <c r="R600" s="804"/>
      <c r="S600" s="804"/>
      <c r="T600" s="804"/>
      <c r="U600" s="804"/>
      <c r="V600" s="805"/>
      <c r="W600" s="37" t="s">
        <v>69</v>
      </c>
      <c r="X600" s="785">
        <f>IFERROR(SUM(X596:X598),"0")</f>
        <v>0</v>
      </c>
      <c r="Y600" s="785">
        <f>IFERROR(SUM(Y596:Y598),"0")</f>
        <v>0</v>
      </c>
      <c r="Z600" s="37"/>
      <c r="AA600" s="786"/>
      <c r="AB600" s="786"/>
      <c r="AC600" s="786"/>
    </row>
    <row r="601" spans="1:68" ht="14.25" customHeight="1" x14ac:dyDescent="0.25">
      <c r="A601" s="800" t="s">
        <v>205</v>
      </c>
      <c r="B601" s="801"/>
      <c r="C601" s="801"/>
      <c r="D601" s="801"/>
      <c r="E601" s="801"/>
      <c r="F601" s="801"/>
      <c r="G601" s="801"/>
      <c r="H601" s="801"/>
      <c r="I601" s="801"/>
      <c r="J601" s="801"/>
      <c r="K601" s="801"/>
      <c r="L601" s="801"/>
      <c r="M601" s="801"/>
      <c r="N601" s="801"/>
      <c r="O601" s="801"/>
      <c r="P601" s="801"/>
      <c r="Q601" s="801"/>
      <c r="R601" s="801"/>
      <c r="S601" s="801"/>
      <c r="T601" s="801"/>
      <c r="U601" s="801"/>
      <c r="V601" s="801"/>
      <c r="W601" s="801"/>
      <c r="X601" s="801"/>
      <c r="Y601" s="801"/>
      <c r="Z601" s="801"/>
      <c r="AA601" s="779"/>
      <c r="AB601" s="779"/>
      <c r="AC601" s="779"/>
    </row>
    <row r="602" spans="1:68" ht="37.5" customHeight="1" x14ac:dyDescent="0.25">
      <c r="A602" s="54" t="s">
        <v>943</v>
      </c>
      <c r="B602" s="54" t="s">
        <v>944</v>
      </c>
      <c r="C602" s="31">
        <v>4301060363</v>
      </c>
      <c r="D602" s="794">
        <v>4680115885035</v>
      </c>
      <c r="E602" s="795"/>
      <c r="F602" s="782">
        <v>1</v>
      </c>
      <c r="G602" s="32">
        <v>4</v>
      </c>
      <c r="H602" s="782">
        <v>4</v>
      </c>
      <c r="I602" s="782">
        <v>4.4160000000000004</v>
      </c>
      <c r="J602" s="32">
        <v>104</v>
      </c>
      <c r="K602" s="32" t="s">
        <v>113</v>
      </c>
      <c r="L602" s="32"/>
      <c r="M602" s="33" t="s">
        <v>68</v>
      </c>
      <c r="N602" s="33"/>
      <c r="O602" s="32">
        <v>35</v>
      </c>
      <c r="P602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2" s="788"/>
      <c r="R602" s="788"/>
      <c r="S602" s="788"/>
      <c r="T602" s="789"/>
      <c r="U602" s="34"/>
      <c r="V602" s="34"/>
      <c r="W602" s="35" t="s">
        <v>69</v>
      </c>
      <c r="X602" s="783">
        <v>0</v>
      </c>
      <c r="Y602" s="784">
        <f>IFERROR(IF(X602="",0,CEILING((X602/$H602),1)*$H602),"")</f>
        <v>0</v>
      </c>
      <c r="Z602" s="36" t="str">
        <f>IFERROR(IF(Y602=0,"",ROUNDUP(Y602/H602,0)*0.01196),"")</f>
        <v/>
      </c>
      <c r="AA602" s="56"/>
      <c r="AB602" s="57"/>
      <c r="AC602" s="697" t="s">
        <v>945</v>
      </c>
      <c r="AG602" s="64"/>
      <c r="AJ602" s="68"/>
      <c r="AK602" s="68">
        <v>0</v>
      </c>
      <c r="BB602" s="69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37.5" customHeight="1" x14ac:dyDescent="0.25">
      <c r="A603" s="54" t="s">
        <v>946</v>
      </c>
      <c r="B603" s="54" t="s">
        <v>947</v>
      </c>
      <c r="C603" s="31">
        <v>4301060436</v>
      </c>
      <c r="D603" s="794">
        <v>4680115885936</v>
      </c>
      <c r="E603" s="795"/>
      <c r="F603" s="782">
        <v>1.3</v>
      </c>
      <c r="G603" s="32">
        <v>6</v>
      </c>
      <c r="H603" s="782">
        <v>7.8</v>
      </c>
      <c r="I603" s="782">
        <v>8.2799999999999994</v>
      </c>
      <c r="J603" s="32">
        <v>56</v>
      </c>
      <c r="K603" s="32" t="s">
        <v>113</v>
      </c>
      <c r="L603" s="32"/>
      <c r="M603" s="33" t="s">
        <v>68</v>
      </c>
      <c r="N603" s="33"/>
      <c r="O603" s="32">
        <v>35</v>
      </c>
      <c r="P603" s="1175" t="s">
        <v>948</v>
      </c>
      <c r="Q603" s="788"/>
      <c r="R603" s="788"/>
      <c r="S603" s="788"/>
      <c r="T603" s="789"/>
      <c r="U603" s="34"/>
      <c r="V603" s="34"/>
      <c r="W603" s="35" t="s">
        <v>69</v>
      </c>
      <c r="X603" s="783">
        <v>0</v>
      </c>
      <c r="Y603" s="784">
        <f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945</v>
      </c>
      <c r="AG603" s="64"/>
      <c r="AJ603" s="68"/>
      <c r="AK603" s="68">
        <v>0</v>
      </c>
      <c r="BB603" s="70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808"/>
      <c r="B604" s="801"/>
      <c r="C604" s="801"/>
      <c r="D604" s="801"/>
      <c r="E604" s="801"/>
      <c r="F604" s="801"/>
      <c r="G604" s="801"/>
      <c r="H604" s="801"/>
      <c r="I604" s="801"/>
      <c r="J604" s="801"/>
      <c r="K604" s="801"/>
      <c r="L604" s="801"/>
      <c r="M604" s="801"/>
      <c r="N604" s="801"/>
      <c r="O604" s="809"/>
      <c r="P604" s="803" t="s">
        <v>71</v>
      </c>
      <c r="Q604" s="804"/>
      <c r="R604" s="804"/>
      <c r="S604" s="804"/>
      <c r="T604" s="804"/>
      <c r="U604" s="804"/>
      <c r="V604" s="805"/>
      <c r="W604" s="37" t="s">
        <v>72</v>
      </c>
      <c r="X604" s="785">
        <f>IFERROR(X602/H602,"0")+IFERROR(X603/H603,"0")</f>
        <v>0</v>
      </c>
      <c r="Y604" s="785">
        <f>IFERROR(Y602/H602,"0")+IFERROR(Y603/H603,"0")</f>
        <v>0</v>
      </c>
      <c r="Z604" s="785">
        <f>IFERROR(IF(Z602="",0,Z602),"0")+IFERROR(IF(Z603="",0,Z603),"0")</f>
        <v>0</v>
      </c>
      <c r="AA604" s="786"/>
      <c r="AB604" s="786"/>
      <c r="AC604" s="786"/>
    </row>
    <row r="605" spans="1:68" x14ac:dyDescent="0.2">
      <c r="A605" s="801"/>
      <c r="B605" s="801"/>
      <c r="C605" s="801"/>
      <c r="D605" s="801"/>
      <c r="E605" s="801"/>
      <c r="F605" s="801"/>
      <c r="G605" s="801"/>
      <c r="H605" s="801"/>
      <c r="I605" s="801"/>
      <c r="J605" s="801"/>
      <c r="K605" s="801"/>
      <c r="L605" s="801"/>
      <c r="M605" s="801"/>
      <c r="N605" s="801"/>
      <c r="O605" s="809"/>
      <c r="P605" s="803" t="s">
        <v>71</v>
      </c>
      <c r="Q605" s="804"/>
      <c r="R605" s="804"/>
      <c r="S605" s="804"/>
      <c r="T605" s="804"/>
      <c r="U605" s="804"/>
      <c r="V605" s="805"/>
      <c r="W605" s="37" t="s">
        <v>69</v>
      </c>
      <c r="X605" s="785">
        <f>IFERROR(SUM(X602:X603),"0")</f>
        <v>0</v>
      </c>
      <c r="Y605" s="785">
        <f>IFERROR(SUM(Y602:Y603),"0")</f>
        <v>0</v>
      </c>
      <c r="Z605" s="37"/>
      <c r="AA605" s="786"/>
      <c r="AB605" s="786"/>
      <c r="AC605" s="786"/>
    </row>
    <row r="606" spans="1:68" ht="27.75" customHeight="1" x14ac:dyDescent="0.2">
      <c r="A606" s="889" t="s">
        <v>949</v>
      </c>
      <c r="B606" s="890"/>
      <c r="C606" s="890"/>
      <c r="D606" s="890"/>
      <c r="E606" s="890"/>
      <c r="F606" s="890"/>
      <c r="G606" s="890"/>
      <c r="H606" s="890"/>
      <c r="I606" s="890"/>
      <c r="J606" s="890"/>
      <c r="K606" s="890"/>
      <c r="L606" s="890"/>
      <c r="M606" s="890"/>
      <c r="N606" s="890"/>
      <c r="O606" s="890"/>
      <c r="P606" s="890"/>
      <c r="Q606" s="890"/>
      <c r="R606" s="890"/>
      <c r="S606" s="890"/>
      <c r="T606" s="890"/>
      <c r="U606" s="890"/>
      <c r="V606" s="890"/>
      <c r="W606" s="890"/>
      <c r="X606" s="890"/>
      <c r="Y606" s="890"/>
      <c r="Z606" s="890"/>
      <c r="AA606" s="48"/>
      <c r="AB606" s="48"/>
      <c r="AC606" s="48"/>
    </row>
    <row r="607" spans="1:68" ht="16.5" customHeight="1" x14ac:dyDescent="0.25">
      <c r="A607" s="836" t="s">
        <v>949</v>
      </c>
      <c r="B607" s="801"/>
      <c r="C607" s="801"/>
      <c r="D607" s="801"/>
      <c r="E607" s="801"/>
      <c r="F607" s="801"/>
      <c r="G607" s="801"/>
      <c r="H607" s="801"/>
      <c r="I607" s="801"/>
      <c r="J607" s="801"/>
      <c r="K607" s="801"/>
      <c r="L607" s="801"/>
      <c r="M607" s="801"/>
      <c r="N607" s="801"/>
      <c r="O607" s="801"/>
      <c r="P607" s="801"/>
      <c r="Q607" s="801"/>
      <c r="R607" s="801"/>
      <c r="S607" s="801"/>
      <c r="T607" s="801"/>
      <c r="U607" s="801"/>
      <c r="V607" s="801"/>
      <c r="W607" s="801"/>
      <c r="X607" s="801"/>
      <c r="Y607" s="801"/>
      <c r="Z607" s="801"/>
      <c r="AA607" s="778"/>
      <c r="AB607" s="778"/>
      <c r="AC607" s="778"/>
    </row>
    <row r="608" spans="1:68" ht="14.25" customHeight="1" x14ac:dyDescent="0.25">
      <c r="A608" s="800" t="s">
        <v>110</v>
      </c>
      <c r="B608" s="801"/>
      <c r="C608" s="801"/>
      <c r="D608" s="801"/>
      <c r="E608" s="801"/>
      <c r="F608" s="801"/>
      <c r="G608" s="801"/>
      <c r="H608" s="801"/>
      <c r="I608" s="801"/>
      <c r="J608" s="801"/>
      <c r="K608" s="801"/>
      <c r="L608" s="801"/>
      <c r="M608" s="801"/>
      <c r="N608" s="801"/>
      <c r="O608" s="801"/>
      <c r="P608" s="801"/>
      <c r="Q608" s="801"/>
      <c r="R608" s="801"/>
      <c r="S608" s="801"/>
      <c r="T608" s="801"/>
      <c r="U608" s="801"/>
      <c r="V608" s="801"/>
      <c r="W608" s="801"/>
      <c r="X608" s="801"/>
      <c r="Y608" s="801"/>
      <c r="Z608" s="801"/>
      <c r="AA608" s="779"/>
      <c r="AB608" s="779"/>
      <c r="AC608" s="779"/>
    </row>
    <row r="609" spans="1:68" ht="27" customHeight="1" x14ac:dyDescent="0.25">
      <c r="A609" s="54" t="s">
        <v>950</v>
      </c>
      <c r="B609" s="54" t="s">
        <v>951</v>
      </c>
      <c r="C609" s="31">
        <v>4301011862</v>
      </c>
      <c r="D609" s="794">
        <v>4680115885523</v>
      </c>
      <c r="E609" s="795"/>
      <c r="F609" s="782">
        <v>1</v>
      </c>
      <c r="G609" s="32">
        <v>6</v>
      </c>
      <c r="H609" s="782">
        <v>6</v>
      </c>
      <c r="I609" s="782">
        <v>6.36</v>
      </c>
      <c r="J609" s="32">
        <v>104</v>
      </c>
      <c r="K609" s="32" t="s">
        <v>113</v>
      </c>
      <c r="L609" s="32"/>
      <c r="M609" s="33" t="s">
        <v>280</v>
      </c>
      <c r="N609" s="33"/>
      <c r="O609" s="32">
        <v>90</v>
      </c>
      <c r="P609" s="1029" t="s">
        <v>952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50</v>
      </c>
      <c r="Y609" s="784">
        <f>IFERROR(IF(X609="",0,CEILING((X609/$H609),1)*$H609),"")</f>
        <v>54</v>
      </c>
      <c r="Z609" s="36">
        <f>IFERROR(IF(Y609=0,"",ROUNDUP(Y609/H609,0)*0.01196),"")</f>
        <v>0.10764</v>
      </c>
      <c r="AA609" s="56"/>
      <c r="AB609" s="57"/>
      <c r="AC609" s="701" t="s">
        <v>281</v>
      </c>
      <c r="AG609" s="64"/>
      <c r="AJ609" s="68"/>
      <c r="AK609" s="68">
        <v>0</v>
      </c>
      <c r="BB609" s="702" t="s">
        <v>1</v>
      </c>
      <c r="BM609" s="64">
        <f>IFERROR(X609*I609/H609,"0")</f>
        <v>53</v>
      </c>
      <c r="BN609" s="64">
        <f>IFERROR(Y609*I609/H609,"0")</f>
        <v>57.24</v>
      </c>
      <c r="BO609" s="64">
        <f>IFERROR(1/J609*(X609/H609),"0")</f>
        <v>8.0128205128205135E-2</v>
      </c>
      <c r="BP609" s="64">
        <f>IFERROR(1/J609*(Y609/H609),"0")</f>
        <v>8.6538461538461536E-2</v>
      </c>
    </row>
    <row r="610" spans="1:68" x14ac:dyDescent="0.2">
      <c r="A610" s="808"/>
      <c r="B610" s="801"/>
      <c r="C610" s="801"/>
      <c r="D610" s="801"/>
      <c r="E610" s="801"/>
      <c r="F610" s="801"/>
      <c r="G610" s="801"/>
      <c r="H610" s="801"/>
      <c r="I610" s="801"/>
      <c r="J610" s="801"/>
      <c r="K610" s="801"/>
      <c r="L610" s="801"/>
      <c r="M610" s="801"/>
      <c r="N610" s="801"/>
      <c r="O610" s="809"/>
      <c r="P610" s="803" t="s">
        <v>71</v>
      </c>
      <c r="Q610" s="804"/>
      <c r="R610" s="804"/>
      <c r="S610" s="804"/>
      <c r="T610" s="804"/>
      <c r="U610" s="804"/>
      <c r="V610" s="805"/>
      <c r="W610" s="37" t="s">
        <v>72</v>
      </c>
      <c r="X610" s="785">
        <f>IFERROR(X609/H609,"0")</f>
        <v>8.3333333333333339</v>
      </c>
      <c r="Y610" s="785">
        <f>IFERROR(Y609/H609,"0")</f>
        <v>9</v>
      </c>
      <c r="Z610" s="785">
        <f>IFERROR(IF(Z609="",0,Z609),"0")</f>
        <v>0.10764</v>
      </c>
      <c r="AA610" s="786"/>
      <c r="AB610" s="786"/>
      <c r="AC610" s="786"/>
    </row>
    <row r="611" spans="1:68" x14ac:dyDescent="0.2">
      <c r="A611" s="801"/>
      <c r="B611" s="801"/>
      <c r="C611" s="801"/>
      <c r="D611" s="801"/>
      <c r="E611" s="801"/>
      <c r="F611" s="801"/>
      <c r="G611" s="801"/>
      <c r="H611" s="801"/>
      <c r="I611" s="801"/>
      <c r="J611" s="801"/>
      <c r="K611" s="801"/>
      <c r="L611" s="801"/>
      <c r="M611" s="801"/>
      <c r="N611" s="801"/>
      <c r="O611" s="809"/>
      <c r="P611" s="803" t="s">
        <v>71</v>
      </c>
      <c r="Q611" s="804"/>
      <c r="R611" s="804"/>
      <c r="S611" s="804"/>
      <c r="T611" s="804"/>
      <c r="U611" s="804"/>
      <c r="V611" s="805"/>
      <c r="W611" s="37" t="s">
        <v>69</v>
      </c>
      <c r="X611" s="785">
        <f>IFERROR(SUM(X609:X609),"0")</f>
        <v>50</v>
      </c>
      <c r="Y611" s="785">
        <f>IFERROR(SUM(Y609:Y609),"0")</f>
        <v>54</v>
      </c>
      <c r="Z611" s="37"/>
      <c r="AA611" s="786"/>
      <c r="AB611" s="786"/>
      <c r="AC611" s="786"/>
    </row>
    <row r="612" spans="1:68" ht="14.25" customHeight="1" x14ac:dyDescent="0.25">
      <c r="A612" s="800" t="s">
        <v>64</v>
      </c>
      <c r="B612" s="801"/>
      <c r="C612" s="801"/>
      <c r="D612" s="801"/>
      <c r="E612" s="801"/>
      <c r="F612" s="801"/>
      <c r="G612" s="801"/>
      <c r="H612" s="801"/>
      <c r="I612" s="801"/>
      <c r="J612" s="801"/>
      <c r="K612" s="801"/>
      <c r="L612" s="801"/>
      <c r="M612" s="801"/>
      <c r="N612" s="801"/>
      <c r="O612" s="801"/>
      <c r="P612" s="801"/>
      <c r="Q612" s="801"/>
      <c r="R612" s="801"/>
      <c r="S612" s="801"/>
      <c r="T612" s="801"/>
      <c r="U612" s="801"/>
      <c r="V612" s="801"/>
      <c r="W612" s="801"/>
      <c r="X612" s="801"/>
      <c r="Y612" s="801"/>
      <c r="Z612" s="801"/>
      <c r="AA612" s="779"/>
      <c r="AB612" s="779"/>
      <c r="AC612" s="779"/>
    </row>
    <row r="613" spans="1:68" ht="27" customHeight="1" x14ac:dyDescent="0.25">
      <c r="A613" s="54" t="s">
        <v>953</v>
      </c>
      <c r="B613" s="54" t="s">
        <v>954</v>
      </c>
      <c r="C613" s="31">
        <v>4301031309</v>
      </c>
      <c r="D613" s="794">
        <v>4680115885530</v>
      </c>
      <c r="E613" s="795"/>
      <c r="F613" s="782">
        <v>0.7</v>
      </c>
      <c r="G613" s="32">
        <v>6</v>
      </c>
      <c r="H613" s="782">
        <v>4.2</v>
      </c>
      <c r="I613" s="782">
        <v>4.41</v>
      </c>
      <c r="J613" s="32">
        <v>120</v>
      </c>
      <c r="K613" s="32" t="s">
        <v>124</v>
      </c>
      <c r="L613" s="32"/>
      <c r="M613" s="33" t="s">
        <v>280</v>
      </c>
      <c r="N613" s="33"/>
      <c r="O613" s="32">
        <v>90</v>
      </c>
      <c r="P613" s="797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3" s="788"/>
      <c r="R613" s="788"/>
      <c r="S613" s="788"/>
      <c r="T613" s="789"/>
      <c r="U613" s="34"/>
      <c r="V613" s="34"/>
      <c r="W613" s="35" t="s">
        <v>69</v>
      </c>
      <c r="X613" s="783">
        <v>50</v>
      </c>
      <c r="Y613" s="784">
        <f>IFERROR(IF(X613="",0,CEILING((X613/$H613),1)*$H613),"")</f>
        <v>50.400000000000006</v>
      </c>
      <c r="Z613" s="36">
        <f>IFERROR(IF(Y613=0,"",ROUNDUP(Y613/H613,0)*0.00937),"")</f>
        <v>0.11244</v>
      </c>
      <c r="AA613" s="56"/>
      <c r="AB613" s="57"/>
      <c r="AC613" s="703" t="s">
        <v>955</v>
      </c>
      <c r="AG613" s="64"/>
      <c r="AJ613" s="68"/>
      <c r="AK613" s="68">
        <v>0</v>
      </c>
      <c r="BB613" s="704" t="s">
        <v>1</v>
      </c>
      <c r="BM613" s="64">
        <f>IFERROR(X613*I613/H613,"0")</f>
        <v>52.5</v>
      </c>
      <c r="BN613" s="64">
        <f>IFERROR(Y613*I613/H613,"0")</f>
        <v>52.920000000000009</v>
      </c>
      <c r="BO613" s="64">
        <f>IFERROR(1/J613*(X613/H613),"0")</f>
        <v>9.9206349206349215E-2</v>
      </c>
      <c r="BP613" s="64">
        <f>IFERROR(1/J613*(Y613/H613),"0")</f>
        <v>0.1</v>
      </c>
    </row>
    <row r="614" spans="1:68" x14ac:dyDescent="0.2">
      <c r="A614" s="808"/>
      <c r="B614" s="801"/>
      <c r="C614" s="801"/>
      <c r="D614" s="801"/>
      <c r="E614" s="801"/>
      <c r="F614" s="801"/>
      <c r="G614" s="801"/>
      <c r="H614" s="801"/>
      <c r="I614" s="801"/>
      <c r="J614" s="801"/>
      <c r="K614" s="801"/>
      <c r="L614" s="801"/>
      <c r="M614" s="801"/>
      <c r="N614" s="801"/>
      <c r="O614" s="809"/>
      <c r="P614" s="803" t="s">
        <v>71</v>
      </c>
      <c r="Q614" s="804"/>
      <c r="R614" s="804"/>
      <c r="S614" s="804"/>
      <c r="T614" s="804"/>
      <c r="U614" s="804"/>
      <c r="V614" s="805"/>
      <c r="W614" s="37" t="s">
        <v>72</v>
      </c>
      <c r="X614" s="785">
        <f>IFERROR(X613/H613,"0")</f>
        <v>11.904761904761905</v>
      </c>
      <c r="Y614" s="785">
        <f>IFERROR(Y613/H613,"0")</f>
        <v>12</v>
      </c>
      <c r="Z614" s="785">
        <f>IFERROR(IF(Z613="",0,Z613),"0")</f>
        <v>0.11244</v>
      </c>
      <c r="AA614" s="786"/>
      <c r="AB614" s="786"/>
      <c r="AC614" s="786"/>
    </row>
    <row r="615" spans="1:68" x14ac:dyDescent="0.2">
      <c r="A615" s="801"/>
      <c r="B615" s="801"/>
      <c r="C615" s="801"/>
      <c r="D615" s="801"/>
      <c r="E615" s="801"/>
      <c r="F615" s="801"/>
      <c r="G615" s="801"/>
      <c r="H615" s="801"/>
      <c r="I615" s="801"/>
      <c r="J615" s="801"/>
      <c r="K615" s="801"/>
      <c r="L615" s="801"/>
      <c r="M615" s="801"/>
      <c r="N615" s="801"/>
      <c r="O615" s="809"/>
      <c r="P615" s="803" t="s">
        <v>71</v>
      </c>
      <c r="Q615" s="804"/>
      <c r="R615" s="804"/>
      <c r="S615" s="804"/>
      <c r="T615" s="804"/>
      <c r="U615" s="804"/>
      <c r="V615" s="805"/>
      <c r="W615" s="37" t="s">
        <v>69</v>
      </c>
      <c r="X615" s="785">
        <f>IFERROR(SUM(X613:X613),"0")</f>
        <v>50</v>
      </c>
      <c r="Y615" s="785">
        <f>IFERROR(SUM(Y613:Y613),"0")</f>
        <v>50.400000000000006</v>
      </c>
      <c r="Z615" s="37"/>
      <c r="AA615" s="786"/>
      <c r="AB615" s="786"/>
      <c r="AC615" s="786"/>
    </row>
    <row r="616" spans="1:68" ht="27.75" customHeight="1" x14ac:dyDescent="0.2">
      <c r="A616" s="889" t="s">
        <v>956</v>
      </c>
      <c r="B616" s="890"/>
      <c r="C616" s="890"/>
      <c r="D616" s="890"/>
      <c r="E616" s="890"/>
      <c r="F616" s="890"/>
      <c r="G616" s="890"/>
      <c r="H616" s="890"/>
      <c r="I616" s="890"/>
      <c r="J616" s="890"/>
      <c r="K616" s="890"/>
      <c r="L616" s="890"/>
      <c r="M616" s="890"/>
      <c r="N616" s="890"/>
      <c r="O616" s="890"/>
      <c r="P616" s="890"/>
      <c r="Q616" s="890"/>
      <c r="R616" s="890"/>
      <c r="S616" s="890"/>
      <c r="T616" s="890"/>
      <c r="U616" s="890"/>
      <c r="V616" s="890"/>
      <c r="W616" s="890"/>
      <c r="X616" s="890"/>
      <c r="Y616" s="890"/>
      <c r="Z616" s="890"/>
      <c r="AA616" s="48"/>
      <c r="AB616" s="48"/>
      <c r="AC616" s="48"/>
    </row>
    <row r="617" spans="1:68" ht="16.5" customHeight="1" x14ac:dyDescent="0.25">
      <c r="A617" s="836" t="s">
        <v>956</v>
      </c>
      <c r="B617" s="801"/>
      <c r="C617" s="801"/>
      <c r="D617" s="801"/>
      <c r="E617" s="801"/>
      <c r="F617" s="801"/>
      <c r="G617" s="801"/>
      <c r="H617" s="801"/>
      <c r="I617" s="801"/>
      <c r="J617" s="801"/>
      <c r="K617" s="801"/>
      <c r="L617" s="801"/>
      <c r="M617" s="801"/>
      <c r="N617" s="801"/>
      <c r="O617" s="801"/>
      <c r="P617" s="801"/>
      <c r="Q617" s="801"/>
      <c r="R617" s="801"/>
      <c r="S617" s="801"/>
      <c r="T617" s="801"/>
      <c r="U617" s="801"/>
      <c r="V617" s="801"/>
      <c r="W617" s="801"/>
      <c r="X617" s="801"/>
      <c r="Y617" s="801"/>
      <c r="Z617" s="801"/>
      <c r="AA617" s="778"/>
      <c r="AB617" s="778"/>
      <c r="AC617" s="778"/>
    </row>
    <row r="618" spans="1:68" ht="14.25" customHeight="1" x14ac:dyDescent="0.25">
      <c r="A618" s="800" t="s">
        <v>110</v>
      </c>
      <c r="B618" s="801"/>
      <c r="C618" s="801"/>
      <c r="D618" s="801"/>
      <c r="E618" s="801"/>
      <c r="F618" s="801"/>
      <c r="G618" s="801"/>
      <c r="H618" s="801"/>
      <c r="I618" s="801"/>
      <c r="J618" s="801"/>
      <c r="K618" s="801"/>
      <c r="L618" s="801"/>
      <c r="M618" s="801"/>
      <c r="N618" s="801"/>
      <c r="O618" s="801"/>
      <c r="P618" s="801"/>
      <c r="Q618" s="801"/>
      <c r="R618" s="801"/>
      <c r="S618" s="801"/>
      <c r="T618" s="801"/>
      <c r="U618" s="801"/>
      <c r="V618" s="801"/>
      <c r="W618" s="801"/>
      <c r="X618" s="801"/>
      <c r="Y618" s="801"/>
      <c r="Z618" s="801"/>
      <c r="AA618" s="779"/>
      <c r="AB618" s="779"/>
      <c r="AC618" s="779"/>
    </row>
    <row r="619" spans="1:68" ht="27" customHeight="1" x14ac:dyDescent="0.25">
      <c r="A619" s="54" t="s">
        <v>957</v>
      </c>
      <c r="B619" s="54" t="s">
        <v>958</v>
      </c>
      <c r="C619" s="31">
        <v>4301011763</v>
      </c>
      <c r="D619" s="794">
        <v>4640242181011</v>
      </c>
      <c r="E619" s="795"/>
      <c r="F619" s="782">
        <v>1.35</v>
      </c>
      <c r="G619" s="32">
        <v>8</v>
      </c>
      <c r="H619" s="782">
        <v>10.8</v>
      </c>
      <c r="I619" s="782">
        <v>11.234999999999999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55</v>
      </c>
      <c r="P619" s="1039" t="s">
        <v>959</v>
      </c>
      <c r="Q619" s="788"/>
      <c r="R619" s="788"/>
      <c r="S619" s="788"/>
      <c r="T619" s="789"/>
      <c r="U619" s="34"/>
      <c r="V619" s="34"/>
      <c r="W619" s="35" t="s">
        <v>69</v>
      </c>
      <c r="X619" s="783">
        <v>0</v>
      </c>
      <c r="Y619" s="784">
        <f t="shared" ref="Y619:Y625" si="114"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05" t="s">
        <v>960</v>
      </c>
      <c r="AG619" s="64"/>
      <c r="AJ619" s="68"/>
      <c r="AK619" s="68">
        <v>0</v>
      </c>
      <c r="BB619" s="706" t="s">
        <v>1</v>
      </c>
      <c r="BM619" s="64">
        <f t="shared" ref="BM619:BM625" si="115">IFERROR(X619*I619/H619,"0")</f>
        <v>0</v>
      </c>
      <c r="BN619" s="64">
        <f t="shared" ref="BN619:BN625" si="116">IFERROR(Y619*I619/H619,"0")</f>
        <v>0</v>
      </c>
      <c r="BO619" s="64">
        <f t="shared" ref="BO619:BO625" si="117">IFERROR(1/J619*(X619/H619),"0")</f>
        <v>0</v>
      </c>
      <c r="BP619" s="64">
        <f t="shared" ref="BP619:BP625" si="118">IFERROR(1/J619*(Y619/H619),"0")</f>
        <v>0</v>
      </c>
    </row>
    <row r="620" spans="1:68" ht="27" customHeight="1" x14ac:dyDescent="0.25">
      <c r="A620" s="54" t="s">
        <v>961</v>
      </c>
      <c r="B620" s="54" t="s">
        <v>962</v>
      </c>
      <c r="C620" s="31">
        <v>4301011585</v>
      </c>
      <c r="D620" s="794">
        <v>4640242180441</v>
      </c>
      <c r="E620" s="795"/>
      <c r="F620" s="782">
        <v>1.5</v>
      </c>
      <c r="G620" s="32">
        <v>8</v>
      </c>
      <c r="H620" s="782">
        <v>12</v>
      </c>
      <c r="I620" s="782">
        <v>12.435</v>
      </c>
      <c r="J620" s="32">
        <v>64</v>
      </c>
      <c r="K620" s="32" t="s">
        <v>113</v>
      </c>
      <c r="L620" s="32"/>
      <c r="M620" s="33" t="s">
        <v>114</v>
      </c>
      <c r="N620" s="33"/>
      <c r="O620" s="32">
        <v>50</v>
      </c>
      <c r="P620" s="1091" t="s">
        <v>963</v>
      </c>
      <c r="Q620" s="788"/>
      <c r="R620" s="788"/>
      <c r="S620" s="788"/>
      <c r="T620" s="789"/>
      <c r="U620" s="34"/>
      <c r="V620" s="34"/>
      <c r="W620" s="35" t="s">
        <v>69</v>
      </c>
      <c r="X620" s="783">
        <v>0</v>
      </c>
      <c r="Y620" s="784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964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965</v>
      </c>
      <c r="B621" s="54" t="s">
        <v>966</v>
      </c>
      <c r="C621" s="31">
        <v>4301011584</v>
      </c>
      <c r="D621" s="794">
        <v>4640242180564</v>
      </c>
      <c r="E621" s="795"/>
      <c r="F621" s="782">
        <v>1.5</v>
      </c>
      <c r="G621" s="32">
        <v>8</v>
      </c>
      <c r="H621" s="782">
        <v>12</v>
      </c>
      <c r="I621" s="782">
        <v>12.435</v>
      </c>
      <c r="J621" s="32">
        <v>64</v>
      </c>
      <c r="K621" s="32" t="s">
        <v>113</v>
      </c>
      <c r="L621" s="32"/>
      <c r="M621" s="33" t="s">
        <v>114</v>
      </c>
      <c r="N621" s="33"/>
      <c r="O621" s="32">
        <v>50</v>
      </c>
      <c r="P621" s="845" t="s">
        <v>967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si="114"/>
        <v>0</v>
      </c>
      <c r="Z621" s="36" t="str">
        <f>IFERROR(IF(Y621=0,"",ROUNDUP(Y621/H621,0)*0.01898),"")</f>
        <v/>
      </c>
      <c r="AA621" s="56"/>
      <c r="AB621" s="57"/>
      <c r="AC621" s="709" t="s">
        <v>968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969</v>
      </c>
      <c r="B622" s="54" t="s">
        <v>970</v>
      </c>
      <c r="C622" s="31">
        <v>4301011762</v>
      </c>
      <c r="D622" s="794">
        <v>4640242180922</v>
      </c>
      <c r="E622" s="795"/>
      <c r="F622" s="782">
        <v>1.35</v>
      </c>
      <c r="G622" s="32">
        <v>8</v>
      </c>
      <c r="H622" s="782">
        <v>10.8</v>
      </c>
      <c r="I622" s="782">
        <v>11.234999999999999</v>
      </c>
      <c r="J622" s="32">
        <v>64</v>
      </c>
      <c r="K622" s="32" t="s">
        <v>113</v>
      </c>
      <c r="L622" s="32"/>
      <c r="M622" s="33" t="s">
        <v>114</v>
      </c>
      <c r="N622" s="33"/>
      <c r="O622" s="32">
        <v>55</v>
      </c>
      <c r="P622" s="1027" t="s">
        <v>971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14"/>
        <v>0</v>
      </c>
      <c r="Z622" s="36" t="str">
        <f>IFERROR(IF(Y622=0,"",ROUNDUP(Y622/H622,0)*0.01898),"")</f>
        <v/>
      </c>
      <c r="AA622" s="56"/>
      <c r="AB622" s="57"/>
      <c r="AC622" s="711" t="s">
        <v>972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973</v>
      </c>
      <c r="B623" s="54" t="s">
        <v>974</v>
      </c>
      <c r="C623" s="31">
        <v>4301011764</v>
      </c>
      <c r="D623" s="794">
        <v>4640242181189</v>
      </c>
      <c r="E623" s="795"/>
      <c r="F623" s="782">
        <v>0.4</v>
      </c>
      <c r="G623" s="32">
        <v>10</v>
      </c>
      <c r="H623" s="782">
        <v>4</v>
      </c>
      <c r="I623" s="782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3" t="s">
        <v>975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960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4301011551</v>
      </c>
      <c r="D624" s="794">
        <v>4640242180038</v>
      </c>
      <c r="E624" s="795"/>
      <c r="F624" s="782">
        <v>0.4</v>
      </c>
      <c r="G624" s="32">
        <v>10</v>
      </c>
      <c r="H624" s="782">
        <v>4</v>
      </c>
      <c r="I624" s="782">
        <v>4.21</v>
      </c>
      <c r="J624" s="32">
        <v>132</v>
      </c>
      <c r="K624" s="32" t="s">
        <v>124</v>
      </c>
      <c r="L624" s="32"/>
      <c r="M624" s="33" t="s">
        <v>114</v>
      </c>
      <c r="N624" s="33"/>
      <c r="O624" s="32">
        <v>50</v>
      </c>
      <c r="P624" s="886" t="s">
        <v>978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14"/>
        <v>0</v>
      </c>
      <c r="Z624" s="36" t="str">
        <f>IFERROR(IF(Y624=0,"",ROUNDUP(Y624/H624,0)*0.00902),"")</f>
        <v/>
      </c>
      <c r="AA624" s="56"/>
      <c r="AB624" s="57"/>
      <c r="AC624" s="715" t="s">
        <v>968</v>
      </c>
      <c r="AG624" s="64"/>
      <c r="AJ624" s="68"/>
      <c r="AK624" s="68">
        <v>0</v>
      </c>
      <c r="BB624" s="716" t="s">
        <v>1</v>
      </c>
      <c r="BM624" s="64">
        <f t="shared" si="115"/>
        <v>0</v>
      </c>
      <c r="BN624" s="64">
        <f t="shared" si="116"/>
        <v>0</v>
      </c>
      <c r="BO624" s="64">
        <f t="shared" si="117"/>
        <v>0</v>
      </c>
      <c r="BP624" s="64">
        <f t="shared" si="118"/>
        <v>0</v>
      </c>
    </row>
    <row r="625" spans="1:68" ht="27" customHeight="1" x14ac:dyDescent="0.25">
      <c r="A625" s="54" t="s">
        <v>979</v>
      </c>
      <c r="B625" s="54" t="s">
        <v>980</v>
      </c>
      <c r="C625" s="31">
        <v>4301011765</v>
      </c>
      <c r="D625" s="794">
        <v>4640242181172</v>
      </c>
      <c r="E625" s="795"/>
      <c r="F625" s="782">
        <v>0.4</v>
      </c>
      <c r="G625" s="32">
        <v>10</v>
      </c>
      <c r="H625" s="782">
        <v>4</v>
      </c>
      <c r="I625" s="782">
        <v>4.21</v>
      </c>
      <c r="J625" s="32">
        <v>132</v>
      </c>
      <c r="K625" s="32" t="s">
        <v>124</v>
      </c>
      <c r="L625" s="32"/>
      <c r="M625" s="33" t="s">
        <v>114</v>
      </c>
      <c r="N625" s="33"/>
      <c r="O625" s="32">
        <v>55</v>
      </c>
      <c r="P625" s="1214" t="s">
        <v>981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14"/>
        <v>0</v>
      </c>
      <c r="Z625" s="36" t="str">
        <f>IFERROR(IF(Y625=0,"",ROUNDUP(Y625/H625,0)*0.00902),"")</f>
        <v/>
      </c>
      <c r="AA625" s="56"/>
      <c r="AB625" s="57"/>
      <c r="AC625" s="717" t="s">
        <v>972</v>
      </c>
      <c r="AG625" s="64"/>
      <c r="AJ625" s="68"/>
      <c r="AK625" s="68">
        <v>0</v>
      </c>
      <c r="BB625" s="718" t="s">
        <v>1</v>
      </c>
      <c r="BM625" s="64">
        <f t="shared" si="115"/>
        <v>0</v>
      </c>
      <c r="BN625" s="64">
        <f t="shared" si="116"/>
        <v>0</v>
      </c>
      <c r="BO625" s="64">
        <f t="shared" si="117"/>
        <v>0</v>
      </c>
      <c r="BP625" s="64">
        <f t="shared" si="118"/>
        <v>0</v>
      </c>
    </row>
    <row r="626" spans="1:68" x14ac:dyDescent="0.2">
      <c r="A626" s="808"/>
      <c r="B626" s="801"/>
      <c r="C626" s="801"/>
      <c r="D626" s="801"/>
      <c r="E626" s="801"/>
      <c r="F626" s="801"/>
      <c r="G626" s="801"/>
      <c r="H626" s="801"/>
      <c r="I626" s="801"/>
      <c r="J626" s="801"/>
      <c r="K626" s="801"/>
      <c r="L626" s="801"/>
      <c r="M626" s="801"/>
      <c r="N626" s="801"/>
      <c r="O626" s="809"/>
      <c r="P626" s="803" t="s">
        <v>71</v>
      </c>
      <c r="Q626" s="804"/>
      <c r="R626" s="804"/>
      <c r="S626" s="804"/>
      <c r="T626" s="804"/>
      <c r="U626" s="804"/>
      <c r="V626" s="805"/>
      <c r="W626" s="37" t="s">
        <v>72</v>
      </c>
      <c r="X626" s="785">
        <f>IFERROR(X619/H619,"0")+IFERROR(X620/H620,"0")+IFERROR(X621/H621,"0")+IFERROR(X622/H622,"0")+IFERROR(X623/H623,"0")+IFERROR(X624/H624,"0")+IFERROR(X625/H625,"0")</f>
        <v>0</v>
      </c>
      <c r="Y626" s="785">
        <f>IFERROR(Y619/H619,"0")+IFERROR(Y620/H620,"0")+IFERROR(Y621/H621,"0")+IFERROR(Y622/H622,"0")+IFERROR(Y623/H623,"0")+IFERROR(Y624/H624,"0")+IFERROR(Y625/H625,"0")</f>
        <v>0</v>
      </c>
      <c r="Z626" s="785">
        <f>IFERROR(IF(Z619="",0,Z619),"0")+IFERROR(IF(Z620="",0,Z620),"0")+IFERROR(IF(Z621="",0,Z621),"0")+IFERROR(IF(Z622="",0,Z622),"0")+IFERROR(IF(Z623="",0,Z623),"0")+IFERROR(IF(Z624="",0,Z624),"0")+IFERROR(IF(Z625="",0,Z625),"0")</f>
        <v>0</v>
      </c>
      <c r="AA626" s="786"/>
      <c r="AB626" s="786"/>
      <c r="AC626" s="786"/>
    </row>
    <row r="627" spans="1:68" x14ac:dyDescent="0.2">
      <c r="A627" s="801"/>
      <c r="B627" s="801"/>
      <c r="C627" s="801"/>
      <c r="D627" s="801"/>
      <c r="E627" s="801"/>
      <c r="F627" s="801"/>
      <c r="G627" s="801"/>
      <c r="H627" s="801"/>
      <c r="I627" s="801"/>
      <c r="J627" s="801"/>
      <c r="K627" s="801"/>
      <c r="L627" s="801"/>
      <c r="M627" s="801"/>
      <c r="N627" s="801"/>
      <c r="O627" s="809"/>
      <c r="P627" s="803" t="s">
        <v>71</v>
      </c>
      <c r="Q627" s="804"/>
      <c r="R627" s="804"/>
      <c r="S627" s="804"/>
      <c r="T627" s="804"/>
      <c r="U627" s="804"/>
      <c r="V627" s="805"/>
      <c r="W627" s="37" t="s">
        <v>69</v>
      </c>
      <c r="X627" s="785">
        <f>IFERROR(SUM(X619:X625),"0")</f>
        <v>0</v>
      </c>
      <c r="Y627" s="785">
        <f>IFERROR(SUM(Y619:Y625),"0")</f>
        <v>0</v>
      </c>
      <c r="Z627" s="37"/>
      <c r="AA627" s="786"/>
      <c r="AB627" s="786"/>
      <c r="AC627" s="786"/>
    </row>
    <row r="628" spans="1:68" ht="14.25" customHeight="1" x14ac:dyDescent="0.25">
      <c r="A628" s="800" t="s">
        <v>163</v>
      </c>
      <c r="B628" s="801"/>
      <c r="C628" s="801"/>
      <c r="D628" s="801"/>
      <c r="E628" s="801"/>
      <c r="F628" s="801"/>
      <c r="G628" s="801"/>
      <c r="H628" s="801"/>
      <c r="I628" s="801"/>
      <c r="J628" s="801"/>
      <c r="K628" s="801"/>
      <c r="L628" s="801"/>
      <c r="M628" s="801"/>
      <c r="N628" s="801"/>
      <c r="O628" s="801"/>
      <c r="P628" s="801"/>
      <c r="Q628" s="801"/>
      <c r="R628" s="801"/>
      <c r="S628" s="801"/>
      <c r="T628" s="801"/>
      <c r="U628" s="801"/>
      <c r="V628" s="801"/>
      <c r="W628" s="801"/>
      <c r="X628" s="801"/>
      <c r="Y628" s="801"/>
      <c r="Z628" s="801"/>
      <c r="AA628" s="779"/>
      <c r="AB628" s="779"/>
      <c r="AC628" s="779"/>
    </row>
    <row r="629" spans="1:68" ht="16.5" customHeight="1" x14ac:dyDescent="0.25">
      <c r="A629" s="54" t="s">
        <v>982</v>
      </c>
      <c r="B629" s="54" t="s">
        <v>983</v>
      </c>
      <c r="C629" s="31">
        <v>4301020269</v>
      </c>
      <c r="D629" s="794">
        <v>4640242180519</v>
      </c>
      <c r="E629" s="795"/>
      <c r="F629" s="782">
        <v>1.35</v>
      </c>
      <c r="G629" s="32">
        <v>8</v>
      </c>
      <c r="H629" s="782">
        <v>10.8</v>
      </c>
      <c r="I629" s="782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9" t="s">
        <v>984</v>
      </c>
      <c r="Q629" s="788"/>
      <c r="R629" s="788"/>
      <c r="S629" s="788"/>
      <c r="T629" s="789"/>
      <c r="U629" s="34"/>
      <c r="V629" s="34"/>
      <c r="W629" s="35" t="s">
        <v>69</v>
      </c>
      <c r="X629" s="783">
        <v>0</v>
      </c>
      <c r="Y629" s="784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985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986</v>
      </c>
      <c r="B630" s="54" t="s">
        <v>987</v>
      </c>
      <c r="C630" s="31">
        <v>4301020260</v>
      </c>
      <c r="D630" s="794">
        <v>4640242180526</v>
      </c>
      <c r="E630" s="795"/>
      <c r="F630" s="782">
        <v>1.8</v>
      </c>
      <c r="G630" s="32">
        <v>6</v>
      </c>
      <c r="H630" s="782">
        <v>10.8</v>
      </c>
      <c r="I630" s="782">
        <v>11.234999999999999</v>
      </c>
      <c r="J630" s="32">
        <v>64</v>
      </c>
      <c r="K630" s="32" t="s">
        <v>113</v>
      </c>
      <c r="L630" s="32"/>
      <c r="M630" s="33" t="s">
        <v>114</v>
      </c>
      <c r="N630" s="33"/>
      <c r="O630" s="32">
        <v>50</v>
      </c>
      <c r="P630" s="1058" t="s">
        <v>988</v>
      </c>
      <c r="Q630" s="788"/>
      <c r="R630" s="788"/>
      <c r="S630" s="788"/>
      <c r="T630" s="789"/>
      <c r="U630" s="34"/>
      <c r="V630" s="34"/>
      <c r="W630" s="35" t="s">
        <v>69</v>
      </c>
      <c r="X630" s="783">
        <v>0</v>
      </c>
      <c r="Y630" s="784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1" t="s">
        <v>985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989</v>
      </c>
      <c r="B631" s="54" t="s">
        <v>990</v>
      </c>
      <c r="C631" s="31">
        <v>4301020309</v>
      </c>
      <c r="D631" s="794">
        <v>4640242180090</v>
      </c>
      <c r="E631" s="795"/>
      <c r="F631" s="782">
        <v>1.35</v>
      </c>
      <c r="G631" s="32">
        <v>8</v>
      </c>
      <c r="H631" s="782">
        <v>10.8</v>
      </c>
      <c r="I631" s="782">
        <v>11.234999999999999</v>
      </c>
      <c r="J631" s="32">
        <v>64</v>
      </c>
      <c r="K631" s="32" t="s">
        <v>113</v>
      </c>
      <c r="L631" s="32"/>
      <c r="M631" s="33" t="s">
        <v>114</v>
      </c>
      <c r="N631" s="33"/>
      <c r="O631" s="32">
        <v>50</v>
      </c>
      <c r="P631" s="1101" t="s">
        <v>991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23" t="s">
        <v>992</v>
      </c>
      <c r="AG631" s="64"/>
      <c r="AJ631" s="68"/>
      <c r="AK631" s="68">
        <v>0</v>
      </c>
      <c r="BB631" s="72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t="27" customHeight="1" x14ac:dyDescent="0.25">
      <c r="A632" s="54" t="s">
        <v>993</v>
      </c>
      <c r="B632" s="54" t="s">
        <v>994</v>
      </c>
      <c r="C632" s="31">
        <v>4301020295</v>
      </c>
      <c r="D632" s="794">
        <v>4640242181363</v>
      </c>
      <c r="E632" s="795"/>
      <c r="F632" s="782">
        <v>0.4</v>
      </c>
      <c r="G632" s="32">
        <v>10</v>
      </c>
      <c r="H632" s="782">
        <v>4</v>
      </c>
      <c r="I632" s="782">
        <v>4.21</v>
      </c>
      <c r="J632" s="32">
        <v>132</v>
      </c>
      <c r="K632" s="32" t="s">
        <v>124</v>
      </c>
      <c r="L632" s="32"/>
      <c r="M632" s="33" t="s">
        <v>114</v>
      </c>
      <c r="N632" s="33"/>
      <c r="O632" s="32">
        <v>50</v>
      </c>
      <c r="P632" s="1064" t="s">
        <v>995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0</v>
      </c>
      <c r="Y632" s="784">
        <f>IFERROR(IF(X632="",0,CEILING((X632/$H632),1)*$H632),"")</f>
        <v>0</v>
      </c>
      <c r="Z632" s="36" t="str">
        <f>IFERROR(IF(Y632=0,"",ROUNDUP(Y632/H632,0)*0.00902),"")</f>
        <v/>
      </c>
      <c r="AA632" s="56"/>
      <c r="AB632" s="57"/>
      <c r="AC632" s="725" t="s">
        <v>992</v>
      </c>
      <c r="AG632" s="64"/>
      <c r="AJ632" s="68"/>
      <c r="AK632" s="68">
        <v>0</v>
      </c>
      <c r="BB632" s="72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x14ac:dyDescent="0.2">
      <c r="A633" s="808"/>
      <c r="B633" s="801"/>
      <c r="C633" s="801"/>
      <c r="D633" s="801"/>
      <c r="E633" s="801"/>
      <c r="F633" s="801"/>
      <c r="G633" s="801"/>
      <c r="H633" s="801"/>
      <c r="I633" s="801"/>
      <c r="J633" s="801"/>
      <c r="K633" s="801"/>
      <c r="L633" s="801"/>
      <c r="M633" s="801"/>
      <c r="N633" s="801"/>
      <c r="O633" s="809"/>
      <c r="P633" s="803" t="s">
        <v>71</v>
      </c>
      <c r="Q633" s="804"/>
      <c r="R633" s="804"/>
      <c r="S633" s="804"/>
      <c r="T633" s="804"/>
      <c r="U633" s="804"/>
      <c r="V633" s="805"/>
      <c r="W633" s="37" t="s">
        <v>72</v>
      </c>
      <c r="X633" s="785">
        <f>IFERROR(X629/H629,"0")+IFERROR(X630/H630,"0")+IFERROR(X631/H631,"0")+IFERROR(X632/H632,"0")</f>
        <v>0</v>
      </c>
      <c r="Y633" s="785">
        <f>IFERROR(Y629/H629,"0")+IFERROR(Y630/H630,"0")+IFERROR(Y631/H631,"0")+IFERROR(Y632/H632,"0")</f>
        <v>0</v>
      </c>
      <c r="Z633" s="785">
        <f>IFERROR(IF(Z629="",0,Z629),"0")+IFERROR(IF(Z630="",0,Z630),"0")+IFERROR(IF(Z631="",0,Z631),"0")+IFERROR(IF(Z632="",0,Z632),"0")</f>
        <v>0</v>
      </c>
      <c r="AA633" s="786"/>
      <c r="AB633" s="786"/>
      <c r="AC633" s="786"/>
    </row>
    <row r="634" spans="1:68" x14ac:dyDescent="0.2">
      <c r="A634" s="801"/>
      <c r="B634" s="801"/>
      <c r="C634" s="801"/>
      <c r="D634" s="801"/>
      <c r="E634" s="801"/>
      <c r="F634" s="801"/>
      <c r="G634" s="801"/>
      <c r="H634" s="801"/>
      <c r="I634" s="801"/>
      <c r="J634" s="801"/>
      <c r="K634" s="801"/>
      <c r="L634" s="801"/>
      <c r="M634" s="801"/>
      <c r="N634" s="801"/>
      <c r="O634" s="809"/>
      <c r="P634" s="803" t="s">
        <v>71</v>
      </c>
      <c r="Q634" s="804"/>
      <c r="R634" s="804"/>
      <c r="S634" s="804"/>
      <c r="T634" s="804"/>
      <c r="U634" s="804"/>
      <c r="V634" s="805"/>
      <c r="W634" s="37" t="s">
        <v>69</v>
      </c>
      <c r="X634" s="785">
        <f>IFERROR(SUM(X629:X632),"0")</f>
        <v>0</v>
      </c>
      <c r="Y634" s="785">
        <f>IFERROR(SUM(Y629:Y632),"0")</f>
        <v>0</v>
      </c>
      <c r="Z634" s="37"/>
      <c r="AA634" s="786"/>
      <c r="AB634" s="786"/>
      <c r="AC634" s="786"/>
    </row>
    <row r="635" spans="1:68" ht="14.25" customHeight="1" x14ac:dyDescent="0.25">
      <c r="A635" s="800" t="s">
        <v>64</v>
      </c>
      <c r="B635" s="801"/>
      <c r="C635" s="801"/>
      <c r="D635" s="801"/>
      <c r="E635" s="801"/>
      <c r="F635" s="801"/>
      <c r="G635" s="801"/>
      <c r="H635" s="801"/>
      <c r="I635" s="801"/>
      <c r="J635" s="801"/>
      <c r="K635" s="801"/>
      <c r="L635" s="801"/>
      <c r="M635" s="801"/>
      <c r="N635" s="801"/>
      <c r="O635" s="801"/>
      <c r="P635" s="801"/>
      <c r="Q635" s="801"/>
      <c r="R635" s="801"/>
      <c r="S635" s="801"/>
      <c r="T635" s="801"/>
      <c r="U635" s="801"/>
      <c r="V635" s="801"/>
      <c r="W635" s="801"/>
      <c r="X635" s="801"/>
      <c r="Y635" s="801"/>
      <c r="Z635" s="801"/>
      <c r="AA635" s="779"/>
      <c r="AB635" s="779"/>
      <c r="AC635" s="779"/>
    </row>
    <row r="636" spans="1:68" ht="27" customHeight="1" x14ac:dyDescent="0.25">
      <c r="A636" s="54" t="s">
        <v>996</v>
      </c>
      <c r="B636" s="54" t="s">
        <v>997</v>
      </c>
      <c r="C636" s="31">
        <v>4301031280</v>
      </c>
      <c r="D636" s="794">
        <v>4640242180816</v>
      </c>
      <c r="E636" s="795"/>
      <c r="F636" s="782">
        <v>0.7</v>
      </c>
      <c r="G636" s="32">
        <v>6</v>
      </c>
      <c r="H636" s="782">
        <v>4.2</v>
      </c>
      <c r="I636" s="782">
        <v>4.47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40</v>
      </c>
      <c r="P636" s="1145" t="s">
        <v>998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ref="Y636:Y642" si="119">IFERROR(IF(X636="",0,CEILING((X636/$H636),1)*$H636),"")</f>
        <v>0</v>
      </c>
      <c r="Z636" s="36" t="str">
        <f>IFERROR(IF(Y636=0,"",ROUNDUP(Y636/H636,0)*0.00902),"")</f>
        <v/>
      </c>
      <c r="AA636" s="56"/>
      <c r="AB636" s="57"/>
      <c r="AC636" s="727" t="s">
        <v>999</v>
      </c>
      <c r="AG636" s="64"/>
      <c r="AJ636" s="68"/>
      <c r="AK636" s="68">
        <v>0</v>
      </c>
      <c r="BB636" s="728" t="s">
        <v>1</v>
      </c>
      <c r="BM636" s="64">
        <f t="shared" ref="BM636:BM642" si="120">IFERROR(X636*I636/H636,"0")</f>
        <v>0</v>
      </c>
      <c r="BN636" s="64">
        <f t="shared" ref="BN636:BN642" si="121">IFERROR(Y636*I636/H636,"0")</f>
        <v>0</v>
      </c>
      <c r="BO636" s="64">
        <f t="shared" ref="BO636:BO642" si="122">IFERROR(1/J636*(X636/H636),"0")</f>
        <v>0</v>
      </c>
      <c r="BP636" s="64">
        <f t="shared" ref="BP636:BP642" si="123">IFERROR(1/J636*(Y636/H636),"0")</f>
        <v>0</v>
      </c>
    </row>
    <row r="637" spans="1:68" ht="27" customHeight="1" x14ac:dyDescent="0.25">
      <c r="A637" s="54" t="s">
        <v>1000</v>
      </c>
      <c r="B637" s="54" t="s">
        <v>1001</v>
      </c>
      <c r="C637" s="31">
        <v>4301031244</v>
      </c>
      <c r="D637" s="794">
        <v>4640242180595</v>
      </c>
      <c r="E637" s="795"/>
      <c r="F637" s="782">
        <v>0.7</v>
      </c>
      <c r="G637" s="32">
        <v>6</v>
      </c>
      <c r="H637" s="782">
        <v>4.2</v>
      </c>
      <c r="I637" s="782">
        <v>4.47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40</v>
      </c>
      <c r="P637" s="902" t="s">
        <v>1002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1003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1004</v>
      </c>
      <c r="B638" s="54" t="s">
        <v>1005</v>
      </c>
      <c r="C638" s="31">
        <v>4301031289</v>
      </c>
      <c r="D638" s="794">
        <v>4640242181615</v>
      </c>
      <c r="E638" s="795"/>
      <c r="F638" s="782">
        <v>0.7</v>
      </c>
      <c r="G638" s="32">
        <v>6</v>
      </c>
      <c r="H638" s="782">
        <v>4.2</v>
      </c>
      <c r="I638" s="782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1006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1007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1008</v>
      </c>
      <c r="B639" s="54" t="s">
        <v>1009</v>
      </c>
      <c r="C639" s="31">
        <v>4301031285</v>
      </c>
      <c r="D639" s="794">
        <v>4640242181639</v>
      </c>
      <c r="E639" s="795"/>
      <c r="F639" s="782">
        <v>0.7</v>
      </c>
      <c r="G639" s="32">
        <v>6</v>
      </c>
      <c r="H639" s="782">
        <v>4.2</v>
      </c>
      <c r="I639" s="782">
        <v>4.41</v>
      </c>
      <c r="J639" s="32">
        <v>132</v>
      </c>
      <c r="K639" s="32" t="s">
        <v>124</v>
      </c>
      <c r="L639" s="32"/>
      <c r="M639" s="33" t="s">
        <v>68</v>
      </c>
      <c r="N639" s="33"/>
      <c r="O639" s="32">
        <v>45</v>
      </c>
      <c r="P639" s="1140" t="s">
        <v>1010</v>
      </c>
      <c r="Q639" s="788"/>
      <c r="R639" s="788"/>
      <c r="S639" s="788"/>
      <c r="T639" s="789"/>
      <c r="U639" s="34"/>
      <c r="V639" s="34"/>
      <c r="W639" s="35" t="s">
        <v>69</v>
      </c>
      <c r="X639" s="783">
        <v>0</v>
      </c>
      <c r="Y639" s="784">
        <f t="shared" si="119"/>
        <v>0</v>
      </c>
      <c r="Z639" s="36" t="str">
        <f>IFERROR(IF(Y639=0,"",ROUNDUP(Y639/H639,0)*0.00902),"")</f>
        <v/>
      </c>
      <c r="AA639" s="56"/>
      <c r="AB639" s="57"/>
      <c r="AC639" s="733" t="s">
        <v>1011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1012</v>
      </c>
      <c r="B640" s="54" t="s">
        <v>1013</v>
      </c>
      <c r="C640" s="31">
        <v>4301031287</v>
      </c>
      <c r="D640" s="794">
        <v>4640242181622</v>
      </c>
      <c r="E640" s="795"/>
      <c r="F640" s="782">
        <v>0.7</v>
      </c>
      <c r="G640" s="32">
        <v>6</v>
      </c>
      <c r="H640" s="782">
        <v>4.2</v>
      </c>
      <c r="I640" s="782">
        <v>4.41</v>
      </c>
      <c r="J640" s="32">
        <v>132</v>
      </c>
      <c r="K640" s="32" t="s">
        <v>124</v>
      </c>
      <c r="L640" s="32"/>
      <c r="M640" s="33" t="s">
        <v>68</v>
      </c>
      <c r="N640" s="33"/>
      <c r="O640" s="32">
        <v>45</v>
      </c>
      <c r="P640" s="949" t="s">
        <v>1014</v>
      </c>
      <c r="Q640" s="788"/>
      <c r="R640" s="788"/>
      <c r="S640" s="788"/>
      <c r="T640" s="789"/>
      <c r="U640" s="34"/>
      <c r="V640" s="34"/>
      <c r="W640" s="35" t="s">
        <v>69</v>
      </c>
      <c r="X640" s="783">
        <v>0</v>
      </c>
      <c r="Y640" s="784">
        <f t="shared" si="119"/>
        <v>0</v>
      </c>
      <c r="Z640" s="36" t="str">
        <f>IFERROR(IF(Y640=0,"",ROUNDUP(Y640/H640,0)*0.00902),"")</f>
        <v/>
      </c>
      <c r="AA640" s="56"/>
      <c r="AB640" s="57"/>
      <c r="AC640" s="735" t="s">
        <v>1015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t="27" customHeight="1" x14ac:dyDescent="0.25">
      <c r="A641" s="54" t="s">
        <v>1016</v>
      </c>
      <c r="B641" s="54" t="s">
        <v>1017</v>
      </c>
      <c r="C641" s="31">
        <v>4301031203</v>
      </c>
      <c r="D641" s="794">
        <v>4640242180908</v>
      </c>
      <c r="E641" s="795"/>
      <c r="F641" s="782">
        <v>0.28000000000000003</v>
      </c>
      <c r="G641" s="32">
        <v>6</v>
      </c>
      <c r="H641" s="782">
        <v>1.68</v>
      </c>
      <c r="I641" s="782">
        <v>1.81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40</v>
      </c>
      <c r="P641" s="1147" t="s">
        <v>1018</v>
      </c>
      <c r="Q641" s="788"/>
      <c r="R641" s="788"/>
      <c r="S641" s="788"/>
      <c r="T641" s="789"/>
      <c r="U641" s="34"/>
      <c r="V641" s="34"/>
      <c r="W641" s="35" t="s">
        <v>69</v>
      </c>
      <c r="X641" s="783">
        <v>0</v>
      </c>
      <c r="Y641" s="784">
        <f t="shared" si="119"/>
        <v>0</v>
      </c>
      <c r="Z641" s="36" t="str">
        <f>IFERROR(IF(Y641=0,"",ROUNDUP(Y641/H641,0)*0.00502),"")</f>
        <v/>
      </c>
      <c r="AA641" s="56"/>
      <c r="AB641" s="57"/>
      <c r="AC641" s="737" t="s">
        <v>999</v>
      </c>
      <c r="AG641" s="64"/>
      <c r="AJ641" s="68"/>
      <c r="AK641" s="68">
        <v>0</v>
      </c>
      <c r="BB641" s="738" t="s">
        <v>1</v>
      </c>
      <c r="BM641" s="64">
        <f t="shared" si="120"/>
        <v>0</v>
      </c>
      <c r="BN641" s="64">
        <f t="shared" si="121"/>
        <v>0</v>
      </c>
      <c r="BO641" s="64">
        <f t="shared" si="122"/>
        <v>0</v>
      </c>
      <c r="BP641" s="64">
        <f t="shared" si="123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4301031200</v>
      </c>
      <c r="D642" s="794">
        <v>4640242180489</v>
      </c>
      <c r="E642" s="795"/>
      <c r="F642" s="782">
        <v>0.28000000000000003</v>
      </c>
      <c r="G642" s="32">
        <v>6</v>
      </c>
      <c r="H642" s="782">
        <v>1.68</v>
      </c>
      <c r="I642" s="782">
        <v>1.84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80" t="s">
        <v>1021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 t="shared" si="119"/>
        <v>0</v>
      </c>
      <c r="Z642" s="36" t="str">
        <f>IFERROR(IF(Y642=0,"",ROUNDUP(Y642/H642,0)*0.00502),"")</f>
        <v/>
      </c>
      <c r="AA642" s="56"/>
      <c r="AB642" s="57"/>
      <c r="AC642" s="739" t="s">
        <v>1003</v>
      </c>
      <c r="AG642" s="64"/>
      <c r="AJ642" s="68"/>
      <c r="AK642" s="68">
        <v>0</v>
      </c>
      <c r="BB642" s="740" t="s">
        <v>1</v>
      </c>
      <c r="BM642" s="64">
        <f t="shared" si="120"/>
        <v>0</v>
      </c>
      <c r="BN642" s="64">
        <f t="shared" si="121"/>
        <v>0</v>
      </c>
      <c r="BO642" s="64">
        <f t="shared" si="122"/>
        <v>0</v>
      </c>
      <c r="BP642" s="64">
        <f t="shared" si="123"/>
        <v>0</v>
      </c>
    </row>
    <row r="643" spans="1:68" x14ac:dyDescent="0.2">
      <c r="A643" s="808"/>
      <c r="B643" s="801"/>
      <c r="C643" s="801"/>
      <c r="D643" s="801"/>
      <c r="E643" s="801"/>
      <c r="F643" s="801"/>
      <c r="G643" s="801"/>
      <c r="H643" s="801"/>
      <c r="I643" s="801"/>
      <c r="J643" s="801"/>
      <c r="K643" s="801"/>
      <c r="L643" s="801"/>
      <c r="M643" s="801"/>
      <c r="N643" s="801"/>
      <c r="O643" s="809"/>
      <c r="P643" s="803" t="s">
        <v>71</v>
      </c>
      <c r="Q643" s="804"/>
      <c r="R643" s="804"/>
      <c r="S643" s="804"/>
      <c r="T643" s="804"/>
      <c r="U643" s="804"/>
      <c r="V643" s="805"/>
      <c r="W643" s="37" t="s">
        <v>72</v>
      </c>
      <c r="X643" s="785">
        <f>IFERROR(X636/H636,"0")+IFERROR(X637/H637,"0")+IFERROR(X638/H638,"0")+IFERROR(X639/H639,"0")+IFERROR(X640/H640,"0")+IFERROR(X641/H641,"0")+IFERROR(X642/H642,"0")</f>
        <v>0</v>
      </c>
      <c r="Y643" s="785">
        <f>IFERROR(Y636/H636,"0")+IFERROR(Y637/H637,"0")+IFERROR(Y638/H638,"0")+IFERROR(Y639/H639,"0")+IFERROR(Y640/H640,"0")+IFERROR(Y641/H641,"0")+IFERROR(Y642/H642,"0")</f>
        <v>0</v>
      </c>
      <c r="Z643" s="785">
        <f>IFERROR(IF(Z636="",0,Z636),"0")+IFERROR(IF(Z637="",0,Z637),"0")+IFERROR(IF(Z638="",0,Z638),"0")+IFERROR(IF(Z639="",0,Z639),"0")+IFERROR(IF(Z640="",0,Z640),"0")+IFERROR(IF(Z641="",0,Z641),"0")+IFERROR(IF(Z642="",0,Z642),"0")</f>
        <v>0</v>
      </c>
      <c r="AA643" s="786"/>
      <c r="AB643" s="786"/>
      <c r="AC643" s="786"/>
    </row>
    <row r="644" spans="1:68" x14ac:dyDescent="0.2">
      <c r="A644" s="801"/>
      <c r="B644" s="801"/>
      <c r="C644" s="801"/>
      <c r="D644" s="801"/>
      <c r="E644" s="801"/>
      <c r="F644" s="801"/>
      <c r="G644" s="801"/>
      <c r="H644" s="801"/>
      <c r="I644" s="801"/>
      <c r="J644" s="801"/>
      <c r="K644" s="801"/>
      <c r="L644" s="801"/>
      <c r="M644" s="801"/>
      <c r="N644" s="801"/>
      <c r="O644" s="809"/>
      <c r="P644" s="803" t="s">
        <v>71</v>
      </c>
      <c r="Q644" s="804"/>
      <c r="R644" s="804"/>
      <c r="S644" s="804"/>
      <c r="T644" s="804"/>
      <c r="U644" s="804"/>
      <c r="V644" s="805"/>
      <c r="W644" s="37" t="s">
        <v>69</v>
      </c>
      <c r="X644" s="785">
        <f>IFERROR(SUM(X636:X642),"0")</f>
        <v>0</v>
      </c>
      <c r="Y644" s="785">
        <f>IFERROR(SUM(Y636:Y642),"0")</f>
        <v>0</v>
      </c>
      <c r="Z644" s="37"/>
      <c r="AA644" s="786"/>
      <c r="AB644" s="786"/>
      <c r="AC644" s="786"/>
    </row>
    <row r="645" spans="1:68" ht="14.25" customHeight="1" x14ac:dyDescent="0.25">
      <c r="A645" s="800" t="s">
        <v>73</v>
      </c>
      <c r="B645" s="801"/>
      <c r="C645" s="801"/>
      <c r="D645" s="801"/>
      <c r="E645" s="801"/>
      <c r="F645" s="801"/>
      <c r="G645" s="801"/>
      <c r="H645" s="801"/>
      <c r="I645" s="801"/>
      <c r="J645" s="801"/>
      <c r="K645" s="801"/>
      <c r="L645" s="801"/>
      <c r="M645" s="801"/>
      <c r="N645" s="801"/>
      <c r="O645" s="801"/>
      <c r="P645" s="801"/>
      <c r="Q645" s="801"/>
      <c r="R645" s="801"/>
      <c r="S645" s="801"/>
      <c r="T645" s="801"/>
      <c r="U645" s="801"/>
      <c r="V645" s="801"/>
      <c r="W645" s="801"/>
      <c r="X645" s="801"/>
      <c r="Y645" s="801"/>
      <c r="Z645" s="801"/>
      <c r="AA645" s="779"/>
      <c r="AB645" s="779"/>
      <c r="AC645" s="779"/>
    </row>
    <row r="646" spans="1:68" ht="27" customHeight="1" x14ac:dyDescent="0.25">
      <c r="A646" s="54" t="s">
        <v>1022</v>
      </c>
      <c r="B646" s="54" t="s">
        <v>1023</v>
      </c>
      <c r="C646" s="31">
        <v>4301051746</v>
      </c>
      <c r="D646" s="794">
        <v>4640242180533</v>
      </c>
      <c r="E646" s="795"/>
      <c r="F646" s="782">
        <v>1.3</v>
      </c>
      <c r="G646" s="32">
        <v>6</v>
      </c>
      <c r="H646" s="782">
        <v>7.8</v>
      </c>
      <c r="I646" s="782">
        <v>8.3190000000000008</v>
      </c>
      <c r="J646" s="32">
        <v>64</v>
      </c>
      <c r="K646" s="32" t="s">
        <v>113</v>
      </c>
      <c r="L646" s="32"/>
      <c r="M646" s="33" t="s">
        <v>117</v>
      </c>
      <c r="N646" s="33"/>
      <c r="O646" s="32">
        <v>40</v>
      </c>
      <c r="P646" s="1126" t="s">
        <v>1024</v>
      </c>
      <c r="Q646" s="788"/>
      <c r="R646" s="788"/>
      <c r="S646" s="788"/>
      <c r="T646" s="789"/>
      <c r="U646" s="34"/>
      <c r="V646" s="34"/>
      <c r="W646" s="35" t="s">
        <v>69</v>
      </c>
      <c r="X646" s="783">
        <v>0</v>
      </c>
      <c r="Y646" s="784">
        <f t="shared" ref="Y646:Y653" si="124">IFERROR(IF(X646="",0,CEILING((X646/$H646),1)*$H646),"")</f>
        <v>0</v>
      </c>
      <c r="Z646" s="36" t="str">
        <f>IFERROR(IF(Y646=0,"",ROUNDUP(Y646/H646,0)*0.01898),"")</f>
        <v/>
      </c>
      <c r="AA646" s="56"/>
      <c r="AB646" s="57"/>
      <c r="AC646" s="741" t="s">
        <v>1025</v>
      </c>
      <c r="AG646" s="64"/>
      <c r="AJ646" s="68"/>
      <c r="AK646" s="68">
        <v>0</v>
      </c>
      <c r="BB646" s="742" t="s">
        <v>1</v>
      </c>
      <c r="BM646" s="64">
        <f t="shared" ref="BM646:BM653" si="125">IFERROR(X646*I646/H646,"0")</f>
        <v>0</v>
      </c>
      <c r="BN646" s="64">
        <f t="shared" ref="BN646:BN653" si="126">IFERROR(Y646*I646/H646,"0")</f>
        <v>0</v>
      </c>
      <c r="BO646" s="64">
        <f t="shared" ref="BO646:BO653" si="127">IFERROR(1/J646*(X646/H646),"0")</f>
        <v>0</v>
      </c>
      <c r="BP646" s="64">
        <f t="shared" ref="BP646:BP653" si="128">IFERROR(1/J646*(Y646/H646),"0")</f>
        <v>0</v>
      </c>
    </row>
    <row r="647" spans="1:68" ht="27" customHeight="1" x14ac:dyDescent="0.25">
      <c r="A647" s="54" t="s">
        <v>1022</v>
      </c>
      <c r="B647" s="54" t="s">
        <v>1026</v>
      </c>
      <c r="C647" s="31">
        <v>4301051887</v>
      </c>
      <c r="D647" s="794">
        <v>4640242180533</v>
      </c>
      <c r="E647" s="795"/>
      <c r="F647" s="782">
        <v>1.3</v>
      </c>
      <c r="G647" s="32">
        <v>6</v>
      </c>
      <c r="H647" s="782">
        <v>7.8</v>
      </c>
      <c r="I647" s="782">
        <v>8.3190000000000008</v>
      </c>
      <c r="J647" s="32">
        <v>64</v>
      </c>
      <c r="K647" s="32" t="s">
        <v>113</v>
      </c>
      <c r="L647" s="32"/>
      <c r="M647" s="33" t="s">
        <v>117</v>
      </c>
      <c r="N647" s="33"/>
      <c r="O647" s="32">
        <v>45</v>
      </c>
      <c r="P647" s="880" t="s">
        <v>1027</v>
      </c>
      <c r="Q647" s="788"/>
      <c r="R647" s="788"/>
      <c r="S647" s="788"/>
      <c r="T647" s="789"/>
      <c r="U647" s="34"/>
      <c r="V647" s="34"/>
      <c r="W647" s="35" t="s">
        <v>69</v>
      </c>
      <c r="X647" s="783">
        <v>500</v>
      </c>
      <c r="Y647" s="784">
        <f t="shared" si="124"/>
        <v>507</v>
      </c>
      <c r="Z647" s="36">
        <f>IFERROR(IF(Y647=0,"",ROUNDUP(Y647/H647,0)*0.01898),"")</f>
        <v>1.2337</v>
      </c>
      <c r="AA647" s="56"/>
      <c r="AB647" s="57"/>
      <c r="AC647" s="743" t="s">
        <v>1025</v>
      </c>
      <c r="AG647" s="64"/>
      <c r="AJ647" s="68"/>
      <c r="AK647" s="68">
        <v>0</v>
      </c>
      <c r="BB647" s="744" t="s">
        <v>1</v>
      </c>
      <c r="BM647" s="64">
        <f t="shared" si="125"/>
        <v>533.26923076923083</v>
      </c>
      <c r="BN647" s="64">
        <f t="shared" si="126"/>
        <v>540.73500000000001</v>
      </c>
      <c r="BO647" s="64">
        <f t="shared" si="127"/>
        <v>1.0016025641025641</v>
      </c>
      <c r="BP647" s="64">
        <f t="shared" si="128"/>
        <v>1.015625</v>
      </c>
    </row>
    <row r="648" spans="1:68" ht="27" customHeight="1" x14ac:dyDescent="0.25">
      <c r="A648" s="54" t="s">
        <v>1028</v>
      </c>
      <c r="B648" s="54" t="s">
        <v>1029</v>
      </c>
      <c r="C648" s="31">
        <v>4301051510</v>
      </c>
      <c r="D648" s="794">
        <v>4640242180540</v>
      </c>
      <c r="E648" s="795"/>
      <c r="F648" s="782">
        <v>1.3</v>
      </c>
      <c r="G648" s="32">
        <v>6</v>
      </c>
      <c r="H648" s="782">
        <v>7.8</v>
      </c>
      <c r="I648" s="782">
        <v>8.3640000000000008</v>
      </c>
      <c r="J648" s="32">
        <v>56</v>
      </c>
      <c r="K648" s="32" t="s">
        <v>113</v>
      </c>
      <c r="L648" s="32"/>
      <c r="M648" s="33" t="s">
        <v>68</v>
      </c>
      <c r="N648" s="33"/>
      <c r="O648" s="32">
        <v>30</v>
      </c>
      <c r="P648" s="1127" t="s">
        <v>1030</v>
      </c>
      <c r="Q648" s="788"/>
      <c r="R648" s="788"/>
      <c r="S648" s="788"/>
      <c r="T648" s="789"/>
      <c r="U648" s="34"/>
      <c r="V648" s="34"/>
      <c r="W648" s="35" t="s">
        <v>69</v>
      </c>
      <c r="X648" s="783">
        <v>0</v>
      </c>
      <c r="Y648" s="784">
        <f t="shared" si="124"/>
        <v>0</v>
      </c>
      <c r="Z648" s="36" t="str">
        <f>IFERROR(IF(Y648=0,"",ROUNDUP(Y648/H648,0)*0.02175),"")</f>
        <v/>
      </c>
      <c r="AA648" s="56"/>
      <c r="AB648" s="57"/>
      <c r="AC648" s="745" t="s">
        <v>1031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1028</v>
      </c>
      <c r="B649" s="54" t="s">
        <v>1032</v>
      </c>
      <c r="C649" s="31">
        <v>4301051933</v>
      </c>
      <c r="D649" s="794">
        <v>4640242180540</v>
      </c>
      <c r="E649" s="795"/>
      <c r="F649" s="782">
        <v>1.3</v>
      </c>
      <c r="G649" s="32">
        <v>6</v>
      </c>
      <c r="H649" s="782">
        <v>7.8</v>
      </c>
      <c r="I649" s="782">
        <v>8.3190000000000008</v>
      </c>
      <c r="J649" s="32">
        <v>64</v>
      </c>
      <c r="K649" s="32" t="s">
        <v>113</v>
      </c>
      <c r="L649" s="32"/>
      <c r="M649" s="33" t="s">
        <v>117</v>
      </c>
      <c r="N649" s="33"/>
      <c r="O649" s="32">
        <v>45</v>
      </c>
      <c r="P649" s="1030" t="s">
        <v>1033</v>
      </c>
      <c r="Q649" s="788"/>
      <c r="R649" s="788"/>
      <c r="S649" s="788"/>
      <c r="T649" s="789"/>
      <c r="U649" s="34"/>
      <c r="V649" s="34"/>
      <c r="W649" s="35" t="s">
        <v>69</v>
      </c>
      <c r="X649" s="783">
        <v>0</v>
      </c>
      <c r="Y649" s="784">
        <f t="shared" si="124"/>
        <v>0</v>
      </c>
      <c r="Z649" s="36" t="str">
        <f>IFERROR(IF(Y649=0,"",ROUNDUP(Y649/H649,0)*0.01898),"")</f>
        <v/>
      </c>
      <c r="AA649" s="56"/>
      <c r="AB649" s="57"/>
      <c r="AC649" s="747" t="s">
        <v>1031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1034</v>
      </c>
      <c r="B650" s="54" t="s">
        <v>1035</v>
      </c>
      <c r="C650" s="31">
        <v>4301051390</v>
      </c>
      <c r="D650" s="794">
        <v>4640242181233</v>
      </c>
      <c r="E650" s="795"/>
      <c r="F650" s="782">
        <v>0.3</v>
      </c>
      <c r="G650" s="32">
        <v>6</v>
      </c>
      <c r="H650" s="782">
        <v>1.8</v>
      </c>
      <c r="I650" s="782">
        <v>1.984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40</v>
      </c>
      <c r="P650" s="1213" t="s">
        <v>1036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1025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1034</v>
      </c>
      <c r="B651" s="54" t="s">
        <v>1037</v>
      </c>
      <c r="C651" s="31">
        <v>4301051920</v>
      </c>
      <c r="D651" s="794">
        <v>4640242181233</v>
      </c>
      <c r="E651" s="795"/>
      <c r="F651" s="782">
        <v>0.3</v>
      </c>
      <c r="G651" s="32">
        <v>6</v>
      </c>
      <c r="H651" s="782">
        <v>1.8</v>
      </c>
      <c r="I651" s="782">
        <v>2.0640000000000001</v>
      </c>
      <c r="J651" s="32">
        <v>182</v>
      </c>
      <c r="K651" s="32" t="s">
        <v>76</v>
      </c>
      <c r="L651" s="32"/>
      <c r="M651" s="33" t="s">
        <v>159</v>
      </c>
      <c r="N651" s="33"/>
      <c r="O651" s="32">
        <v>45</v>
      </c>
      <c r="P651" s="1116" t="s">
        <v>1038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1025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t="27" customHeight="1" x14ac:dyDescent="0.25">
      <c r="A652" s="54" t="s">
        <v>1039</v>
      </c>
      <c r="B652" s="54" t="s">
        <v>1040</v>
      </c>
      <c r="C652" s="31">
        <v>4301051448</v>
      </c>
      <c r="D652" s="794">
        <v>4640242181226</v>
      </c>
      <c r="E652" s="795"/>
      <c r="F652" s="782">
        <v>0.3</v>
      </c>
      <c r="G652" s="32">
        <v>6</v>
      </c>
      <c r="H652" s="782">
        <v>1.8</v>
      </c>
      <c r="I652" s="782">
        <v>1.972</v>
      </c>
      <c r="J652" s="32">
        <v>234</v>
      </c>
      <c r="K652" s="32" t="s">
        <v>67</v>
      </c>
      <c r="L652" s="32"/>
      <c r="M652" s="33" t="s">
        <v>68</v>
      </c>
      <c r="N652" s="33"/>
      <c r="O652" s="32">
        <v>30</v>
      </c>
      <c r="P652" s="1150" t="s">
        <v>1041</v>
      </c>
      <c r="Q652" s="788"/>
      <c r="R652" s="788"/>
      <c r="S652" s="788"/>
      <c r="T652" s="789"/>
      <c r="U652" s="34"/>
      <c r="V652" s="34"/>
      <c r="W652" s="35" t="s">
        <v>69</v>
      </c>
      <c r="X652" s="783">
        <v>0</v>
      </c>
      <c r="Y652" s="784">
        <f t="shared" si="124"/>
        <v>0</v>
      </c>
      <c r="Z652" s="36" t="str">
        <f>IFERROR(IF(Y652=0,"",ROUNDUP(Y652/H652,0)*0.00502),"")</f>
        <v/>
      </c>
      <c r="AA652" s="56"/>
      <c r="AB652" s="57"/>
      <c r="AC652" s="753" t="s">
        <v>1031</v>
      </c>
      <c r="AG652" s="64"/>
      <c r="AJ652" s="68"/>
      <c r="AK652" s="68">
        <v>0</v>
      </c>
      <c r="BB652" s="754" t="s">
        <v>1</v>
      </c>
      <c r="BM652" s="64">
        <f t="shared" si="125"/>
        <v>0</v>
      </c>
      <c r="BN652" s="64">
        <f t="shared" si="126"/>
        <v>0</v>
      </c>
      <c r="BO652" s="64">
        <f t="shared" si="127"/>
        <v>0</v>
      </c>
      <c r="BP652" s="64">
        <f t="shared" si="128"/>
        <v>0</v>
      </c>
    </row>
    <row r="653" spans="1:68" ht="27" customHeight="1" x14ac:dyDescent="0.25">
      <c r="A653" s="54" t="s">
        <v>1039</v>
      </c>
      <c r="B653" s="54" t="s">
        <v>1042</v>
      </c>
      <c r="C653" s="31">
        <v>4301051921</v>
      </c>
      <c r="D653" s="794">
        <v>4640242181226</v>
      </c>
      <c r="E653" s="795"/>
      <c r="F653" s="782">
        <v>0.3</v>
      </c>
      <c r="G653" s="32">
        <v>6</v>
      </c>
      <c r="H653" s="782">
        <v>1.8</v>
      </c>
      <c r="I653" s="782">
        <v>2.052</v>
      </c>
      <c r="J653" s="32">
        <v>182</v>
      </c>
      <c r="K653" s="32" t="s">
        <v>76</v>
      </c>
      <c r="L653" s="32"/>
      <c r="M653" s="33" t="s">
        <v>159</v>
      </c>
      <c r="N653" s="33"/>
      <c r="O653" s="32">
        <v>45</v>
      </c>
      <c r="P653" s="970" t="s">
        <v>1043</v>
      </c>
      <c r="Q653" s="788"/>
      <c r="R653" s="788"/>
      <c r="S653" s="788"/>
      <c r="T653" s="789"/>
      <c r="U653" s="34"/>
      <c r="V653" s="34"/>
      <c r="W653" s="35" t="s">
        <v>69</v>
      </c>
      <c r="X653" s="783">
        <v>0</v>
      </c>
      <c r="Y653" s="784">
        <f t="shared" si="124"/>
        <v>0</v>
      </c>
      <c r="Z653" s="36" t="str">
        <f>IFERROR(IF(Y653=0,"",ROUNDUP(Y653/H653,0)*0.00651),"")</f>
        <v/>
      </c>
      <c r="AA653" s="56"/>
      <c r="AB653" s="57"/>
      <c r="AC653" s="755" t="s">
        <v>1031</v>
      </c>
      <c r="AG653" s="64"/>
      <c r="AJ653" s="68"/>
      <c r="AK653" s="68">
        <v>0</v>
      </c>
      <c r="BB653" s="756" t="s">
        <v>1</v>
      </c>
      <c r="BM653" s="64">
        <f t="shared" si="125"/>
        <v>0</v>
      </c>
      <c r="BN653" s="64">
        <f t="shared" si="126"/>
        <v>0</v>
      </c>
      <c r="BO653" s="64">
        <f t="shared" si="127"/>
        <v>0</v>
      </c>
      <c r="BP653" s="64">
        <f t="shared" si="128"/>
        <v>0</v>
      </c>
    </row>
    <row r="654" spans="1:68" x14ac:dyDescent="0.2">
      <c r="A654" s="808"/>
      <c r="B654" s="801"/>
      <c r="C654" s="801"/>
      <c r="D654" s="801"/>
      <c r="E654" s="801"/>
      <c r="F654" s="801"/>
      <c r="G654" s="801"/>
      <c r="H654" s="801"/>
      <c r="I654" s="801"/>
      <c r="J654" s="801"/>
      <c r="K654" s="801"/>
      <c r="L654" s="801"/>
      <c r="M654" s="801"/>
      <c r="N654" s="801"/>
      <c r="O654" s="809"/>
      <c r="P654" s="803" t="s">
        <v>71</v>
      </c>
      <c r="Q654" s="804"/>
      <c r="R654" s="804"/>
      <c r="S654" s="804"/>
      <c r="T654" s="804"/>
      <c r="U654" s="804"/>
      <c r="V654" s="805"/>
      <c r="W654" s="37" t="s">
        <v>72</v>
      </c>
      <c r="X654" s="785">
        <f>IFERROR(X646/H646,"0")+IFERROR(X647/H647,"0")+IFERROR(X648/H648,"0")+IFERROR(X649/H649,"0")+IFERROR(X650/H650,"0")+IFERROR(X651/H651,"0")+IFERROR(X652/H652,"0")+IFERROR(X653/H653,"0")</f>
        <v>64.102564102564102</v>
      </c>
      <c r="Y654" s="785">
        <f>IFERROR(Y646/H646,"0")+IFERROR(Y647/H647,"0")+IFERROR(Y648/H648,"0")+IFERROR(Y649/H649,"0")+IFERROR(Y650/H650,"0")+IFERROR(Y651/H651,"0")+IFERROR(Y652/H652,"0")+IFERROR(Y653/H653,"0")</f>
        <v>65</v>
      </c>
      <c r="Z654" s="785">
        <f>IFERROR(IF(Z646="",0,Z646),"0")+IFERROR(IF(Z647="",0,Z647),"0")+IFERROR(IF(Z648="",0,Z648),"0")+IFERROR(IF(Z649="",0,Z649),"0")+IFERROR(IF(Z650="",0,Z650),"0")+IFERROR(IF(Z651="",0,Z651),"0")+IFERROR(IF(Z652="",0,Z652),"0")+IFERROR(IF(Z653="",0,Z653),"0")</f>
        <v>1.2337</v>
      </c>
      <c r="AA654" s="786"/>
      <c r="AB654" s="786"/>
      <c r="AC654" s="786"/>
    </row>
    <row r="655" spans="1:68" x14ac:dyDescent="0.2">
      <c r="A655" s="801"/>
      <c r="B655" s="801"/>
      <c r="C655" s="801"/>
      <c r="D655" s="801"/>
      <c r="E655" s="801"/>
      <c r="F655" s="801"/>
      <c r="G655" s="801"/>
      <c r="H655" s="801"/>
      <c r="I655" s="801"/>
      <c r="J655" s="801"/>
      <c r="K655" s="801"/>
      <c r="L655" s="801"/>
      <c r="M655" s="801"/>
      <c r="N655" s="801"/>
      <c r="O655" s="809"/>
      <c r="P655" s="803" t="s">
        <v>71</v>
      </c>
      <c r="Q655" s="804"/>
      <c r="R655" s="804"/>
      <c r="S655" s="804"/>
      <c r="T655" s="804"/>
      <c r="U655" s="804"/>
      <c r="V655" s="805"/>
      <c r="W655" s="37" t="s">
        <v>69</v>
      </c>
      <c r="X655" s="785">
        <f>IFERROR(SUM(X646:X653),"0")</f>
        <v>500</v>
      </c>
      <c r="Y655" s="785">
        <f>IFERROR(SUM(Y646:Y653),"0")</f>
        <v>507</v>
      </c>
      <c r="Z655" s="37"/>
      <c r="AA655" s="786"/>
      <c r="AB655" s="786"/>
      <c r="AC655" s="786"/>
    </row>
    <row r="656" spans="1:68" ht="14.25" customHeight="1" x14ac:dyDescent="0.25">
      <c r="A656" s="800" t="s">
        <v>205</v>
      </c>
      <c r="B656" s="801"/>
      <c r="C656" s="801"/>
      <c r="D656" s="801"/>
      <c r="E656" s="801"/>
      <c r="F656" s="801"/>
      <c r="G656" s="801"/>
      <c r="H656" s="801"/>
      <c r="I656" s="801"/>
      <c r="J656" s="801"/>
      <c r="K656" s="801"/>
      <c r="L656" s="801"/>
      <c r="M656" s="801"/>
      <c r="N656" s="801"/>
      <c r="O656" s="801"/>
      <c r="P656" s="801"/>
      <c r="Q656" s="801"/>
      <c r="R656" s="801"/>
      <c r="S656" s="801"/>
      <c r="T656" s="801"/>
      <c r="U656" s="801"/>
      <c r="V656" s="801"/>
      <c r="W656" s="801"/>
      <c r="X656" s="801"/>
      <c r="Y656" s="801"/>
      <c r="Z656" s="801"/>
      <c r="AA656" s="779"/>
      <c r="AB656" s="779"/>
      <c r="AC656" s="779"/>
    </row>
    <row r="657" spans="1:68" ht="27" customHeight="1" x14ac:dyDescent="0.25">
      <c r="A657" s="54" t="s">
        <v>1044</v>
      </c>
      <c r="B657" s="54" t="s">
        <v>1045</v>
      </c>
      <c r="C657" s="31">
        <v>4301060408</v>
      </c>
      <c r="D657" s="794">
        <v>4640242180120</v>
      </c>
      <c r="E657" s="795"/>
      <c r="F657" s="782">
        <v>1.3</v>
      </c>
      <c r="G657" s="32">
        <v>6</v>
      </c>
      <c r="H657" s="782">
        <v>7.8</v>
      </c>
      <c r="I657" s="782">
        <v>8.2799999999999994</v>
      </c>
      <c r="J657" s="32">
        <v>56</v>
      </c>
      <c r="K657" s="32" t="s">
        <v>113</v>
      </c>
      <c r="L657" s="32"/>
      <c r="M657" s="33" t="s">
        <v>68</v>
      </c>
      <c r="N657" s="33"/>
      <c r="O657" s="32">
        <v>40</v>
      </c>
      <c r="P657" s="1205" t="s">
        <v>1046</v>
      </c>
      <c r="Q657" s="788"/>
      <c r="R657" s="788"/>
      <c r="S657" s="788"/>
      <c r="T657" s="789"/>
      <c r="U657" s="34"/>
      <c r="V657" s="34"/>
      <c r="W657" s="35" t="s">
        <v>69</v>
      </c>
      <c r="X657" s="783">
        <v>0</v>
      </c>
      <c r="Y657" s="784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57" t="s">
        <v>1047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1044</v>
      </c>
      <c r="B658" s="54" t="s">
        <v>1048</v>
      </c>
      <c r="C658" s="31">
        <v>4301060354</v>
      </c>
      <c r="D658" s="794">
        <v>4640242180120</v>
      </c>
      <c r="E658" s="795"/>
      <c r="F658" s="782">
        <v>1.3</v>
      </c>
      <c r="G658" s="32">
        <v>6</v>
      </c>
      <c r="H658" s="782">
        <v>7.8</v>
      </c>
      <c r="I658" s="782">
        <v>8.2799999999999994</v>
      </c>
      <c r="J658" s="32">
        <v>56</v>
      </c>
      <c r="K658" s="32" t="s">
        <v>113</v>
      </c>
      <c r="L658" s="32"/>
      <c r="M658" s="33" t="s">
        <v>68</v>
      </c>
      <c r="N658" s="33"/>
      <c r="O658" s="32">
        <v>40</v>
      </c>
      <c r="P658" s="964" t="s">
        <v>1049</v>
      </c>
      <c r="Q658" s="788"/>
      <c r="R658" s="788"/>
      <c r="S658" s="788"/>
      <c r="T658" s="789"/>
      <c r="U658" s="34"/>
      <c r="V658" s="34"/>
      <c r="W658" s="35" t="s">
        <v>69</v>
      </c>
      <c r="X658" s="783">
        <v>0</v>
      </c>
      <c r="Y658" s="78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59" t="s">
        <v>1047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t="27" customHeight="1" x14ac:dyDescent="0.25">
      <c r="A659" s="54" t="s">
        <v>1050</v>
      </c>
      <c r="B659" s="54" t="s">
        <v>1051</v>
      </c>
      <c r="C659" s="31">
        <v>4301060407</v>
      </c>
      <c r="D659" s="794">
        <v>4640242180137</v>
      </c>
      <c r="E659" s="795"/>
      <c r="F659" s="782">
        <v>1.3</v>
      </c>
      <c r="G659" s="32">
        <v>6</v>
      </c>
      <c r="H659" s="782">
        <v>7.8</v>
      </c>
      <c r="I659" s="782">
        <v>8.2799999999999994</v>
      </c>
      <c r="J659" s="32">
        <v>56</v>
      </c>
      <c r="K659" s="32" t="s">
        <v>113</v>
      </c>
      <c r="L659" s="32"/>
      <c r="M659" s="33" t="s">
        <v>68</v>
      </c>
      <c r="N659" s="33"/>
      <c r="O659" s="32">
        <v>40</v>
      </c>
      <c r="P659" s="999" t="s">
        <v>1052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1" t="s">
        <v>1053</v>
      </c>
      <c r="AG659" s="64"/>
      <c r="AJ659" s="68"/>
      <c r="AK659" s="68">
        <v>0</v>
      </c>
      <c r="BB659" s="76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customHeight="1" x14ac:dyDescent="0.25">
      <c r="A660" s="54" t="s">
        <v>1050</v>
      </c>
      <c r="B660" s="54" t="s">
        <v>1054</v>
      </c>
      <c r="C660" s="31">
        <v>4301060355</v>
      </c>
      <c r="D660" s="794">
        <v>4640242180137</v>
      </c>
      <c r="E660" s="795"/>
      <c r="F660" s="782">
        <v>1.3</v>
      </c>
      <c r="G660" s="32">
        <v>6</v>
      </c>
      <c r="H660" s="782">
        <v>7.8</v>
      </c>
      <c r="I660" s="782">
        <v>8.2799999999999994</v>
      </c>
      <c r="J660" s="32">
        <v>56</v>
      </c>
      <c r="K660" s="32" t="s">
        <v>113</v>
      </c>
      <c r="L660" s="32"/>
      <c r="M660" s="33" t="s">
        <v>68</v>
      </c>
      <c r="N660" s="33"/>
      <c r="O660" s="32">
        <v>40</v>
      </c>
      <c r="P660" s="892" t="s">
        <v>1055</v>
      </c>
      <c r="Q660" s="788"/>
      <c r="R660" s="788"/>
      <c r="S660" s="788"/>
      <c r="T660" s="789"/>
      <c r="U660" s="34"/>
      <c r="V660" s="34"/>
      <c r="W660" s="35" t="s">
        <v>69</v>
      </c>
      <c r="X660" s="783">
        <v>0</v>
      </c>
      <c r="Y660" s="784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3" t="s">
        <v>1053</v>
      </c>
      <c r="AG660" s="64"/>
      <c r="AJ660" s="68"/>
      <c r="AK660" s="68">
        <v>0</v>
      </c>
      <c r="BB660" s="76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8"/>
      <c r="B661" s="801"/>
      <c r="C661" s="801"/>
      <c r="D661" s="801"/>
      <c r="E661" s="801"/>
      <c r="F661" s="801"/>
      <c r="G661" s="801"/>
      <c r="H661" s="801"/>
      <c r="I661" s="801"/>
      <c r="J661" s="801"/>
      <c r="K661" s="801"/>
      <c r="L661" s="801"/>
      <c r="M661" s="801"/>
      <c r="N661" s="801"/>
      <c r="O661" s="809"/>
      <c r="P661" s="803" t="s">
        <v>71</v>
      </c>
      <c r="Q661" s="804"/>
      <c r="R661" s="804"/>
      <c r="S661" s="804"/>
      <c r="T661" s="804"/>
      <c r="U661" s="804"/>
      <c r="V661" s="805"/>
      <c r="W661" s="37" t="s">
        <v>72</v>
      </c>
      <c r="X661" s="785">
        <f>IFERROR(X657/H657,"0")+IFERROR(X658/H658,"0")+IFERROR(X659/H659,"0")+IFERROR(X660/H660,"0")</f>
        <v>0</v>
      </c>
      <c r="Y661" s="785">
        <f>IFERROR(Y657/H657,"0")+IFERROR(Y658/H658,"0")+IFERROR(Y659/H659,"0")+IFERROR(Y660/H660,"0")</f>
        <v>0</v>
      </c>
      <c r="Z661" s="785">
        <f>IFERROR(IF(Z657="",0,Z657),"0")+IFERROR(IF(Z658="",0,Z658),"0")+IFERROR(IF(Z659="",0,Z659),"0")+IFERROR(IF(Z660="",0,Z660),"0")</f>
        <v>0</v>
      </c>
      <c r="AA661" s="786"/>
      <c r="AB661" s="786"/>
      <c r="AC661" s="786"/>
    </row>
    <row r="662" spans="1:68" x14ac:dyDescent="0.2">
      <c r="A662" s="801"/>
      <c r="B662" s="801"/>
      <c r="C662" s="801"/>
      <c r="D662" s="801"/>
      <c r="E662" s="801"/>
      <c r="F662" s="801"/>
      <c r="G662" s="801"/>
      <c r="H662" s="801"/>
      <c r="I662" s="801"/>
      <c r="J662" s="801"/>
      <c r="K662" s="801"/>
      <c r="L662" s="801"/>
      <c r="M662" s="801"/>
      <c r="N662" s="801"/>
      <c r="O662" s="809"/>
      <c r="P662" s="803" t="s">
        <v>71</v>
      </c>
      <c r="Q662" s="804"/>
      <c r="R662" s="804"/>
      <c r="S662" s="804"/>
      <c r="T662" s="804"/>
      <c r="U662" s="804"/>
      <c r="V662" s="805"/>
      <c r="W662" s="37" t="s">
        <v>69</v>
      </c>
      <c r="X662" s="785">
        <f>IFERROR(SUM(X657:X660),"0")</f>
        <v>0</v>
      </c>
      <c r="Y662" s="785">
        <f>IFERROR(SUM(Y657:Y660),"0")</f>
        <v>0</v>
      </c>
      <c r="Z662" s="37"/>
      <c r="AA662" s="786"/>
      <c r="AB662" s="786"/>
      <c r="AC662" s="786"/>
    </row>
    <row r="663" spans="1:68" ht="16.5" customHeight="1" x14ac:dyDescent="0.25">
      <c r="A663" s="836" t="s">
        <v>1056</v>
      </c>
      <c r="B663" s="801"/>
      <c r="C663" s="801"/>
      <c r="D663" s="801"/>
      <c r="E663" s="801"/>
      <c r="F663" s="801"/>
      <c r="G663" s="801"/>
      <c r="H663" s="801"/>
      <c r="I663" s="801"/>
      <c r="J663" s="801"/>
      <c r="K663" s="801"/>
      <c r="L663" s="801"/>
      <c r="M663" s="801"/>
      <c r="N663" s="801"/>
      <c r="O663" s="801"/>
      <c r="P663" s="801"/>
      <c r="Q663" s="801"/>
      <c r="R663" s="801"/>
      <c r="S663" s="801"/>
      <c r="T663" s="801"/>
      <c r="U663" s="801"/>
      <c r="V663" s="801"/>
      <c r="W663" s="801"/>
      <c r="X663" s="801"/>
      <c r="Y663" s="801"/>
      <c r="Z663" s="801"/>
      <c r="AA663" s="778"/>
      <c r="AB663" s="778"/>
      <c r="AC663" s="778"/>
    </row>
    <row r="664" spans="1:68" ht="14.25" customHeight="1" x14ac:dyDescent="0.25">
      <c r="A664" s="800" t="s">
        <v>110</v>
      </c>
      <c r="B664" s="801"/>
      <c r="C664" s="801"/>
      <c r="D664" s="801"/>
      <c r="E664" s="801"/>
      <c r="F664" s="801"/>
      <c r="G664" s="801"/>
      <c r="H664" s="801"/>
      <c r="I664" s="801"/>
      <c r="J664" s="801"/>
      <c r="K664" s="801"/>
      <c r="L664" s="801"/>
      <c r="M664" s="801"/>
      <c r="N664" s="801"/>
      <c r="O664" s="801"/>
      <c r="P664" s="801"/>
      <c r="Q664" s="801"/>
      <c r="R664" s="801"/>
      <c r="S664" s="801"/>
      <c r="T664" s="801"/>
      <c r="U664" s="801"/>
      <c r="V664" s="801"/>
      <c r="W664" s="801"/>
      <c r="X664" s="801"/>
      <c r="Y664" s="801"/>
      <c r="Z664" s="801"/>
      <c r="AA664" s="779"/>
      <c r="AB664" s="779"/>
      <c r="AC664" s="779"/>
    </row>
    <row r="665" spans="1:68" ht="27" customHeight="1" x14ac:dyDescent="0.25">
      <c r="A665" s="54" t="s">
        <v>1057</v>
      </c>
      <c r="B665" s="54" t="s">
        <v>1058</v>
      </c>
      <c r="C665" s="31">
        <v>4301011951</v>
      </c>
      <c r="D665" s="794">
        <v>4640242180045</v>
      </c>
      <c r="E665" s="795"/>
      <c r="F665" s="782">
        <v>1.5</v>
      </c>
      <c r="G665" s="32">
        <v>8</v>
      </c>
      <c r="H665" s="782">
        <v>12</v>
      </c>
      <c r="I665" s="782">
        <v>12.435</v>
      </c>
      <c r="J665" s="32">
        <v>64</v>
      </c>
      <c r="K665" s="32" t="s">
        <v>113</v>
      </c>
      <c r="L665" s="32"/>
      <c r="M665" s="33" t="s">
        <v>114</v>
      </c>
      <c r="N665" s="33"/>
      <c r="O665" s="32">
        <v>55</v>
      </c>
      <c r="P665" s="802" t="s">
        <v>1059</v>
      </c>
      <c r="Q665" s="788"/>
      <c r="R665" s="788"/>
      <c r="S665" s="788"/>
      <c r="T665" s="789"/>
      <c r="U665" s="34"/>
      <c r="V665" s="34"/>
      <c r="W665" s="35" t="s">
        <v>69</v>
      </c>
      <c r="X665" s="783">
        <v>0</v>
      </c>
      <c r="Y665" s="784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65" t="s">
        <v>1060</v>
      </c>
      <c r="AG665" s="64"/>
      <c r="AJ665" s="68"/>
      <c r="AK665" s="68">
        <v>0</v>
      </c>
      <c r="BB665" s="766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ht="27" customHeight="1" x14ac:dyDescent="0.25">
      <c r="A666" s="54" t="s">
        <v>1061</v>
      </c>
      <c r="B666" s="54" t="s">
        <v>1062</v>
      </c>
      <c r="C666" s="31">
        <v>4301011950</v>
      </c>
      <c r="D666" s="794">
        <v>4640242180601</v>
      </c>
      <c r="E666" s="795"/>
      <c r="F666" s="782">
        <v>1.5</v>
      </c>
      <c r="G666" s="32">
        <v>8</v>
      </c>
      <c r="H666" s="782">
        <v>12</v>
      </c>
      <c r="I666" s="782">
        <v>12.435</v>
      </c>
      <c r="J666" s="32">
        <v>64</v>
      </c>
      <c r="K666" s="32" t="s">
        <v>113</v>
      </c>
      <c r="L666" s="32"/>
      <c r="M666" s="33" t="s">
        <v>114</v>
      </c>
      <c r="N666" s="33"/>
      <c r="O666" s="32">
        <v>55</v>
      </c>
      <c r="P666" s="853" t="s">
        <v>1063</v>
      </c>
      <c r="Q666" s="788"/>
      <c r="R666" s="788"/>
      <c r="S666" s="788"/>
      <c r="T666" s="789"/>
      <c r="U666" s="34"/>
      <c r="V666" s="34"/>
      <c r="W666" s="35" t="s">
        <v>69</v>
      </c>
      <c r="X666" s="783">
        <v>0</v>
      </c>
      <c r="Y666" s="784">
        <f>IFERROR(IF(X666="",0,CEILING((X666/$H666),1)*$H666),"")</f>
        <v>0</v>
      </c>
      <c r="Z666" s="36" t="str">
        <f>IFERROR(IF(Y666=0,"",ROUNDUP(Y666/H666,0)*0.01898),"")</f>
        <v/>
      </c>
      <c r="AA666" s="56"/>
      <c r="AB666" s="57"/>
      <c r="AC666" s="767" t="s">
        <v>1064</v>
      </c>
      <c r="AG666" s="64"/>
      <c r="AJ666" s="68"/>
      <c r="AK666" s="68">
        <v>0</v>
      </c>
      <c r="BB666" s="768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x14ac:dyDescent="0.2">
      <c r="A667" s="808"/>
      <c r="B667" s="801"/>
      <c r="C667" s="801"/>
      <c r="D667" s="801"/>
      <c r="E667" s="801"/>
      <c r="F667" s="801"/>
      <c r="G667" s="801"/>
      <c r="H667" s="801"/>
      <c r="I667" s="801"/>
      <c r="J667" s="801"/>
      <c r="K667" s="801"/>
      <c r="L667" s="801"/>
      <c r="M667" s="801"/>
      <c r="N667" s="801"/>
      <c r="O667" s="809"/>
      <c r="P667" s="803" t="s">
        <v>71</v>
      </c>
      <c r="Q667" s="804"/>
      <c r="R667" s="804"/>
      <c r="S667" s="804"/>
      <c r="T667" s="804"/>
      <c r="U667" s="804"/>
      <c r="V667" s="805"/>
      <c r="W667" s="37" t="s">
        <v>72</v>
      </c>
      <c r="X667" s="785">
        <f>IFERROR(X665/H665,"0")+IFERROR(X666/H666,"0")</f>
        <v>0</v>
      </c>
      <c r="Y667" s="785">
        <f>IFERROR(Y665/H665,"0")+IFERROR(Y666/H666,"0")</f>
        <v>0</v>
      </c>
      <c r="Z667" s="785">
        <f>IFERROR(IF(Z665="",0,Z665),"0")+IFERROR(IF(Z666="",0,Z666),"0")</f>
        <v>0</v>
      </c>
      <c r="AA667" s="786"/>
      <c r="AB667" s="786"/>
      <c r="AC667" s="786"/>
    </row>
    <row r="668" spans="1:68" x14ac:dyDescent="0.2">
      <c r="A668" s="801"/>
      <c r="B668" s="801"/>
      <c r="C668" s="801"/>
      <c r="D668" s="801"/>
      <c r="E668" s="801"/>
      <c r="F668" s="801"/>
      <c r="G668" s="801"/>
      <c r="H668" s="801"/>
      <c r="I668" s="801"/>
      <c r="J668" s="801"/>
      <c r="K668" s="801"/>
      <c r="L668" s="801"/>
      <c r="M668" s="801"/>
      <c r="N668" s="801"/>
      <c r="O668" s="809"/>
      <c r="P668" s="803" t="s">
        <v>71</v>
      </c>
      <c r="Q668" s="804"/>
      <c r="R668" s="804"/>
      <c r="S668" s="804"/>
      <c r="T668" s="804"/>
      <c r="U668" s="804"/>
      <c r="V668" s="805"/>
      <c r="W668" s="37" t="s">
        <v>69</v>
      </c>
      <c r="X668" s="785">
        <f>IFERROR(SUM(X665:X666),"0")</f>
        <v>0</v>
      </c>
      <c r="Y668" s="785">
        <f>IFERROR(SUM(Y665:Y666),"0")</f>
        <v>0</v>
      </c>
      <c r="Z668" s="37"/>
      <c r="AA668" s="786"/>
      <c r="AB668" s="786"/>
      <c r="AC668" s="786"/>
    </row>
    <row r="669" spans="1:68" ht="14.25" customHeight="1" x14ac:dyDescent="0.25">
      <c r="A669" s="800" t="s">
        <v>163</v>
      </c>
      <c r="B669" s="801"/>
      <c r="C669" s="801"/>
      <c r="D669" s="801"/>
      <c r="E669" s="801"/>
      <c r="F669" s="801"/>
      <c r="G669" s="801"/>
      <c r="H669" s="801"/>
      <c r="I669" s="801"/>
      <c r="J669" s="801"/>
      <c r="K669" s="801"/>
      <c r="L669" s="801"/>
      <c r="M669" s="801"/>
      <c r="N669" s="801"/>
      <c r="O669" s="801"/>
      <c r="P669" s="801"/>
      <c r="Q669" s="801"/>
      <c r="R669" s="801"/>
      <c r="S669" s="801"/>
      <c r="T669" s="801"/>
      <c r="U669" s="801"/>
      <c r="V669" s="801"/>
      <c r="W669" s="801"/>
      <c r="X669" s="801"/>
      <c r="Y669" s="801"/>
      <c r="Z669" s="801"/>
      <c r="AA669" s="779"/>
      <c r="AB669" s="779"/>
      <c r="AC669" s="779"/>
    </row>
    <row r="670" spans="1:68" ht="27" customHeight="1" x14ac:dyDescent="0.25">
      <c r="A670" s="54" t="s">
        <v>1065</v>
      </c>
      <c r="B670" s="54" t="s">
        <v>1066</v>
      </c>
      <c r="C670" s="31">
        <v>4301020314</v>
      </c>
      <c r="D670" s="794">
        <v>4640242180090</v>
      </c>
      <c r="E670" s="795"/>
      <c r="F670" s="782">
        <v>1.5</v>
      </c>
      <c r="G670" s="32">
        <v>8</v>
      </c>
      <c r="H670" s="782">
        <v>12</v>
      </c>
      <c r="I670" s="782">
        <v>12.435</v>
      </c>
      <c r="J670" s="32">
        <v>64</v>
      </c>
      <c r="K670" s="32" t="s">
        <v>113</v>
      </c>
      <c r="L670" s="32"/>
      <c r="M670" s="33" t="s">
        <v>114</v>
      </c>
      <c r="N670" s="33"/>
      <c r="O670" s="32">
        <v>50</v>
      </c>
      <c r="P670" s="1201" t="s">
        <v>1067</v>
      </c>
      <c r="Q670" s="788"/>
      <c r="R670" s="788"/>
      <c r="S670" s="788"/>
      <c r="T670" s="789"/>
      <c r="U670" s="34"/>
      <c r="V670" s="34"/>
      <c r="W670" s="35" t="s">
        <v>69</v>
      </c>
      <c r="X670" s="783">
        <v>0</v>
      </c>
      <c r="Y670" s="784">
        <f>IFERROR(IF(X670="",0,CEILING((X670/$H670),1)*$H670),"")</f>
        <v>0</v>
      </c>
      <c r="Z670" s="36" t="str">
        <f>IFERROR(IF(Y670=0,"",ROUNDUP(Y670/H670,0)*0.01898),"")</f>
        <v/>
      </c>
      <c r="AA670" s="56"/>
      <c r="AB670" s="57"/>
      <c r="AC670" s="769" t="s">
        <v>1068</v>
      </c>
      <c r="AG670" s="64"/>
      <c r="AJ670" s="68"/>
      <c r="AK670" s="68">
        <v>0</v>
      </c>
      <c r="BB670" s="770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x14ac:dyDescent="0.2">
      <c r="A671" s="808"/>
      <c r="B671" s="801"/>
      <c r="C671" s="801"/>
      <c r="D671" s="801"/>
      <c r="E671" s="801"/>
      <c r="F671" s="801"/>
      <c r="G671" s="801"/>
      <c r="H671" s="801"/>
      <c r="I671" s="801"/>
      <c r="J671" s="801"/>
      <c r="K671" s="801"/>
      <c r="L671" s="801"/>
      <c r="M671" s="801"/>
      <c r="N671" s="801"/>
      <c r="O671" s="809"/>
      <c r="P671" s="803" t="s">
        <v>71</v>
      </c>
      <c r="Q671" s="804"/>
      <c r="R671" s="804"/>
      <c r="S671" s="804"/>
      <c r="T671" s="804"/>
      <c r="U671" s="804"/>
      <c r="V671" s="805"/>
      <c r="W671" s="37" t="s">
        <v>72</v>
      </c>
      <c r="X671" s="785">
        <f>IFERROR(X670/H670,"0")</f>
        <v>0</v>
      </c>
      <c r="Y671" s="785">
        <f>IFERROR(Y670/H670,"0")</f>
        <v>0</v>
      </c>
      <c r="Z671" s="785">
        <f>IFERROR(IF(Z670="",0,Z670),"0")</f>
        <v>0</v>
      </c>
      <c r="AA671" s="786"/>
      <c r="AB671" s="786"/>
      <c r="AC671" s="786"/>
    </row>
    <row r="672" spans="1:68" x14ac:dyDescent="0.2">
      <c r="A672" s="801"/>
      <c r="B672" s="801"/>
      <c r="C672" s="801"/>
      <c r="D672" s="801"/>
      <c r="E672" s="801"/>
      <c r="F672" s="801"/>
      <c r="G672" s="801"/>
      <c r="H672" s="801"/>
      <c r="I672" s="801"/>
      <c r="J672" s="801"/>
      <c r="K672" s="801"/>
      <c r="L672" s="801"/>
      <c r="M672" s="801"/>
      <c r="N672" s="801"/>
      <c r="O672" s="809"/>
      <c r="P672" s="803" t="s">
        <v>71</v>
      </c>
      <c r="Q672" s="804"/>
      <c r="R672" s="804"/>
      <c r="S672" s="804"/>
      <c r="T672" s="804"/>
      <c r="U672" s="804"/>
      <c r="V672" s="805"/>
      <c r="W672" s="37" t="s">
        <v>69</v>
      </c>
      <c r="X672" s="785">
        <f>IFERROR(SUM(X670:X670),"0")</f>
        <v>0</v>
      </c>
      <c r="Y672" s="785">
        <f>IFERROR(SUM(Y670:Y670),"0")</f>
        <v>0</v>
      </c>
      <c r="Z672" s="37"/>
      <c r="AA672" s="786"/>
      <c r="AB672" s="786"/>
      <c r="AC672" s="786"/>
    </row>
    <row r="673" spans="1:68" ht="14.25" customHeight="1" x14ac:dyDescent="0.25">
      <c r="A673" s="800" t="s">
        <v>64</v>
      </c>
      <c r="B673" s="801"/>
      <c r="C673" s="801"/>
      <c r="D673" s="801"/>
      <c r="E673" s="801"/>
      <c r="F673" s="801"/>
      <c r="G673" s="801"/>
      <c r="H673" s="801"/>
      <c r="I673" s="801"/>
      <c r="J673" s="801"/>
      <c r="K673" s="801"/>
      <c r="L673" s="801"/>
      <c r="M673" s="801"/>
      <c r="N673" s="801"/>
      <c r="O673" s="801"/>
      <c r="P673" s="801"/>
      <c r="Q673" s="801"/>
      <c r="R673" s="801"/>
      <c r="S673" s="801"/>
      <c r="T673" s="801"/>
      <c r="U673" s="801"/>
      <c r="V673" s="801"/>
      <c r="W673" s="801"/>
      <c r="X673" s="801"/>
      <c r="Y673" s="801"/>
      <c r="Z673" s="801"/>
      <c r="AA673" s="779"/>
      <c r="AB673" s="779"/>
      <c r="AC673" s="779"/>
    </row>
    <row r="674" spans="1:68" ht="27" customHeight="1" x14ac:dyDescent="0.25">
      <c r="A674" s="54" t="s">
        <v>1069</v>
      </c>
      <c r="B674" s="54" t="s">
        <v>1070</v>
      </c>
      <c r="C674" s="31">
        <v>4301031321</v>
      </c>
      <c r="D674" s="794">
        <v>4640242180076</v>
      </c>
      <c r="E674" s="795"/>
      <c r="F674" s="782">
        <v>0.7</v>
      </c>
      <c r="G674" s="32">
        <v>6</v>
      </c>
      <c r="H674" s="782">
        <v>4.2</v>
      </c>
      <c r="I674" s="782">
        <v>4.41</v>
      </c>
      <c r="J674" s="32">
        <v>132</v>
      </c>
      <c r="K674" s="32" t="s">
        <v>124</v>
      </c>
      <c r="L674" s="32"/>
      <c r="M674" s="33" t="s">
        <v>68</v>
      </c>
      <c r="N674" s="33"/>
      <c r="O674" s="32">
        <v>40</v>
      </c>
      <c r="P674" s="1003" t="s">
        <v>1071</v>
      </c>
      <c r="Q674" s="788"/>
      <c r="R674" s="788"/>
      <c r="S674" s="788"/>
      <c r="T674" s="789"/>
      <c r="U674" s="34"/>
      <c r="V674" s="34"/>
      <c r="W674" s="35" t="s">
        <v>69</v>
      </c>
      <c r="X674" s="783">
        <v>0</v>
      </c>
      <c r="Y674" s="784">
        <f>IFERROR(IF(X674="",0,CEILING((X674/$H674),1)*$H674),"")</f>
        <v>0</v>
      </c>
      <c r="Z674" s="36" t="str">
        <f>IFERROR(IF(Y674=0,"",ROUNDUP(Y674/H674,0)*0.00902),"")</f>
        <v/>
      </c>
      <c r="AA674" s="56"/>
      <c r="AB674" s="57"/>
      <c r="AC674" s="771" t="s">
        <v>1072</v>
      </c>
      <c r="AG674" s="64"/>
      <c r="AJ674" s="68"/>
      <c r="AK674" s="68">
        <v>0</v>
      </c>
      <c r="BB674" s="772" t="s">
        <v>1</v>
      </c>
      <c r="BM674" s="64">
        <f>IFERROR(X674*I674/H674,"0")</f>
        <v>0</v>
      </c>
      <c r="BN674" s="64">
        <f>IFERROR(Y674*I674/H674,"0")</f>
        <v>0</v>
      </c>
      <c r="BO674" s="64">
        <f>IFERROR(1/J674*(X674/H674),"0")</f>
        <v>0</v>
      </c>
      <c r="BP674" s="64">
        <f>IFERROR(1/J674*(Y674/H674),"0")</f>
        <v>0</v>
      </c>
    </row>
    <row r="675" spans="1:68" x14ac:dyDescent="0.2">
      <c r="A675" s="808"/>
      <c r="B675" s="801"/>
      <c r="C675" s="801"/>
      <c r="D675" s="801"/>
      <c r="E675" s="801"/>
      <c r="F675" s="801"/>
      <c r="G675" s="801"/>
      <c r="H675" s="801"/>
      <c r="I675" s="801"/>
      <c r="J675" s="801"/>
      <c r="K675" s="801"/>
      <c r="L675" s="801"/>
      <c r="M675" s="801"/>
      <c r="N675" s="801"/>
      <c r="O675" s="809"/>
      <c r="P675" s="803" t="s">
        <v>71</v>
      </c>
      <c r="Q675" s="804"/>
      <c r="R675" s="804"/>
      <c r="S675" s="804"/>
      <c r="T675" s="804"/>
      <c r="U675" s="804"/>
      <c r="V675" s="805"/>
      <c r="W675" s="37" t="s">
        <v>72</v>
      </c>
      <c r="X675" s="785">
        <f>IFERROR(X674/H674,"0")</f>
        <v>0</v>
      </c>
      <c r="Y675" s="785">
        <f>IFERROR(Y674/H674,"0")</f>
        <v>0</v>
      </c>
      <c r="Z675" s="785">
        <f>IFERROR(IF(Z674="",0,Z674),"0")</f>
        <v>0</v>
      </c>
      <c r="AA675" s="786"/>
      <c r="AB675" s="786"/>
      <c r="AC675" s="786"/>
    </row>
    <row r="676" spans="1:68" x14ac:dyDescent="0.2">
      <c r="A676" s="801"/>
      <c r="B676" s="801"/>
      <c r="C676" s="801"/>
      <c r="D676" s="801"/>
      <c r="E676" s="801"/>
      <c r="F676" s="801"/>
      <c r="G676" s="801"/>
      <c r="H676" s="801"/>
      <c r="I676" s="801"/>
      <c r="J676" s="801"/>
      <c r="K676" s="801"/>
      <c r="L676" s="801"/>
      <c r="M676" s="801"/>
      <c r="N676" s="801"/>
      <c r="O676" s="809"/>
      <c r="P676" s="803" t="s">
        <v>71</v>
      </c>
      <c r="Q676" s="804"/>
      <c r="R676" s="804"/>
      <c r="S676" s="804"/>
      <c r="T676" s="804"/>
      <c r="U676" s="804"/>
      <c r="V676" s="805"/>
      <c r="W676" s="37" t="s">
        <v>69</v>
      </c>
      <c r="X676" s="785">
        <f>IFERROR(SUM(X674:X674),"0")</f>
        <v>0</v>
      </c>
      <c r="Y676" s="785">
        <f>IFERROR(SUM(Y674:Y674),"0")</f>
        <v>0</v>
      </c>
      <c r="Z676" s="37"/>
      <c r="AA676" s="786"/>
      <c r="AB676" s="786"/>
      <c r="AC676" s="786"/>
    </row>
    <row r="677" spans="1:68" ht="14.25" customHeight="1" x14ac:dyDescent="0.25">
      <c r="A677" s="800" t="s">
        <v>73</v>
      </c>
      <c r="B677" s="801"/>
      <c r="C677" s="801"/>
      <c r="D677" s="801"/>
      <c r="E677" s="801"/>
      <c r="F677" s="801"/>
      <c r="G677" s="801"/>
      <c r="H677" s="801"/>
      <c r="I677" s="801"/>
      <c r="J677" s="801"/>
      <c r="K677" s="801"/>
      <c r="L677" s="801"/>
      <c r="M677" s="801"/>
      <c r="N677" s="801"/>
      <c r="O677" s="801"/>
      <c r="P677" s="801"/>
      <c r="Q677" s="801"/>
      <c r="R677" s="801"/>
      <c r="S677" s="801"/>
      <c r="T677" s="801"/>
      <c r="U677" s="801"/>
      <c r="V677" s="801"/>
      <c r="W677" s="801"/>
      <c r="X677" s="801"/>
      <c r="Y677" s="801"/>
      <c r="Z677" s="801"/>
      <c r="AA677" s="779"/>
      <c r="AB677" s="779"/>
      <c r="AC677" s="779"/>
    </row>
    <row r="678" spans="1:68" ht="27" customHeight="1" x14ac:dyDescent="0.25">
      <c r="A678" s="54" t="s">
        <v>1073</v>
      </c>
      <c r="B678" s="54" t="s">
        <v>1074</v>
      </c>
      <c r="C678" s="31">
        <v>4301051780</v>
      </c>
      <c r="D678" s="794">
        <v>4640242180106</v>
      </c>
      <c r="E678" s="795"/>
      <c r="F678" s="782">
        <v>1.3</v>
      </c>
      <c r="G678" s="32">
        <v>6</v>
      </c>
      <c r="H678" s="782">
        <v>7.8</v>
      </c>
      <c r="I678" s="782">
        <v>8.2799999999999994</v>
      </c>
      <c r="J678" s="32">
        <v>56</v>
      </c>
      <c r="K678" s="32" t="s">
        <v>113</v>
      </c>
      <c r="L678" s="32"/>
      <c r="M678" s="33" t="s">
        <v>68</v>
      </c>
      <c r="N678" s="33"/>
      <c r="O678" s="32">
        <v>45</v>
      </c>
      <c r="P678" s="1228" t="s">
        <v>1075</v>
      </c>
      <c r="Q678" s="788"/>
      <c r="R678" s="788"/>
      <c r="S678" s="788"/>
      <c r="T678" s="789"/>
      <c r="U678" s="34"/>
      <c r="V678" s="34"/>
      <c r="W678" s="35" t="s">
        <v>69</v>
      </c>
      <c r="X678" s="783">
        <v>0</v>
      </c>
      <c r="Y678" s="784">
        <f>IFERROR(IF(X678="",0,CEILING((X678/$H678),1)*$H678),"")</f>
        <v>0</v>
      </c>
      <c r="Z678" s="36" t="str">
        <f>IFERROR(IF(Y678=0,"",ROUNDUP(Y678/H678,0)*0.02175),"")</f>
        <v/>
      </c>
      <c r="AA678" s="56"/>
      <c r="AB678" s="57"/>
      <c r="AC678" s="773" t="s">
        <v>1076</v>
      </c>
      <c r="AG678" s="64"/>
      <c r="AJ678" s="68"/>
      <c r="AK678" s="68">
        <v>0</v>
      </c>
      <c r="BB678" s="774" t="s">
        <v>1</v>
      </c>
      <c r="BM678" s="64">
        <f>IFERROR(X678*I678/H678,"0")</f>
        <v>0</v>
      </c>
      <c r="BN678" s="64">
        <f>IFERROR(Y678*I678/H678,"0")</f>
        <v>0</v>
      </c>
      <c r="BO678" s="64">
        <f>IFERROR(1/J678*(X678/H678),"0")</f>
        <v>0</v>
      </c>
      <c r="BP678" s="64">
        <f>IFERROR(1/J678*(Y678/H678),"0")</f>
        <v>0</v>
      </c>
    </row>
    <row r="679" spans="1:68" x14ac:dyDescent="0.2">
      <c r="A679" s="808"/>
      <c r="B679" s="801"/>
      <c r="C679" s="801"/>
      <c r="D679" s="801"/>
      <c r="E679" s="801"/>
      <c r="F679" s="801"/>
      <c r="G679" s="801"/>
      <c r="H679" s="801"/>
      <c r="I679" s="801"/>
      <c r="J679" s="801"/>
      <c r="K679" s="801"/>
      <c r="L679" s="801"/>
      <c r="M679" s="801"/>
      <c r="N679" s="801"/>
      <c r="O679" s="809"/>
      <c r="P679" s="803" t="s">
        <v>71</v>
      </c>
      <c r="Q679" s="804"/>
      <c r="R679" s="804"/>
      <c r="S679" s="804"/>
      <c r="T679" s="804"/>
      <c r="U679" s="804"/>
      <c r="V679" s="805"/>
      <c r="W679" s="37" t="s">
        <v>72</v>
      </c>
      <c r="X679" s="785">
        <f>IFERROR(X678/H678,"0")</f>
        <v>0</v>
      </c>
      <c r="Y679" s="785">
        <f>IFERROR(Y678/H678,"0")</f>
        <v>0</v>
      </c>
      <c r="Z679" s="785">
        <f>IFERROR(IF(Z678="",0,Z678),"0")</f>
        <v>0</v>
      </c>
      <c r="AA679" s="786"/>
      <c r="AB679" s="786"/>
      <c r="AC679" s="786"/>
    </row>
    <row r="680" spans="1:68" x14ac:dyDescent="0.2">
      <c r="A680" s="801"/>
      <c r="B680" s="801"/>
      <c r="C680" s="801"/>
      <c r="D680" s="801"/>
      <c r="E680" s="801"/>
      <c r="F680" s="801"/>
      <c r="G680" s="801"/>
      <c r="H680" s="801"/>
      <c r="I680" s="801"/>
      <c r="J680" s="801"/>
      <c r="K680" s="801"/>
      <c r="L680" s="801"/>
      <c r="M680" s="801"/>
      <c r="N680" s="801"/>
      <c r="O680" s="809"/>
      <c r="P680" s="803" t="s">
        <v>71</v>
      </c>
      <c r="Q680" s="804"/>
      <c r="R680" s="804"/>
      <c r="S680" s="804"/>
      <c r="T680" s="804"/>
      <c r="U680" s="804"/>
      <c r="V680" s="805"/>
      <c r="W680" s="37" t="s">
        <v>69</v>
      </c>
      <c r="X680" s="785">
        <f>IFERROR(SUM(X678:X678),"0")</f>
        <v>0</v>
      </c>
      <c r="Y680" s="785">
        <f>IFERROR(SUM(Y678:Y678),"0")</f>
        <v>0</v>
      </c>
      <c r="Z680" s="37"/>
      <c r="AA680" s="786"/>
      <c r="AB680" s="786"/>
      <c r="AC680" s="786"/>
    </row>
    <row r="681" spans="1:68" ht="15" customHeight="1" x14ac:dyDescent="0.2">
      <c r="A681" s="840"/>
      <c r="B681" s="801"/>
      <c r="C681" s="801"/>
      <c r="D681" s="801"/>
      <c r="E681" s="801"/>
      <c r="F681" s="801"/>
      <c r="G681" s="801"/>
      <c r="H681" s="801"/>
      <c r="I681" s="801"/>
      <c r="J681" s="801"/>
      <c r="K681" s="801"/>
      <c r="L681" s="801"/>
      <c r="M681" s="801"/>
      <c r="N681" s="801"/>
      <c r="O681" s="841"/>
      <c r="P681" s="790" t="s">
        <v>1077</v>
      </c>
      <c r="Q681" s="791"/>
      <c r="R681" s="791"/>
      <c r="S681" s="791"/>
      <c r="T681" s="791"/>
      <c r="U681" s="791"/>
      <c r="V681" s="792"/>
      <c r="W681" s="37" t="s">
        <v>69</v>
      </c>
      <c r="X681" s="785">
        <f>IFERROR(X24+X34+X38+X42+X53+X58+X70+X77+X86+X95+X101+X108+X117+X126+X132+X142+X147+X154+X159+X165+X170+X178+X183+X189+X200+X206+X211+X222+X236+X245+X257+X270+X274+X287+X292+X299+X309+X314+X318+X323+X328+X332+X337+X343+X348+X352+X357+X369+X376+X385+X392+X399+X405+X410+X416+X431+X436+X441+X445+X457+X462+X470+X474+X480+X503+X508+X513+X518+X526+X530+X534+X542+X547+X551+X571+X577+X594+X600+X605+X611+X615+X627+X634+X644+X655+X662+X668+X672+X676+X680,"0")</f>
        <v>15227.4</v>
      </c>
      <c r="Y681" s="785">
        <f>IFERROR(Y24+Y34+Y38+Y42+Y53+Y58+Y70+Y77+Y86+Y95+Y101+Y108+Y117+Y126+Y132+Y142+Y147+Y154+Y159+Y165+Y170+Y178+Y183+Y189+Y200+Y206+Y211+Y222+Y236+Y245+Y257+Y270+Y274+Y287+Y292+Y299+Y309+Y314+Y318+Y323+Y328+Y332+Y337+Y343+Y348+Y352+Y357+Y369+Y376+Y385+Y392+Y399+Y405+Y410+Y416+Y431+Y436+Y441+Y445+Y457+Y462+Y470+Y474+Y480+Y503+Y508+Y513+Y518+Y526+Y530+Y534+Y542+Y547+Y551+Y571+Y577+Y594+Y600+Y605+Y611+Y615+Y627+Y634+Y644+Y655+Y662+Y668+Y672+Y676+Y680,"0")</f>
        <v>15330.96</v>
      </c>
      <c r="Z681" s="37"/>
      <c r="AA681" s="786"/>
      <c r="AB681" s="786"/>
      <c r="AC681" s="786"/>
    </row>
    <row r="682" spans="1:68" x14ac:dyDescent="0.2">
      <c r="A682" s="801"/>
      <c r="B682" s="801"/>
      <c r="C682" s="801"/>
      <c r="D682" s="801"/>
      <c r="E682" s="801"/>
      <c r="F682" s="801"/>
      <c r="G682" s="801"/>
      <c r="H682" s="801"/>
      <c r="I682" s="801"/>
      <c r="J682" s="801"/>
      <c r="K682" s="801"/>
      <c r="L682" s="801"/>
      <c r="M682" s="801"/>
      <c r="N682" s="801"/>
      <c r="O682" s="841"/>
      <c r="P682" s="790" t="s">
        <v>1078</v>
      </c>
      <c r="Q682" s="791"/>
      <c r="R682" s="791"/>
      <c r="S682" s="791"/>
      <c r="T682" s="791"/>
      <c r="U682" s="791"/>
      <c r="V682" s="792"/>
      <c r="W682" s="37" t="s">
        <v>69</v>
      </c>
      <c r="X682" s="785">
        <f>IFERROR(SUM(BM22:BM678),"0")</f>
        <v>16154.494577570576</v>
      </c>
      <c r="Y682" s="785">
        <f>IFERROR(SUM(BN22:BN678),"0")</f>
        <v>16265.408000000001</v>
      </c>
      <c r="Z682" s="37"/>
      <c r="AA682" s="786"/>
      <c r="AB682" s="786"/>
      <c r="AC682" s="786"/>
    </row>
    <row r="683" spans="1:68" x14ac:dyDescent="0.2">
      <c r="A683" s="801"/>
      <c r="B683" s="801"/>
      <c r="C683" s="801"/>
      <c r="D683" s="801"/>
      <c r="E683" s="801"/>
      <c r="F683" s="801"/>
      <c r="G683" s="801"/>
      <c r="H683" s="801"/>
      <c r="I683" s="801"/>
      <c r="J683" s="801"/>
      <c r="K683" s="801"/>
      <c r="L683" s="801"/>
      <c r="M683" s="801"/>
      <c r="N683" s="801"/>
      <c r="O683" s="841"/>
      <c r="P683" s="790" t="s">
        <v>1079</v>
      </c>
      <c r="Q683" s="791"/>
      <c r="R683" s="791"/>
      <c r="S683" s="791"/>
      <c r="T683" s="791"/>
      <c r="U683" s="791"/>
      <c r="V683" s="792"/>
      <c r="W683" s="37" t="s">
        <v>1080</v>
      </c>
      <c r="X683" s="38">
        <f>ROUNDUP(SUM(BO22:BO678),0)</f>
        <v>27</v>
      </c>
      <c r="Y683" s="38">
        <f>ROUNDUP(SUM(BP22:BP678),0)</f>
        <v>27</v>
      </c>
      <c r="Z683" s="37"/>
      <c r="AA683" s="786"/>
      <c r="AB683" s="786"/>
      <c r="AC683" s="786"/>
    </row>
    <row r="684" spans="1:68" x14ac:dyDescent="0.2">
      <c r="A684" s="801"/>
      <c r="B684" s="801"/>
      <c r="C684" s="801"/>
      <c r="D684" s="801"/>
      <c r="E684" s="801"/>
      <c r="F684" s="801"/>
      <c r="G684" s="801"/>
      <c r="H684" s="801"/>
      <c r="I684" s="801"/>
      <c r="J684" s="801"/>
      <c r="K684" s="801"/>
      <c r="L684" s="801"/>
      <c r="M684" s="801"/>
      <c r="N684" s="801"/>
      <c r="O684" s="841"/>
      <c r="P684" s="790" t="s">
        <v>1081</v>
      </c>
      <c r="Q684" s="791"/>
      <c r="R684" s="791"/>
      <c r="S684" s="791"/>
      <c r="T684" s="791"/>
      <c r="U684" s="791"/>
      <c r="V684" s="792"/>
      <c r="W684" s="37" t="s">
        <v>69</v>
      </c>
      <c r="X684" s="785">
        <f>GrossWeightTotal+PalletQtyTotal*25</f>
        <v>16829.494577570578</v>
      </c>
      <c r="Y684" s="785">
        <f>GrossWeightTotalR+PalletQtyTotalR*25</f>
        <v>16940.408000000003</v>
      </c>
      <c r="Z684" s="37"/>
      <c r="AA684" s="786"/>
      <c r="AB684" s="786"/>
      <c r="AC684" s="786"/>
    </row>
    <row r="685" spans="1:68" x14ac:dyDescent="0.2">
      <c r="A685" s="801"/>
      <c r="B685" s="801"/>
      <c r="C685" s="801"/>
      <c r="D685" s="801"/>
      <c r="E685" s="801"/>
      <c r="F685" s="801"/>
      <c r="G685" s="801"/>
      <c r="H685" s="801"/>
      <c r="I685" s="801"/>
      <c r="J685" s="801"/>
      <c r="K685" s="801"/>
      <c r="L685" s="801"/>
      <c r="M685" s="801"/>
      <c r="N685" s="801"/>
      <c r="O685" s="841"/>
      <c r="P685" s="790" t="s">
        <v>1082</v>
      </c>
      <c r="Q685" s="791"/>
      <c r="R685" s="791"/>
      <c r="S685" s="791"/>
      <c r="T685" s="791"/>
      <c r="U685" s="791"/>
      <c r="V685" s="792"/>
      <c r="W685" s="37" t="s">
        <v>1080</v>
      </c>
      <c r="X685" s="785">
        <f>IFERROR(X23+X33+X37+X41+X52+X57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502+X507+X512+X517+X525+X529+X533+X541+X546+X550+X570+X576+X593+X599+X604+X610+X614+X626+X633+X643+X654+X661+X667+X671+X675+X679,"0")</f>
        <v>2470.0740447823778</v>
      </c>
      <c r="Y685" s="785">
        <f>IFERROR(Y23+Y33+Y37+Y41+Y52+Y57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502+Y507+Y512+Y517+Y525+Y529+Y533+Y541+Y546+Y550+Y570+Y576+Y593+Y599+Y604+Y610+Y614+Y626+Y633+Y643+Y654+Y661+Y667+Y671+Y675+Y679,"0")</f>
        <v>2486</v>
      </c>
      <c r="Z685" s="37"/>
      <c r="AA685" s="786"/>
      <c r="AB685" s="786"/>
      <c r="AC685" s="786"/>
    </row>
    <row r="686" spans="1:68" ht="14.25" customHeight="1" x14ac:dyDescent="0.2">
      <c r="A686" s="801"/>
      <c r="B686" s="801"/>
      <c r="C686" s="801"/>
      <c r="D686" s="801"/>
      <c r="E686" s="801"/>
      <c r="F686" s="801"/>
      <c r="G686" s="801"/>
      <c r="H686" s="801"/>
      <c r="I686" s="801"/>
      <c r="J686" s="801"/>
      <c r="K686" s="801"/>
      <c r="L686" s="801"/>
      <c r="M686" s="801"/>
      <c r="N686" s="801"/>
      <c r="O686" s="841"/>
      <c r="P686" s="790" t="s">
        <v>1083</v>
      </c>
      <c r="Q686" s="791"/>
      <c r="R686" s="791"/>
      <c r="S686" s="791"/>
      <c r="T686" s="791"/>
      <c r="U686" s="791"/>
      <c r="V686" s="792"/>
      <c r="W686" s="39" t="s">
        <v>1084</v>
      </c>
      <c r="X686" s="37"/>
      <c r="Y686" s="37"/>
      <c r="Z686" s="37">
        <f>IFERROR(Z23+Z33+Z37+Z41+Z52+Z57+Z69+Z76+Z85+Z94+Z100+Z107+Z116+Z125+Z131+Z141+Z146+Z153+Z158+Z164+Z169+Z177+Z182+Z188+Z199+Z205+Z210+Z221+Z235+Z244+Z256+Z269+Z273+Z286+Z291+Z298+Z308+Z313+Z317+Z322+Z327+Z331+Z336+Z342+Z347+Z351+Z356+Z368+Z375+Z384+Z391+Z398+Z404+Z409+Z415+Z430+Z435+Z440+Z444+Z456+Z461+Z469+Z473+Z479+Z502+Z507+Z512+Z517+Z525+Z529+Z533+Z541+Z546+Z550+Z570+Z576+Z593+Z599+Z604+Z610+Z614+Z626+Z633+Z643+Z654+Z661+Z667+Z671+Z675+Z679,"0")</f>
        <v>31.471319999999999</v>
      </c>
      <c r="AA686" s="786"/>
      <c r="AB686" s="786"/>
      <c r="AC686" s="786"/>
    </row>
    <row r="687" spans="1:68" ht="13.5" customHeight="1" thickBot="1" x14ac:dyDescent="0.25"/>
    <row r="688" spans="1:68" ht="27" customHeight="1" thickTop="1" thickBot="1" x14ac:dyDescent="0.25">
      <c r="A688" s="40" t="s">
        <v>1085</v>
      </c>
      <c r="B688" s="780" t="s">
        <v>63</v>
      </c>
      <c r="C688" s="834" t="s">
        <v>108</v>
      </c>
      <c r="D688" s="1006"/>
      <c r="E688" s="1006"/>
      <c r="F688" s="1006"/>
      <c r="G688" s="1006"/>
      <c r="H688" s="835"/>
      <c r="I688" s="834" t="s">
        <v>318</v>
      </c>
      <c r="J688" s="1006"/>
      <c r="K688" s="1006"/>
      <c r="L688" s="1006"/>
      <c r="M688" s="1006"/>
      <c r="N688" s="1006"/>
      <c r="O688" s="1006"/>
      <c r="P688" s="1006"/>
      <c r="Q688" s="1006"/>
      <c r="R688" s="1006"/>
      <c r="S688" s="1006"/>
      <c r="T688" s="1006"/>
      <c r="U688" s="1006"/>
      <c r="V688" s="1006"/>
      <c r="W688" s="835"/>
      <c r="X688" s="834" t="s">
        <v>659</v>
      </c>
      <c r="Y688" s="835"/>
      <c r="Z688" s="834" t="s">
        <v>745</v>
      </c>
      <c r="AA688" s="1006"/>
      <c r="AB688" s="1006"/>
      <c r="AC688" s="835"/>
      <c r="AD688" s="780" t="s">
        <v>853</v>
      </c>
      <c r="AE688" s="780" t="s">
        <v>949</v>
      </c>
      <c r="AF688" s="834" t="s">
        <v>956</v>
      </c>
      <c r="AG688" s="835"/>
    </row>
    <row r="689" spans="1:33" ht="14.25" customHeight="1" thickTop="1" x14ac:dyDescent="0.2">
      <c r="A689" s="813" t="s">
        <v>1086</v>
      </c>
      <c r="B689" s="834" t="s">
        <v>63</v>
      </c>
      <c r="C689" s="834" t="s">
        <v>109</v>
      </c>
      <c r="D689" s="834" t="s">
        <v>137</v>
      </c>
      <c r="E689" s="834" t="s">
        <v>213</v>
      </c>
      <c r="F689" s="834" t="s">
        <v>235</v>
      </c>
      <c r="G689" s="834" t="s">
        <v>277</v>
      </c>
      <c r="H689" s="834" t="s">
        <v>108</v>
      </c>
      <c r="I689" s="834" t="s">
        <v>319</v>
      </c>
      <c r="J689" s="834" t="s">
        <v>343</v>
      </c>
      <c r="K689" s="834" t="s">
        <v>420</v>
      </c>
      <c r="L689" s="834" t="s">
        <v>439</v>
      </c>
      <c r="M689" s="834" t="s">
        <v>463</v>
      </c>
      <c r="N689" s="781"/>
      <c r="O689" s="834" t="s">
        <v>490</v>
      </c>
      <c r="P689" s="834" t="s">
        <v>493</v>
      </c>
      <c r="Q689" s="834" t="s">
        <v>502</v>
      </c>
      <c r="R689" s="834" t="s">
        <v>518</v>
      </c>
      <c r="S689" s="834" t="s">
        <v>531</v>
      </c>
      <c r="T689" s="834" t="s">
        <v>544</v>
      </c>
      <c r="U689" s="834" t="s">
        <v>557</v>
      </c>
      <c r="V689" s="834" t="s">
        <v>561</v>
      </c>
      <c r="W689" s="834" t="s">
        <v>646</v>
      </c>
      <c r="X689" s="834" t="s">
        <v>660</v>
      </c>
      <c r="Y689" s="834" t="s">
        <v>701</v>
      </c>
      <c r="Z689" s="834" t="s">
        <v>746</v>
      </c>
      <c r="AA689" s="834" t="s">
        <v>808</v>
      </c>
      <c r="AB689" s="834" t="s">
        <v>832</v>
      </c>
      <c r="AC689" s="834" t="s">
        <v>846</v>
      </c>
      <c r="AD689" s="834" t="s">
        <v>853</v>
      </c>
      <c r="AE689" s="834" t="s">
        <v>949</v>
      </c>
      <c r="AF689" s="834" t="s">
        <v>956</v>
      </c>
      <c r="AG689" s="834" t="s">
        <v>1056</v>
      </c>
    </row>
    <row r="690" spans="1:33" ht="13.5" customHeight="1" thickBot="1" x14ac:dyDescent="0.25">
      <c r="A690" s="814"/>
      <c r="B690" s="856"/>
      <c r="C690" s="856"/>
      <c r="D690" s="856"/>
      <c r="E690" s="856"/>
      <c r="F690" s="856"/>
      <c r="G690" s="856"/>
      <c r="H690" s="856"/>
      <c r="I690" s="856"/>
      <c r="J690" s="856"/>
      <c r="K690" s="856"/>
      <c r="L690" s="856"/>
      <c r="M690" s="856"/>
      <c r="N690" s="781"/>
      <c r="O690" s="856"/>
      <c r="P690" s="856"/>
      <c r="Q690" s="856"/>
      <c r="R690" s="856"/>
      <c r="S690" s="856"/>
      <c r="T690" s="856"/>
      <c r="U690" s="856"/>
      <c r="V690" s="856"/>
      <c r="W690" s="856"/>
      <c r="X690" s="856"/>
      <c r="Y690" s="856"/>
      <c r="Z690" s="856"/>
      <c r="AA690" s="856"/>
      <c r="AB690" s="856"/>
      <c r="AC690" s="856"/>
      <c r="AD690" s="856"/>
      <c r="AE690" s="856"/>
      <c r="AF690" s="856"/>
      <c r="AG690" s="856"/>
    </row>
    <row r="691" spans="1:33" ht="18" customHeight="1" thickTop="1" thickBot="1" x14ac:dyDescent="0.25">
      <c r="A691" s="40" t="s">
        <v>1087</v>
      </c>
      <c r="B691" s="46">
        <f>IFERROR(Y22*1,"0")+IFERROR(Y26*1,"0")+IFERROR(Y27*1,"0")+IFERROR(Y28*1,"0")+IFERROR(Y29*1,"0")+IFERROR(Y30*1,"0")+IFERROR(Y31*1,"0")+IFERROR(Y32*1,"0")+IFERROR(Y36*1,"0")+IFERROR(Y40*1,"0")</f>
        <v>0</v>
      </c>
      <c r="C691" s="46">
        <f>IFERROR(Y46*1,"0")+IFERROR(Y47*1,"0")+IFERROR(Y48*1,"0")+IFERROR(Y49*1,"0")+IFERROR(Y50*1,"0")+IFERROR(Y51*1,"0")+IFERROR(Y55*1,"0")+IFERROR(Y56*1,"0")</f>
        <v>148.80000000000001</v>
      </c>
      <c r="D691" s="46">
        <f>IFERROR(Y61*1,"0")+IFERROR(Y62*1,"0")+IFERROR(Y63*1,"0")+IFERROR(Y64*1,"0")+IFERROR(Y65*1,"0")+IFERROR(Y66*1,"0")+IFERROR(Y67*1,"0")+IFERROR(Y68*1,"0")+IFERROR(Y72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93*1,"0")+IFERROR(Y97*1,"0")+IFERROR(Y98*1,"0")+IFERROR(Y99*1,"0")</f>
        <v>216</v>
      </c>
      <c r="E691" s="46">
        <f>IFERROR(Y104*1,"0")+IFERROR(Y105*1,"0")+IFERROR(Y106*1,"0")+IFERROR(Y110*1,"0")+IFERROR(Y111*1,"0")+IFERROR(Y112*1,"0")+IFERROR(Y113*1,"0")+IFERROR(Y114*1,"0")+IFERROR(Y115*1,"0")</f>
        <v>899.10000000000014</v>
      </c>
      <c r="F691" s="46">
        <f>IFERROR(Y120*1,"0")+IFERROR(Y121*1,"0")+IFERROR(Y122*1,"0")+IFERROR(Y123*1,"0")+IFERROR(Y124*1,"0")+IFERROR(Y128*1,"0")+IFERROR(Y129*1,"0")+IFERROR(Y130*1,"0")+IFERROR(Y134*1,"0")+IFERROR(Y135*1,"0")+IFERROR(Y136*1,"0")+IFERROR(Y137*1,"0")+IFERROR(Y138*1,"0")+IFERROR(Y139*1,"0")+IFERROR(Y140*1,"0")+IFERROR(Y144*1,"0")+IFERROR(Y145*1,"0")</f>
        <v>810</v>
      </c>
      <c r="G691" s="46">
        <f>IFERROR(Y150*1,"0")+IFERROR(Y151*1,"0")+IFERROR(Y152*1,"0")+IFERROR(Y156*1,"0")+IFERROR(Y157*1,"0")+IFERROR(Y161*1,"0")+IFERROR(Y162*1,"0")+IFERROR(Y163*1,"0")</f>
        <v>157.19999999999999</v>
      </c>
      <c r="H691" s="46">
        <f>IFERROR(Y168*1,"0")+IFERROR(Y172*1,"0")+IFERROR(Y173*1,"0")+IFERROR(Y174*1,"0")+IFERROR(Y175*1,"0")+IFERROR(Y176*1,"0")+IFERROR(Y180*1,"0")+IFERROR(Y181*1,"0")</f>
        <v>0</v>
      </c>
      <c r="I691" s="46">
        <f>IFERROR(Y187*1,"0")+IFERROR(Y191*1,"0")+IFERROR(Y192*1,"0")+IFERROR(Y193*1,"0")+IFERROR(Y194*1,"0")+IFERROR(Y195*1,"0")+IFERROR(Y196*1,"0")+IFERROR(Y197*1,"0")+IFERROR(Y198*1,"0")</f>
        <v>100.80000000000001</v>
      </c>
      <c r="J691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+IFERROR(Y243*1,"0")</f>
        <v>615.6</v>
      </c>
      <c r="K691" s="46">
        <f>IFERROR(Y248*1,"0")+IFERROR(Y249*1,"0")+IFERROR(Y250*1,"0")+IFERROR(Y251*1,"0")+IFERROR(Y252*1,"0")+IFERROR(Y253*1,"0")+IFERROR(Y254*1,"0")+IFERROR(Y255*1,"0")</f>
        <v>0</v>
      </c>
      <c r="L691" s="46">
        <f>IFERROR(Y260*1,"0")+IFERROR(Y261*1,"0")+IFERROR(Y262*1,"0")+IFERROR(Y263*1,"0")+IFERROR(Y264*1,"0")+IFERROR(Y265*1,"0")+IFERROR(Y266*1,"0")+IFERROR(Y267*1,"0")+IFERROR(Y268*1,"0")+IFERROR(Y272*1,"0")</f>
        <v>0</v>
      </c>
      <c r="M691" s="46">
        <f>IFERROR(Y277*1,"0")+IFERROR(Y278*1,"0")+IFERROR(Y279*1,"0")+IFERROR(Y280*1,"0")+IFERROR(Y281*1,"0")+IFERROR(Y282*1,"0")+IFERROR(Y283*1,"0")+IFERROR(Y284*1,"0")+IFERROR(Y285*1,"0")</f>
        <v>0</v>
      </c>
      <c r="N691" s="781"/>
      <c r="O691" s="46">
        <f>IFERROR(Y290*1,"0")</f>
        <v>0</v>
      </c>
      <c r="P691" s="46">
        <f>IFERROR(Y295*1,"0")+IFERROR(Y296*1,"0")+IFERROR(Y297*1,"0")</f>
        <v>0</v>
      </c>
      <c r="Q691" s="46">
        <f>IFERROR(Y302*1,"0")+IFERROR(Y303*1,"0")+IFERROR(Y304*1,"0")+IFERROR(Y305*1,"0")+IFERROR(Y306*1,"0")+IFERROR(Y307*1,"0")</f>
        <v>0</v>
      </c>
      <c r="R691" s="46">
        <f>IFERROR(Y312*1,"0")+IFERROR(Y316*1,"0")+IFERROR(Y320*1,"0")+IFERROR(Y321*1,"0")</f>
        <v>0</v>
      </c>
      <c r="S691" s="46">
        <f>IFERROR(Y326*1,"0")+IFERROR(Y330*1,"0")+IFERROR(Y334*1,"0")+IFERROR(Y335*1,"0")</f>
        <v>0</v>
      </c>
      <c r="T691" s="46">
        <f>IFERROR(Y340*1,"0")+IFERROR(Y341*1,"0")+IFERROR(Y345*1,"0")+IFERROR(Y346*1,"0")+IFERROR(Y350*1,"0")</f>
        <v>31.5</v>
      </c>
      <c r="U691" s="46">
        <f>IFERROR(Y355*1,"0")</f>
        <v>0</v>
      </c>
      <c r="V691" s="46">
        <f>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390*1,"0")+IFERROR(Y394*1,"0")+IFERROR(Y395*1,"0")+IFERROR(Y396*1,"0")+IFERROR(Y397*1,"0")+IFERROR(Y401*1,"0")+IFERROR(Y402*1,"0")+IFERROR(Y403*1,"0")</f>
        <v>200.4</v>
      </c>
      <c r="W691" s="46">
        <f>IFERROR(Y408*1,"0")+IFERROR(Y412*1,"0")+IFERROR(Y413*1,"0")+IFERROR(Y414*1,"0")</f>
        <v>0</v>
      </c>
      <c r="X691" s="46">
        <f>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2613</v>
      </c>
      <c r="Y691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1503</v>
      </c>
      <c r="Z691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510*1,"0")+IFERROR(Y511*1,"0")</f>
        <v>100.80000000000001</v>
      </c>
      <c r="AA691" s="46">
        <f>IFERROR(Y516*1,"0")+IFERROR(Y520*1,"0")+IFERROR(Y521*1,"0")+IFERROR(Y522*1,"0")+IFERROR(Y523*1,"0")+IFERROR(Y524*1,"0")+IFERROR(Y528*1,"0")+IFERROR(Y532*1,"0")</f>
        <v>0</v>
      </c>
      <c r="AB691" s="46">
        <f>IFERROR(Y537*1,"0")+IFERROR(Y538*1,"0")+IFERROR(Y539*1,"0")+IFERROR(Y540*1,"0")</f>
        <v>0</v>
      </c>
      <c r="AC691" s="46">
        <f>IFERROR(Y545*1,"0")+IFERROR(Y549*1,"0")</f>
        <v>0</v>
      </c>
      <c r="AD691" s="46">
        <f>IFERROR(Y555*1,"0")+IFERROR(Y556*1,"0")+IFERROR(Y557*1,"0")+IFERROR(Y558*1,"0")+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588*1,"0")+IFERROR(Y589*1,"0")+IFERROR(Y590*1,"0")+IFERROR(Y591*1,"0")+IFERROR(Y592*1,"0")+IFERROR(Y596*1,"0")+IFERROR(Y597*1,"0")+IFERROR(Y598*1,"0")+IFERROR(Y602*1,"0")+IFERROR(Y603*1,"0")</f>
        <v>7323.36</v>
      </c>
      <c r="AE691" s="46">
        <f>IFERROR(Y609*1,"0")+IFERROR(Y613*1,"0")</f>
        <v>104.4</v>
      </c>
      <c r="AF691" s="46">
        <f>IFERROR(Y619*1,"0")+IFERROR(Y620*1,"0")+IFERROR(Y621*1,"0")+IFERROR(Y622*1,"0")+IFERROR(Y623*1,"0")+IFERROR(Y624*1,"0")+IFERROR(Y625*1,"0")+IFERROR(Y629*1,"0")+IFERROR(Y630*1,"0")+IFERROR(Y631*1,"0")+IFERROR(Y632*1,"0")+IFERROR(Y636*1,"0")+IFERROR(Y637*1,"0")+IFERROR(Y638*1,"0")+IFERROR(Y639*1,"0")+IFERROR(Y640*1,"0")+IFERROR(Y641*1,"0")+IFERROR(Y642*1,"0")+IFERROR(Y646*1,"0")+IFERROR(Y647*1,"0")+IFERROR(Y648*1,"0")+IFERROR(Y649*1,"0")+IFERROR(Y650*1,"0")+IFERROR(Y651*1,"0")+IFERROR(Y652*1,"0")+IFERROR(Y653*1,"0")+IFERROR(Y657*1,"0")+IFERROR(Y658*1,"0")+IFERROR(Y659*1,"0")+IFERROR(Y660*1,"0")</f>
        <v>507</v>
      </c>
      <c r="AG691" s="46">
        <f>IFERROR(Y665*1,"0")+IFERROR(Y666*1,"0")+IFERROR(Y670*1,"0")+IFERROR(Y674*1,"0")+IFERROR(Y678*1,"0")</f>
        <v>0</v>
      </c>
    </row>
  </sheetData>
  <sheetProtection algorithmName="SHA-512" hashValue="T7qwCTc1sL06AsR3g9CDFBouXLejetQ6nWZW7nH/DEcy/TVuFVVa7V0tIHzozJPHkjcWiYF7gFDt7m/QHC2XmQ==" saltValue="QbTMaezexcfvrihTT3nMy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5">
    <mergeCell ref="A8:C8"/>
    <mergeCell ref="P124:T124"/>
    <mergeCell ref="D355:E355"/>
    <mergeCell ref="A502:O503"/>
    <mergeCell ref="P360:T360"/>
    <mergeCell ref="D32:E32"/>
    <mergeCell ref="D268:E268"/>
    <mergeCell ref="P151:T151"/>
    <mergeCell ref="D97:E97"/>
    <mergeCell ref="D566:E566"/>
    <mergeCell ref="P449:T449"/>
    <mergeCell ref="D395:E395"/>
    <mergeCell ref="P76:V76"/>
    <mergeCell ref="T6:U9"/>
    <mergeCell ref="P672:V672"/>
    <mergeCell ref="A10:C10"/>
    <mergeCell ref="P161:T161"/>
    <mergeCell ref="P218:T218"/>
    <mergeCell ref="P69:V69"/>
    <mergeCell ref="A21:Z21"/>
    <mergeCell ref="P505:T505"/>
    <mergeCell ref="P661:V661"/>
    <mergeCell ref="D121:E121"/>
    <mergeCell ref="D192:E192"/>
    <mergeCell ref="P356:V356"/>
    <mergeCell ref="P363:T363"/>
    <mergeCell ref="D173:E173"/>
    <mergeCell ref="D17:E18"/>
    <mergeCell ref="D642:E642"/>
    <mergeCell ref="P373:T373"/>
    <mergeCell ref="P307:T307"/>
    <mergeCell ref="A188:O189"/>
    <mergeCell ref="D483:E483"/>
    <mergeCell ref="P83:T83"/>
    <mergeCell ref="V12:W12"/>
    <mergeCell ref="D191:E191"/>
    <mergeCell ref="D433:E433"/>
    <mergeCell ref="D262:E262"/>
    <mergeCell ref="AA689:AA690"/>
    <mergeCell ref="A39:Z39"/>
    <mergeCell ref="A310:Z310"/>
    <mergeCell ref="A608:Z608"/>
    <mergeCell ref="P383:T383"/>
    <mergeCell ref="P650:T650"/>
    <mergeCell ref="P625:T625"/>
    <mergeCell ref="A595:Z595"/>
    <mergeCell ref="D522:E522"/>
    <mergeCell ref="A671:O672"/>
    <mergeCell ref="A103:Z103"/>
    <mergeCell ref="D239:E239"/>
    <mergeCell ref="D266:E266"/>
    <mergeCell ref="D537:E537"/>
    <mergeCell ref="A339:Z339"/>
    <mergeCell ref="P174:T174"/>
    <mergeCell ref="U17:V17"/>
    <mergeCell ref="Y17:Y18"/>
    <mergeCell ref="P678:T678"/>
    <mergeCell ref="D250:E250"/>
    <mergeCell ref="D50:E50"/>
    <mergeCell ref="D123:E123"/>
    <mergeCell ref="X17:X18"/>
    <mergeCell ref="D408:E408"/>
    <mergeCell ref="A481:Z481"/>
    <mergeCell ref="D641:E641"/>
    <mergeCell ref="P136:T136"/>
    <mergeCell ref="P65:T65"/>
    <mergeCell ref="I688:W688"/>
    <mergeCell ref="P434:T434"/>
    <mergeCell ref="P263:T263"/>
    <mergeCell ref="P228:T228"/>
    <mergeCell ref="P670:T670"/>
    <mergeCell ref="P499:T499"/>
    <mergeCell ref="P355:T355"/>
    <mergeCell ref="D204:E204"/>
    <mergeCell ref="P597:T597"/>
    <mergeCell ref="H689:H690"/>
    <mergeCell ref="P657:T657"/>
    <mergeCell ref="A643:O644"/>
    <mergeCell ref="Q6:R6"/>
    <mergeCell ref="P684:V684"/>
    <mergeCell ref="P513:V513"/>
    <mergeCell ref="P243:T243"/>
    <mergeCell ref="P134:T134"/>
    <mergeCell ref="D198:E198"/>
    <mergeCell ref="P528:T528"/>
    <mergeCell ref="D196:E196"/>
    <mergeCell ref="P615:V615"/>
    <mergeCell ref="P23:V23"/>
    <mergeCell ref="P210:V210"/>
    <mergeCell ref="A35:Z35"/>
    <mergeCell ref="P510:T510"/>
    <mergeCell ref="P679:V679"/>
    <mergeCell ref="A504:Z504"/>
    <mergeCell ref="A333:Z333"/>
    <mergeCell ref="P308:V308"/>
    <mergeCell ref="P439:T439"/>
    <mergeCell ref="D249:E249"/>
    <mergeCell ref="P433:T433"/>
    <mergeCell ref="P262:T262"/>
    <mergeCell ref="D105:E105"/>
    <mergeCell ref="A349:Z349"/>
    <mergeCell ref="A525:O526"/>
    <mergeCell ref="A476:Z476"/>
    <mergeCell ref="A536:Z536"/>
    <mergeCell ref="D639:E639"/>
    <mergeCell ref="D468:E468"/>
    <mergeCell ref="D341:E341"/>
    <mergeCell ref="N17:N18"/>
    <mergeCell ref="P132:V132"/>
    <mergeCell ref="Q5:R5"/>
    <mergeCell ref="F17:F18"/>
    <mergeCell ref="P72:T72"/>
    <mergeCell ref="D49:E49"/>
    <mergeCell ref="D242:E242"/>
    <mergeCell ref="D120:E120"/>
    <mergeCell ref="A315:Z315"/>
    <mergeCell ref="P497:T497"/>
    <mergeCell ref="P297:T297"/>
    <mergeCell ref="P568:T568"/>
    <mergeCell ref="D478:E478"/>
    <mergeCell ref="D549:E549"/>
    <mergeCell ref="A614:O615"/>
    <mergeCell ref="P484:T484"/>
    <mergeCell ref="P589:T589"/>
    <mergeCell ref="D278:E278"/>
    <mergeCell ref="D234:E234"/>
    <mergeCell ref="D163:E163"/>
    <mergeCell ref="A205:O206"/>
    <mergeCell ref="P75:T75"/>
    <mergeCell ref="D152:E152"/>
    <mergeCell ref="D394:E394"/>
    <mergeCell ref="D450:E450"/>
    <mergeCell ref="D279:E279"/>
    <mergeCell ref="D521:E521"/>
    <mergeCell ref="F10:G10"/>
    <mergeCell ref="P121:T121"/>
    <mergeCell ref="P181:T181"/>
    <mergeCell ref="D29:E29"/>
    <mergeCell ref="D265:E265"/>
    <mergeCell ref="D216:E216"/>
    <mergeCell ref="P642:T642"/>
    <mergeCell ref="A20:Z20"/>
    <mergeCell ref="D623:E623"/>
    <mergeCell ref="D452:E452"/>
    <mergeCell ref="P431:V431"/>
    <mergeCell ref="D252:E252"/>
    <mergeCell ref="P123:T123"/>
    <mergeCell ref="A554:Z554"/>
    <mergeCell ref="P529:V529"/>
    <mergeCell ref="P421:T421"/>
    <mergeCell ref="P110:T110"/>
    <mergeCell ref="P579:T579"/>
    <mergeCell ref="P408:T408"/>
    <mergeCell ref="D218:E218"/>
    <mergeCell ref="A127:Z127"/>
    <mergeCell ref="P53:V53"/>
    <mergeCell ref="P351:V351"/>
    <mergeCell ref="A618:Z618"/>
    <mergeCell ref="P593:V593"/>
    <mergeCell ref="P376:V376"/>
    <mergeCell ref="P643:V643"/>
    <mergeCell ref="D528:E528"/>
    <mergeCell ref="P205:V205"/>
    <mergeCell ref="A201:Z201"/>
    <mergeCell ref="P128:T128"/>
    <mergeCell ref="A52:O53"/>
    <mergeCell ref="P364:T364"/>
    <mergeCell ref="P599:V599"/>
    <mergeCell ref="AD17:AF18"/>
    <mergeCell ref="P142:V142"/>
    <mergeCell ref="AB689:AB690"/>
    <mergeCell ref="P117:V117"/>
    <mergeCell ref="P90:T90"/>
    <mergeCell ref="AD689:AD690"/>
    <mergeCell ref="F5:G5"/>
    <mergeCell ref="P169:V169"/>
    <mergeCell ref="A25:Z25"/>
    <mergeCell ref="A463:Z463"/>
    <mergeCell ref="A368:O369"/>
    <mergeCell ref="D455:E455"/>
    <mergeCell ref="P67:T67"/>
    <mergeCell ref="D175:E175"/>
    <mergeCell ref="P253:T253"/>
    <mergeCell ref="A223:Z223"/>
    <mergeCell ref="P469:V469"/>
    <mergeCell ref="A294:Z294"/>
    <mergeCell ref="P82:T82"/>
    <mergeCell ref="V11:W11"/>
    <mergeCell ref="P367:T367"/>
    <mergeCell ref="P603:T603"/>
    <mergeCell ref="P486:T486"/>
    <mergeCell ref="P652:T652"/>
    <mergeCell ref="P365:T365"/>
    <mergeCell ref="D579:E579"/>
    <mergeCell ref="P62:T62"/>
    <mergeCell ref="D589:E589"/>
    <mergeCell ref="D560:E560"/>
    <mergeCell ref="A269:O270"/>
    <mergeCell ref="P2:W3"/>
    <mergeCell ref="A57:O58"/>
    <mergeCell ref="D241:E241"/>
    <mergeCell ref="P198:T198"/>
    <mergeCell ref="A43:Z43"/>
    <mergeCell ref="D539:E539"/>
    <mergeCell ref="A415:O416"/>
    <mergeCell ref="A244:O245"/>
    <mergeCell ref="D228:E228"/>
    <mergeCell ref="P583:T583"/>
    <mergeCell ref="P412:T412"/>
    <mergeCell ref="D575:E575"/>
    <mergeCell ref="A342:O343"/>
    <mergeCell ref="A289:Z289"/>
    <mergeCell ref="D10:E10"/>
    <mergeCell ref="P610:V610"/>
    <mergeCell ref="P64:T64"/>
    <mergeCell ref="A23:O24"/>
    <mergeCell ref="D562:E562"/>
    <mergeCell ref="P362:T362"/>
    <mergeCell ref="P191:T191"/>
    <mergeCell ref="D305:E305"/>
    <mergeCell ref="P135:T135"/>
    <mergeCell ref="D243:E243"/>
    <mergeCell ref="A479:O480"/>
    <mergeCell ref="D321:E321"/>
    <mergeCell ref="P278:T278"/>
    <mergeCell ref="D150:E150"/>
    <mergeCell ref="P636:T636"/>
    <mergeCell ref="D557:E557"/>
    <mergeCell ref="P465:T465"/>
    <mergeCell ref="P641:T641"/>
    <mergeCell ref="A246:Z246"/>
    <mergeCell ref="D215:E215"/>
    <mergeCell ref="P286:V286"/>
    <mergeCell ref="P479:V479"/>
    <mergeCell ref="M17:M18"/>
    <mergeCell ref="A531:Z531"/>
    <mergeCell ref="O17:O18"/>
    <mergeCell ref="P131:V131"/>
    <mergeCell ref="P52:V52"/>
    <mergeCell ref="P410:V410"/>
    <mergeCell ref="P588:T588"/>
    <mergeCell ref="A247:Z247"/>
    <mergeCell ref="P189:V189"/>
    <mergeCell ref="P456:V456"/>
    <mergeCell ref="P196:T196"/>
    <mergeCell ref="A185:Z185"/>
    <mergeCell ref="P287:V287"/>
    <mergeCell ref="A313:O314"/>
    <mergeCell ref="D226:E226"/>
    <mergeCell ref="P352:V352"/>
    <mergeCell ref="A308:O309"/>
    <mergeCell ref="A550:O551"/>
    <mergeCell ref="P420:T420"/>
    <mergeCell ref="D397:E397"/>
    <mergeCell ref="D99:E99"/>
    <mergeCell ref="P648:T648"/>
    <mergeCell ref="P116:V116"/>
    <mergeCell ref="A612:Z612"/>
    <mergeCell ref="P474:V474"/>
    <mergeCell ref="A155:Z155"/>
    <mergeCell ref="A293:Z293"/>
    <mergeCell ref="A33:O34"/>
    <mergeCell ref="Q13:R13"/>
    <mergeCell ref="D389:E389"/>
    <mergeCell ref="P139:T139"/>
    <mergeCell ref="A125:O126"/>
    <mergeCell ref="P560:T560"/>
    <mergeCell ref="P176:T176"/>
    <mergeCell ref="Z688:AC688"/>
    <mergeCell ref="P114:T114"/>
    <mergeCell ref="P241:T241"/>
    <mergeCell ref="D84:E84"/>
    <mergeCell ref="P483:T483"/>
    <mergeCell ref="D22:E22"/>
    <mergeCell ref="D320:E320"/>
    <mergeCell ref="P575:T575"/>
    <mergeCell ref="P295:T295"/>
    <mergeCell ref="P105:T105"/>
    <mergeCell ref="P214:T214"/>
    <mergeCell ref="A593:O594"/>
    <mergeCell ref="P341:T341"/>
    <mergeCell ref="D213:E213"/>
    <mergeCell ref="A628:Z628"/>
    <mergeCell ref="P639:T639"/>
    <mergeCell ref="D151:E151"/>
    <mergeCell ref="D620:E620"/>
    <mergeCell ref="D449:E449"/>
    <mergeCell ref="D670:E670"/>
    <mergeCell ref="P282:T282"/>
    <mergeCell ref="D225:E225"/>
    <mergeCell ref="P580:T580"/>
    <mergeCell ref="P111:T111"/>
    <mergeCell ref="P651:T651"/>
    <mergeCell ref="D657:E657"/>
    <mergeCell ref="P61:T61"/>
    <mergeCell ref="P555:T555"/>
    <mergeCell ref="P48:T48"/>
    <mergeCell ref="P490:T490"/>
    <mergeCell ref="P346:T346"/>
    <mergeCell ref="D227:E227"/>
    <mergeCell ref="AC689:AC690"/>
    <mergeCell ref="P582:T582"/>
    <mergeCell ref="P321:T321"/>
    <mergeCell ref="A9:C9"/>
    <mergeCell ref="D373:E373"/>
    <mergeCell ref="P557:T557"/>
    <mergeCell ref="D500:E500"/>
    <mergeCell ref="A179:Z179"/>
    <mergeCell ref="P112:T112"/>
    <mergeCell ref="P273:V273"/>
    <mergeCell ref="D592:E592"/>
    <mergeCell ref="P646:T646"/>
    <mergeCell ref="P571:V571"/>
    <mergeCell ref="J689:J690"/>
    <mergeCell ref="T689:T690"/>
    <mergeCell ref="L689:L690"/>
    <mergeCell ref="D231:E231"/>
    <mergeCell ref="P70:V70"/>
    <mergeCell ref="P508:V508"/>
    <mergeCell ref="A626:O627"/>
    <mergeCell ref="D83:E83"/>
    <mergeCell ref="D506:E506"/>
    <mergeCell ref="P233:T233"/>
    <mergeCell ref="P106:T106"/>
    <mergeCell ref="P226:T226"/>
    <mergeCell ref="P93:T93"/>
    <mergeCell ref="P335:T335"/>
    <mergeCell ref="D383:E383"/>
    <mergeCell ref="A100:O101"/>
    <mergeCell ref="P405:V405"/>
    <mergeCell ref="A529:O530"/>
    <mergeCell ref="P57:V57"/>
    <mergeCell ref="G17:G18"/>
    <mergeCell ref="A143:Z143"/>
    <mergeCell ref="A167:Z167"/>
    <mergeCell ref="D80:E80"/>
    <mergeCell ref="P357:V357"/>
    <mergeCell ref="A207:Z207"/>
    <mergeCell ref="P42:V42"/>
    <mergeCell ref="A541:O542"/>
    <mergeCell ref="D459:E459"/>
    <mergeCell ref="P130:T130"/>
    <mergeCell ref="A271:Z271"/>
    <mergeCell ref="D136:E136"/>
    <mergeCell ref="D434:E434"/>
    <mergeCell ref="P488:T488"/>
    <mergeCell ref="D176:E176"/>
    <mergeCell ref="P46:T46"/>
    <mergeCell ref="P337:V337"/>
    <mergeCell ref="A336:O337"/>
    <mergeCell ref="P49:T49"/>
    <mergeCell ref="P620:T620"/>
    <mergeCell ref="A54:Z54"/>
    <mergeCell ref="AB17:AB18"/>
    <mergeCell ref="P100:V100"/>
    <mergeCell ref="P94:V94"/>
    <mergeCell ref="A212:Z212"/>
    <mergeCell ref="P634:V634"/>
    <mergeCell ref="A519:Z519"/>
    <mergeCell ref="P550:V550"/>
    <mergeCell ref="D367:E367"/>
    <mergeCell ref="H5:M5"/>
    <mergeCell ref="P473:V473"/>
    <mergeCell ref="P158:V158"/>
    <mergeCell ref="P98:T98"/>
    <mergeCell ref="R689:R690"/>
    <mergeCell ref="P567:T567"/>
    <mergeCell ref="D439:E439"/>
    <mergeCell ref="D510:E510"/>
    <mergeCell ref="P396:T396"/>
    <mergeCell ref="P225:T225"/>
    <mergeCell ref="D6:M6"/>
    <mergeCell ref="A317:O318"/>
    <mergeCell ref="D304:E304"/>
    <mergeCell ref="D602:E602"/>
    <mergeCell ref="P175:T175"/>
    <mergeCell ref="D540:E540"/>
    <mergeCell ref="P95:V95"/>
    <mergeCell ref="P162:T162"/>
    <mergeCell ref="P502:V502"/>
    <mergeCell ref="P331:V331"/>
    <mergeCell ref="P631:T631"/>
    <mergeCell ref="P460:T460"/>
    <mergeCell ref="S689:S690"/>
    <mergeCell ref="A604:O605"/>
    <mergeCell ref="D591:E591"/>
    <mergeCell ref="U689:U690"/>
    <mergeCell ref="D420:E420"/>
    <mergeCell ref="P430:V430"/>
    <mergeCell ref="A288:Z288"/>
    <mergeCell ref="D128:E128"/>
    <mergeCell ref="V6:W9"/>
    <mergeCell ref="D497:E497"/>
    <mergeCell ref="D364:E364"/>
    <mergeCell ref="A404:O405"/>
    <mergeCell ref="A59:Z59"/>
    <mergeCell ref="D413:E413"/>
    <mergeCell ref="P345:T345"/>
    <mergeCell ref="D484:E484"/>
    <mergeCell ref="D217:E217"/>
    <mergeCell ref="A391:O392"/>
    <mergeCell ref="D649:E649"/>
    <mergeCell ref="A633:O634"/>
    <mergeCell ref="P193:T193"/>
    <mergeCell ref="P84:T84"/>
    <mergeCell ref="P320:T320"/>
    <mergeCell ref="D65:E65"/>
    <mergeCell ref="P22:T22"/>
    <mergeCell ref="D428:E428"/>
    <mergeCell ref="P40:T40"/>
    <mergeCell ref="P236:V236"/>
    <mergeCell ref="A599:O600"/>
    <mergeCell ref="D586:E586"/>
    <mergeCell ref="A359:Z359"/>
    <mergeCell ref="P570:V570"/>
    <mergeCell ref="P156:T156"/>
    <mergeCell ref="P500:T500"/>
    <mergeCell ref="A444:O445"/>
    <mergeCell ref="P170:V170"/>
    <mergeCell ref="A160:Z160"/>
    <mergeCell ref="P577:V577"/>
    <mergeCell ref="AA17:AA18"/>
    <mergeCell ref="H10:M10"/>
    <mergeCell ref="A377:Z377"/>
    <mergeCell ref="P107:V107"/>
    <mergeCell ref="P485:T485"/>
    <mergeCell ref="AC17:AC18"/>
    <mergeCell ref="P101:V101"/>
    <mergeCell ref="A409:O410"/>
    <mergeCell ref="P279:T279"/>
    <mergeCell ref="P472:T472"/>
    <mergeCell ref="D89:E89"/>
    <mergeCell ref="P254:T254"/>
    <mergeCell ref="P147:V147"/>
    <mergeCell ref="P445:V445"/>
    <mergeCell ref="P251:T251"/>
    <mergeCell ref="P487:T487"/>
    <mergeCell ref="A235:O236"/>
    <mergeCell ref="A533:O534"/>
    <mergeCell ref="P80:T80"/>
    <mergeCell ref="D194:E194"/>
    <mergeCell ref="Z17:Z18"/>
    <mergeCell ref="P569:T569"/>
    <mergeCell ref="A384:O385"/>
    <mergeCell ref="P227:T227"/>
    <mergeCell ref="P36:T36"/>
    <mergeCell ref="P478:T478"/>
    <mergeCell ref="D267:E267"/>
    <mergeCell ref="D674:E674"/>
    <mergeCell ref="D425:E425"/>
    <mergeCell ref="H17:H18"/>
    <mergeCell ref="P261:T261"/>
    <mergeCell ref="P532:T532"/>
    <mergeCell ref="A291:O292"/>
    <mergeCell ref="P559:T559"/>
    <mergeCell ref="P388:T388"/>
    <mergeCell ref="P630:T630"/>
    <mergeCell ref="D636:E636"/>
    <mergeCell ref="D465:E465"/>
    <mergeCell ref="P459:T459"/>
    <mergeCell ref="D296:E296"/>
    <mergeCell ref="A576:O577"/>
    <mergeCell ref="D489:E489"/>
    <mergeCell ref="P217:T217"/>
    <mergeCell ref="A570:O571"/>
    <mergeCell ref="D427:E427"/>
    <mergeCell ref="P27:T27"/>
    <mergeCell ref="D75:E75"/>
    <mergeCell ref="P561:T561"/>
    <mergeCell ref="P390:T390"/>
    <mergeCell ref="P632:T632"/>
    <mergeCell ref="P41:V41"/>
    <mergeCell ref="A507:O508"/>
    <mergeCell ref="D181:E181"/>
    <mergeCell ref="D596:E596"/>
    <mergeCell ref="A221:O222"/>
    <mergeCell ref="P404:V404"/>
    <mergeCell ref="P91:T91"/>
    <mergeCell ref="A286:O287"/>
    <mergeCell ref="P676:V676"/>
    <mergeCell ref="D64:E64"/>
    <mergeCell ref="D51:E51"/>
    <mergeCell ref="P506:T506"/>
    <mergeCell ref="P306:T306"/>
    <mergeCell ref="P86:V86"/>
    <mergeCell ref="P328:V328"/>
    <mergeCell ref="D647:E647"/>
    <mergeCell ref="P384:V384"/>
    <mergeCell ref="P626:V626"/>
    <mergeCell ref="A131:O132"/>
    <mergeCell ref="A432:Z432"/>
    <mergeCell ref="P392:V392"/>
    <mergeCell ref="P221:V221"/>
    <mergeCell ref="D138:E138"/>
    <mergeCell ref="P564:T564"/>
    <mergeCell ref="B689:B690"/>
    <mergeCell ref="A509:Z509"/>
    <mergeCell ref="P457:V457"/>
    <mergeCell ref="D689:D690"/>
    <mergeCell ref="P629:T629"/>
    <mergeCell ref="D374:E374"/>
    <mergeCell ref="A338:Z338"/>
    <mergeCell ref="D203:E203"/>
    <mergeCell ref="A186:Z186"/>
    <mergeCell ref="P165:V165"/>
    <mergeCell ref="P232:T232"/>
    <mergeCell ref="P330:T330"/>
    <mergeCell ref="A275:Z275"/>
    <mergeCell ref="D140:E140"/>
    <mergeCell ref="P566:T566"/>
    <mergeCell ref="P686:V686"/>
    <mergeCell ref="J9:M9"/>
    <mergeCell ref="A418:Z418"/>
    <mergeCell ref="D283:E283"/>
    <mergeCell ref="D112:E112"/>
    <mergeCell ref="D581:E581"/>
    <mergeCell ref="P538:T538"/>
    <mergeCell ref="D652:E652"/>
    <mergeCell ref="D646:E646"/>
    <mergeCell ref="D62:E62"/>
    <mergeCell ref="D56:E56"/>
    <mergeCell ref="D193:E193"/>
    <mergeCell ref="P619:T619"/>
    <mergeCell ref="D491:E491"/>
    <mergeCell ref="P448:T448"/>
    <mergeCell ref="P304:T304"/>
    <mergeCell ref="D114:E114"/>
    <mergeCell ref="A298:O299"/>
    <mergeCell ref="P602:T602"/>
    <mergeCell ref="D285:E285"/>
    <mergeCell ref="D583:E583"/>
    <mergeCell ref="P596:T596"/>
    <mergeCell ref="P540:T540"/>
    <mergeCell ref="D412:E412"/>
    <mergeCell ref="P391:V391"/>
    <mergeCell ref="D648:E648"/>
    <mergeCell ref="P518:V518"/>
    <mergeCell ref="A514:Z514"/>
    <mergeCell ref="A273:O274"/>
    <mergeCell ref="D362:E362"/>
    <mergeCell ref="P248:T248"/>
    <mergeCell ref="D438:E438"/>
    <mergeCell ref="P395:T395"/>
    <mergeCell ref="AF689:AF690"/>
    <mergeCell ref="A440:O441"/>
    <mergeCell ref="D424:E424"/>
    <mergeCell ref="P224:T224"/>
    <mergeCell ref="P491:T491"/>
    <mergeCell ref="P260:T260"/>
    <mergeCell ref="A141:O142"/>
    <mergeCell ref="P89:T89"/>
    <mergeCell ref="P558:T558"/>
    <mergeCell ref="A675:O676"/>
    <mergeCell ref="P545:T545"/>
    <mergeCell ref="D295:E295"/>
    <mergeCell ref="D172:E172"/>
    <mergeCell ref="P88:T88"/>
    <mergeCell ref="P51:T51"/>
    <mergeCell ref="P461:V461"/>
    <mergeCell ref="P26:T26"/>
    <mergeCell ref="P591:T591"/>
    <mergeCell ref="P622:T622"/>
    <mergeCell ref="A199:O200"/>
    <mergeCell ref="P511:T511"/>
    <mergeCell ref="D555:E555"/>
    <mergeCell ref="P609:T609"/>
    <mergeCell ref="P534:V534"/>
    <mergeCell ref="P507:V507"/>
    <mergeCell ref="A435:O436"/>
    <mergeCell ref="D36:E36"/>
    <mergeCell ref="P525:V525"/>
    <mergeCell ref="P313:V313"/>
    <mergeCell ref="P649:T649"/>
    <mergeCell ref="P444:V444"/>
    <mergeCell ref="P671:V671"/>
    <mergeCell ref="Q10:R10"/>
    <mergeCell ref="P296:T296"/>
    <mergeCell ref="P318:V318"/>
    <mergeCell ref="D277:E277"/>
    <mergeCell ref="P598:T598"/>
    <mergeCell ref="P256:V256"/>
    <mergeCell ref="P85:V85"/>
    <mergeCell ref="D371:E371"/>
    <mergeCell ref="D564:E564"/>
    <mergeCell ref="P668:V668"/>
    <mergeCell ref="A664:Z664"/>
    <mergeCell ref="D485:E485"/>
    <mergeCell ref="P314:V314"/>
    <mergeCell ref="P387:T387"/>
    <mergeCell ref="A406:Z406"/>
    <mergeCell ref="P385:V385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D372:E372"/>
    <mergeCell ref="D335:E335"/>
    <mergeCell ref="A375:O376"/>
    <mergeCell ref="D68:E68"/>
    <mergeCell ref="P516:T516"/>
    <mergeCell ref="P126:V126"/>
    <mergeCell ref="P380:T380"/>
    <mergeCell ref="T5:U5"/>
    <mergeCell ref="V5:W5"/>
    <mergeCell ref="P496:T496"/>
    <mergeCell ref="D46:E46"/>
    <mergeCell ref="P374:T374"/>
    <mergeCell ref="D488:E488"/>
    <mergeCell ref="A319:Z319"/>
    <mergeCell ref="P203:T203"/>
    <mergeCell ref="D40:E40"/>
    <mergeCell ref="P361:T361"/>
    <mergeCell ref="A347:O348"/>
    <mergeCell ref="A477:Z477"/>
    <mergeCell ref="P659:T659"/>
    <mergeCell ref="D580:E580"/>
    <mergeCell ref="D282:E282"/>
    <mergeCell ref="D233:E233"/>
    <mergeCell ref="D111:E111"/>
    <mergeCell ref="Q8:R8"/>
    <mergeCell ref="P140:T140"/>
    <mergeCell ref="P438:T438"/>
    <mergeCell ref="P267:T267"/>
    <mergeCell ref="D248:E248"/>
    <mergeCell ref="D219:E219"/>
    <mergeCell ref="D104:E104"/>
    <mergeCell ref="P425:T425"/>
    <mergeCell ref="D340:E340"/>
    <mergeCell ref="P590:T590"/>
    <mergeCell ref="D582:E582"/>
    <mergeCell ref="P512:V512"/>
    <mergeCell ref="A442:Z442"/>
    <mergeCell ref="A635:Z635"/>
    <mergeCell ref="P368:V368"/>
    <mergeCell ref="A12:M12"/>
    <mergeCell ref="D487:E487"/>
    <mergeCell ref="A411:Z411"/>
    <mergeCell ref="P397:T397"/>
    <mergeCell ref="P200:V200"/>
    <mergeCell ref="P74:T74"/>
    <mergeCell ref="A190:Z190"/>
    <mergeCell ref="P436:V436"/>
    <mergeCell ref="P372:T372"/>
    <mergeCell ref="P292:V292"/>
    <mergeCell ref="A19:Z19"/>
    <mergeCell ref="A14:M14"/>
    <mergeCell ref="D280:E280"/>
    <mergeCell ref="P163:T163"/>
    <mergeCell ref="A353:Z353"/>
    <mergeCell ref="D467:E467"/>
    <mergeCell ref="P424:T424"/>
    <mergeCell ref="D345:E345"/>
    <mergeCell ref="P138:T138"/>
    <mergeCell ref="A325:Z325"/>
    <mergeCell ref="P58:V58"/>
    <mergeCell ref="A13:M13"/>
    <mergeCell ref="A119:Z119"/>
    <mergeCell ref="A417:Z417"/>
    <mergeCell ref="P244:V244"/>
    <mergeCell ref="D61:E61"/>
    <mergeCell ref="P115:T115"/>
    <mergeCell ref="D254:E254"/>
    <mergeCell ref="A15:M15"/>
    <mergeCell ref="P238:T238"/>
    <mergeCell ref="A354:Z354"/>
    <mergeCell ref="D346:E346"/>
    <mergeCell ref="P15:T16"/>
    <mergeCell ref="D632:E632"/>
    <mergeCell ref="A430:O431"/>
    <mergeCell ref="D414:E414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D156:E156"/>
    <mergeCell ref="A69:O70"/>
    <mergeCell ref="D106:E106"/>
    <mergeCell ref="A41:O42"/>
    <mergeCell ref="P427:T427"/>
    <mergeCell ref="A146:O147"/>
    <mergeCell ref="P283:T283"/>
    <mergeCell ref="A543:Z543"/>
    <mergeCell ref="P581:T581"/>
    <mergeCell ref="P277:T277"/>
    <mergeCell ref="D264:E264"/>
    <mergeCell ref="D220:E220"/>
    <mergeCell ref="P199:V199"/>
    <mergeCell ref="D93:E93"/>
    <mergeCell ref="P122:T122"/>
    <mergeCell ref="A553:Z553"/>
    <mergeCell ref="P435:V435"/>
    <mergeCell ref="P291:V291"/>
    <mergeCell ref="P285:T285"/>
    <mergeCell ref="AE689:AE690"/>
    <mergeCell ref="D330:E330"/>
    <mergeCell ref="A329:Z329"/>
    <mergeCell ref="AG689:AG690"/>
    <mergeCell ref="P56:T56"/>
    <mergeCell ref="D492:E492"/>
    <mergeCell ref="P305:T305"/>
    <mergeCell ref="A663:Z663"/>
    <mergeCell ref="A527:Z527"/>
    <mergeCell ref="D630:E630"/>
    <mergeCell ref="P604:V604"/>
    <mergeCell ref="D350:E350"/>
    <mergeCell ref="P689:P690"/>
    <mergeCell ref="D27:E27"/>
    <mergeCell ref="P208:T208"/>
    <mergeCell ref="D567:E567"/>
    <mergeCell ref="P644:V644"/>
    <mergeCell ref="P450:T450"/>
    <mergeCell ref="D396:E396"/>
    <mergeCell ref="A667:O668"/>
    <mergeCell ref="P655:V655"/>
    <mergeCell ref="D157:E157"/>
    <mergeCell ref="A259:Z259"/>
    <mergeCell ref="P501:T501"/>
    <mergeCell ref="D251:E251"/>
    <mergeCell ref="A324:Z324"/>
    <mergeCell ref="A109:Z109"/>
    <mergeCell ref="D538:E538"/>
    <mergeCell ref="P674:T674"/>
    <mergeCell ref="K689:K690"/>
    <mergeCell ref="C689:C690"/>
    <mergeCell ref="M689:M690"/>
    <mergeCell ref="A5:C5"/>
    <mergeCell ref="A237:Z237"/>
    <mergeCell ref="P654:V654"/>
    <mergeCell ref="A535:Z535"/>
    <mergeCell ref="A606:Z606"/>
    <mergeCell ref="P340:T340"/>
    <mergeCell ref="P592:T592"/>
    <mergeCell ref="D464:E464"/>
    <mergeCell ref="D573:E573"/>
    <mergeCell ref="D402:E402"/>
    <mergeCell ref="D55:E55"/>
    <mergeCell ref="P195:T195"/>
    <mergeCell ref="A118:Z118"/>
    <mergeCell ref="A17:A18"/>
    <mergeCell ref="P493:T493"/>
    <mergeCell ref="P371:T371"/>
    <mergeCell ref="C17:C18"/>
    <mergeCell ref="K17:K18"/>
    <mergeCell ref="D401:E401"/>
    <mergeCell ref="D230:E230"/>
    <mergeCell ref="D168:E168"/>
    <mergeCell ref="D637:E637"/>
    <mergeCell ref="D466:E466"/>
    <mergeCell ref="P66:T66"/>
    <mergeCell ref="D180:E180"/>
    <mergeCell ref="P137:T137"/>
    <mergeCell ref="P197:T197"/>
    <mergeCell ref="D9:E9"/>
    <mergeCell ref="F9:G9"/>
    <mergeCell ref="P495:T495"/>
    <mergeCell ref="P422:T422"/>
    <mergeCell ref="D161:E161"/>
    <mergeCell ref="Q12:R12"/>
    <mergeCell ref="D261:E261"/>
    <mergeCell ref="D90:E90"/>
    <mergeCell ref="P638:T638"/>
    <mergeCell ref="P467:T467"/>
    <mergeCell ref="D448:E448"/>
    <mergeCell ref="D388:E388"/>
    <mergeCell ref="P183:V183"/>
    <mergeCell ref="P640:T640"/>
    <mergeCell ref="D561:E561"/>
    <mergeCell ref="D390:E390"/>
    <mergeCell ref="P369:V369"/>
    <mergeCell ref="P347:V347"/>
    <mergeCell ref="P667:V667"/>
    <mergeCell ref="P298:V298"/>
    <mergeCell ref="A107:O108"/>
    <mergeCell ref="A552:Z552"/>
    <mergeCell ref="D403:E403"/>
    <mergeCell ref="P587:T587"/>
    <mergeCell ref="D232:E232"/>
    <mergeCell ref="P658:T658"/>
    <mergeCell ref="A210:O211"/>
    <mergeCell ref="P264:T264"/>
    <mergeCell ref="P239:T239"/>
    <mergeCell ref="P68:T68"/>
    <mergeCell ref="A356:O357"/>
    <mergeCell ref="A654:O655"/>
    <mergeCell ref="P524:T524"/>
    <mergeCell ref="D532:E532"/>
    <mergeCell ref="P440:V440"/>
    <mergeCell ref="P303:T303"/>
    <mergeCell ref="A44:Z44"/>
    <mergeCell ref="Q9:R9"/>
    <mergeCell ref="A393:Z393"/>
    <mergeCell ref="P312:T312"/>
    <mergeCell ref="D451:E451"/>
    <mergeCell ref="D255:E255"/>
    <mergeCell ref="A616:Z616"/>
    <mergeCell ref="A37:O38"/>
    <mergeCell ref="A601:Z601"/>
    <mergeCell ref="P576:V576"/>
    <mergeCell ref="Q11:R11"/>
    <mergeCell ref="D260:E260"/>
    <mergeCell ref="D624:E624"/>
    <mergeCell ref="D453:E453"/>
    <mergeCell ref="A322:O323"/>
    <mergeCell ref="D113:E113"/>
    <mergeCell ref="A6:C6"/>
    <mergeCell ref="P415:V415"/>
    <mergeCell ref="P180:T180"/>
    <mergeCell ref="D545:E545"/>
    <mergeCell ref="A96:Z96"/>
    <mergeCell ref="D88:E88"/>
    <mergeCell ref="P336:V336"/>
    <mergeCell ref="D26:E26"/>
    <mergeCell ref="P574:T574"/>
    <mergeCell ref="P403:T403"/>
    <mergeCell ref="P378:T378"/>
    <mergeCell ref="D622:E622"/>
    <mergeCell ref="A617:Z617"/>
    <mergeCell ref="D115:E115"/>
    <mergeCell ref="P55:T55"/>
    <mergeCell ref="D609:E609"/>
    <mergeCell ref="P280:T280"/>
    <mergeCell ref="I17:I18"/>
    <mergeCell ref="D306:E306"/>
    <mergeCell ref="D135:E135"/>
    <mergeCell ref="P585:T585"/>
    <mergeCell ref="P414:T414"/>
    <mergeCell ref="P523:T523"/>
    <mergeCell ref="P281:T281"/>
    <mergeCell ref="P470:V470"/>
    <mergeCell ref="W689:W690"/>
    <mergeCell ref="D72:E72"/>
    <mergeCell ref="Y689:Y690"/>
    <mergeCell ref="P498:T498"/>
    <mergeCell ref="Q689:Q690"/>
    <mergeCell ref="P178:V178"/>
    <mergeCell ref="A177:O178"/>
    <mergeCell ref="P34:V34"/>
    <mergeCell ref="A301:Z301"/>
    <mergeCell ref="P547:V547"/>
    <mergeCell ref="D421:E421"/>
    <mergeCell ref="P270:V270"/>
    <mergeCell ref="D678:E678"/>
    <mergeCell ref="P342:V342"/>
    <mergeCell ref="P317:V317"/>
    <mergeCell ref="P146:V146"/>
    <mergeCell ref="D63:E63"/>
    <mergeCell ref="P653:T653"/>
    <mergeCell ref="E689:E690"/>
    <mergeCell ref="C688:H688"/>
    <mergeCell ref="A548:Z548"/>
    <mergeCell ref="P586:T586"/>
    <mergeCell ref="P600:V600"/>
    <mergeCell ref="D490:E490"/>
    <mergeCell ref="A148:Z148"/>
    <mergeCell ref="P129:T129"/>
    <mergeCell ref="A446:Z446"/>
    <mergeCell ref="D621:E621"/>
    <mergeCell ref="P250:T250"/>
    <mergeCell ref="P194:T194"/>
    <mergeCell ref="P492:T492"/>
    <mergeCell ref="A166:Z166"/>
    <mergeCell ref="P50:T50"/>
    <mergeCell ref="D31:E31"/>
    <mergeCell ref="D229:E229"/>
    <mergeCell ref="A669:Z669"/>
    <mergeCell ref="P584:T584"/>
    <mergeCell ref="D565:E565"/>
    <mergeCell ref="P187:T187"/>
    <mergeCell ref="P429:T429"/>
    <mergeCell ref="P556:T556"/>
    <mergeCell ref="P423:T423"/>
    <mergeCell ref="A546:O547"/>
    <mergeCell ref="P494:T494"/>
    <mergeCell ref="P350:T350"/>
    <mergeCell ref="A182:O183"/>
    <mergeCell ref="D598:E598"/>
    <mergeCell ref="D629:E629"/>
    <mergeCell ref="P594:V594"/>
    <mergeCell ref="A419:Z419"/>
    <mergeCell ref="P229:T229"/>
    <mergeCell ref="A153:O154"/>
    <mergeCell ref="D48:E48"/>
    <mergeCell ref="A517:O518"/>
    <mergeCell ref="A133:Z133"/>
    <mergeCell ref="P204:T204"/>
    <mergeCell ref="F689:F690"/>
    <mergeCell ref="P551:V551"/>
    <mergeCell ref="D122:E122"/>
    <mergeCell ref="P32:T32"/>
    <mergeCell ref="D224:E224"/>
    <mergeCell ref="A398:O399"/>
    <mergeCell ref="P97:T97"/>
    <mergeCell ref="P401:T401"/>
    <mergeCell ref="A469:O470"/>
    <mergeCell ref="D382:E382"/>
    <mergeCell ref="D1:F1"/>
    <mergeCell ref="P268:T268"/>
    <mergeCell ref="P230:T230"/>
    <mergeCell ref="P637:T637"/>
    <mergeCell ref="P466:T466"/>
    <mergeCell ref="AF688:AG688"/>
    <mergeCell ref="A512:O513"/>
    <mergeCell ref="A456:O457"/>
    <mergeCell ref="A71:Z71"/>
    <mergeCell ref="P47:T47"/>
    <mergeCell ref="P409:V409"/>
    <mergeCell ref="A164:O165"/>
    <mergeCell ref="J17:J18"/>
    <mergeCell ref="D82:E82"/>
    <mergeCell ref="L17:L18"/>
    <mergeCell ref="A85:O86"/>
    <mergeCell ref="A327:O328"/>
    <mergeCell ref="D240:E240"/>
    <mergeCell ref="D511:E511"/>
    <mergeCell ref="A184:Z184"/>
    <mergeCell ref="P426:T426"/>
    <mergeCell ref="P255:T255"/>
    <mergeCell ref="A677:Z677"/>
    <mergeCell ref="P399:V399"/>
    <mergeCell ref="A87:Z87"/>
    <mergeCell ref="D316:E316"/>
    <mergeCell ref="P526:V526"/>
    <mergeCell ref="D387:E387"/>
    <mergeCell ref="D443:E443"/>
    <mergeCell ref="D272:E272"/>
    <mergeCell ref="D381:E381"/>
    <mergeCell ref="D145:E145"/>
    <mergeCell ref="P660:T660"/>
    <mergeCell ref="A169:O170"/>
    <mergeCell ref="P537:T537"/>
    <mergeCell ref="D380:E380"/>
    <mergeCell ref="D209:E209"/>
    <mergeCell ref="P188:V188"/>
    <mergeCell ref="P464:T464"/>
    <mergeCell ref="P573:T573"/>
    <mergeCell ref="P402:T402"/>
    <mergeCell ref="D516:E516"/>
    <mergeCell ref="A171:Z171"/>
    <mergeCell ref="D334:E334"/>
    <mergeCell ref="A407:Z407"/>
    <mergeCell ref="A656:Z656"/>
    <mergeCell ref="P125:V125"/>
    <mergeCell ref="P192:T192"/>
    <mergeCell ref="A116:O117"/>
    <mergeCell ref="P428:T428"/>
    <mergeCell ref="A102:Z102"/>
    <mergeCell ref="A544:Z544"/>
    <mergeCell ref="A344:Z344"/>
    <mergeCell ref="A400:Z400"/>
    <mergeCell ref="V689:V690"/>
    <mergeCell ref="P413:T413"/>
    <mergeCell ref="D524:E524"/>
    <mergeCell ref="X689:X690"/>
    <mergeCell ref="P242:T242"/>
    <mergeCell ref="D651:E651"/>
    <mergeCell ref="Z689:Z690"/>
    <mergeCell ref="D67:E67"/>
    <mergeCell ref="A311:Z311"/>
    <mergeCell ref="D30:E30"/>
    <mergeCell ref="D5:E5"/>
    <mergeCell ref="P382:T382"/>
    <mergeCell ref="D303:E303"/>
    <mergeCell ref="P624:T624"/>
    <mergeCell ref="D496:E496"/>
    <mergeCell ref="P453:T453"/>
    <mergeCell ref="D290:E290"/>
    <mergeCell ref="D361:E361"/>
    <mergeCell ref="D588:E588"/>
    <mergeCell ref="D659:E659"/>
    <mergeCell ref="D653:E653"/>
    <mergeCell ref="D498:E498"/>
    <mergeCell ref="D603:E603"/>
    <mergeCell ref="P482:T482"/>
    <mergeCell ref="A475:Z475"/>
    <mergeCell ref="P240:T240"/>
    <mergeCell ref="D590:E590"/>
    <mergeCell ref="P398:V398"/>
    <mergeCell ref="P177:V177"/>
    <mergeCell ref="P33:V33"/>
    <mergeCell ref="A300:Z300"/>
    <mergeCell ref="P164:V164"/>
    <mergeCell ref="P683:V683"/>
    <mergeCell ref="P343:V343"/>
    <mergeCell ref="D666:E666"/>
    <mergeCell ref="P266:T266"/>
    <mergeCell ref="P530:V530"/>
    <mergeCell ref="A461:O462"/>
    <mergeCell ref="P182:V182"/>
    <mergeCell ref="P38:V38"/>
    <mergeCell ref="P480:V480"/>
    <mergeCell ref="H1:Q1"/>
    <mergeCell ref="A572:Z572"/>
    <mergeCell ref="P274:V274"/>
    <mergeCell ref="P541:V541"/>
    <mergeCell ref="D214:E214"/>
    <mergeCell ref="D284:E284"/>
    <mergeCell ref="P222:V222"/>
    <mergeCell ref="P539:T539"/>
    <mergeCell ref="D520:E520"/>
    <mergeCell ref="P120:T120"/>
    <mergeCell ref="D501:E501"/>
    <mergeCell ref="P605:V605"/>
    <mergeCell ref="D495:E495"/>
    <mergeCell ref="D28:E28"/>
    <mergeCell ref="D326:E326"/>
    <mergeCell ref="V10:W10"/>
    <mergeCell ref="P647:T647"/>
    <mergeCell ref="P257:V257"/>
    <mergeCell ref="D584:E584"/>
    <mergeCell ref="D559:E559"/>
    <mergeCell ref="D92:E92"/>
    <mergeCell ref="P269:V269"/>
    <mergeCell ref="A45:Z45"/>
    <mergeCell ref="O689:O690"/>
    <mergeCell ref="A386:Z386"/>
    <mergeCell ref="G689:G690"/>
    <mergeCell ref="D378:E378"/>
    <mergeCell ref="D129:E129"/>
    <mergeCell ref="I689:I690"/>
    <mergeCell ref="D7:M7"/>
    <mergeCell ref="D365:E365"/>
    <mergeCell ref="D79:E79"/>
    <mergeCell ref="P327:V327"/>
    <mergeCell ref="P92:T92"/>
    <mergeCell ref="P334:T334"/>
    <mergeCell ref="P394:T394"/>
    <mergeCell ref="D144:E144"/>
    <mergeCell ref="D613:E613"/>
    <mergeCell ref="P521:T521"/>
    <mergeCell ref="D302:E302"/>
    <mergeCell ref="D429:E429"/>
    <mergeCell ref="P173:T173"/>
    <mergeCell ref="A673:Z673"/>
    <mergeCell ref="P29:T29"/>
    <mergeCell ref="D665:E665"/>
    <mergeCell ref="D81:E81"/>
    <mergeCell ref="P265:T265"/>
    <mergeCell ref="D379:E379"/>
    <mergeCell ref="P563:T563"/>
    <mergeCell ref="D208:E208"/>
    <mergeCell ref="D8:M8"/>
    <mergeCell ref="D640:E640"/>
    <mergeCell ref="D366:E366"/>
    <mergeCell ref="P108:V108"/>
    <mergeCell ref="P31:T31"/>
    <mergeCell ref="P666:T666"/>
    <mergeCell ref="D587:E587"/>
    <mergeCell ref="P517:V517"/>
    <mergeCell ref="A149:Z149"/>
    <mergeCell ref="A447:Z447"/>
    <mergeCell ref="P209:T209"/>
    <mergeCell ref="A578:Z578"/>
    <mergeCell ref="W17:W18"/>
    <mergeCell ref="P503:V503"/>
    <mergeCell ref="P332:V332"/>
    <mergeCell ref="A331:O332"/>
    <mergeCell ref="A515:Z515"/>
    <mergeCell ref="P546:V546"/>
    <mergeCell ref="D110:E110"/>
    <mergeCell ref="A607:Z607"/>
    <mergeCell ref="P234:T234"/>
    <mergeCell ref="P154:V154"/>
    <mergeCell ref="P522:T522"/>
    <mergeCell ref="D139:E139"/>
    <mergeCell ref="P565:T565"/>
    <mergeCell ref="P416:V416"/>
    <mergeCell ref="P633:V633"/>
    <mergeCell ref="A458:Z458"/>
    <mergeCell ref="P462:V462"/>
    <mergeCell ref="P348:V348"/>
    <mergeCell ref="P168:T168"/>
    <mergeCell ref="A471:Z471"/>
    <mergeCell ref="P284:T284"/>
    <mergeCell ref="P113:T113"/>
    <mergeCell ref="P17:T18"/>
    <mergeCell ref="P323:V323"/>
    <mergeCell ref="D523:E523"/>
    <mergeCell ref="X688:Y688"/>
    <mergeCell ref="A258:Z258"/>
    <mergeCell ref="P675:V675"/>
    <mergeCell ref="P206:V206"/>
    <mergeCell ref="A202:Z202"/>
    <mergeCell ref="P37:V37"/>
    <mergeCell ref="P104:T104"/>
    <mergeCell ref="P662:V662"/>
    <mergeCell ref="B17:B18"/>
    <mergeCell ref="D650:E650"/>
    <mergeCell ref="P441:V441"/>
    <mergeCell ref="A437:Z437"/>
    <mergeCell ref="A681:O686"/>
    <mergeCell ref="P235:V235"/>
    <mergeCell ref="A60:Z60"/>
    <mergeCell ref="D556:E556"/>
    <mergeCell ref="P533:V533"/>
    <mergeCell ref="D494:E494"/>
    <mergeCell ref="A358:Z358"/>
    <mergeCell ref="P252:T252"/>
    <mergeCell ref="D124:E124"/>
    <mergeCell ref="D195:E195"/>
    <mergeCell ref="P379:T379"/>
    <mergeCell ref="P81:T81"/>
    <mergeCell ref="P621:T621"/>
    <mergeCell ref="D493:E493"/>
    <mergeCell ref="D360:E360"/>
    <mergeCell ref="P299:V299"/>
    <mergeCell ref="P366:T366"/>
    <mergeCell ref="D558:E558"/>
    <mergeCell ref="P99:T99"/>
    <mergeCell ref="D585:E585"/>
    <mergeCell ref="P28:T28"/>
    <mergeCell ref="P326:T326"/>
    <mergeCell ref="R1:T1"/>
    <mergeCell ref="D307:E307"/>
    <mergeCell ref="D574:E574"/>
    <mergeCell ref="P215:T215"/>
    <mergeCell ref="P680:V680"/>
    <mergeCell ref="A679:O680"/>
    <mergeCell ref="P549:T549"/>
    <mergeCell ref="D98:E98"/>
    <mergeCell ref="P152:T152"/>
    <mergeCell ref="D73:E73"/>
    <mergeCell ref="P77:V77"/>
    <mergeCell ref="A76:O77"/>
    <mergeCell ref="D638:E638"/>
    <mergeCell ref="P375:V375"/>
    <mergeCell ref="P30:T30"/>
    <mergeCell ref="P611:V611"/>
    <mergeCell ref="P290:T290"/>
    <mergeCell ref="P141:V141"/>
    <mergeCell ref="P452:T452"/>
    <mergeCell ref="P468:T468"/>
    <mergeCell ref="A94:O95"/>
    <mergeCell ref="P316:T316"/>
    <mergeCell ref="P145:T145"/>
    <mergeCell ref="D66:E66"/>
    <mergeCell ref="P443:T443"/>
    <mergeCell ref="D197:E197"/>
    <mergeCell ref="P381:T381"/>
    <mergeCell ref="D253:E253"/>
    <mergeCell ref="D47:E47"/>
    <mergeCell ref="A473:O474"/>
    <mergeCell ref="H9:I9"/>
    <mergeCell ref="P24:V24"/>
    <mergeCell ref="A661:O662"/>
    <mergeCell ref="P322:V322"/>
    <mergeCell ref="D281:E281"/>
    <mergeCell ref="P211:V211"/>
    <mergeCell ref="P389:T389"/>
    <mergeCell ref="P63:T63"/>
    <mergeCell ref="P309:V309"/>
    <mergeCell ref="P454:T454"/>
    <mergeCell ref="D297:E297"/>
    <mergeCell ref="A689:A690"/>
    <mergeCell ref="D568:E568"/>
    <mergeCell ref="A370:Z370"/>
    <mergeCell ref="A256:O257"/>
    <mergeCell ref="D660:E660"/>
    <mergeCell ref="A78:Z78"/>
    <mergeCell ref="P153:V153"/>
    <mergeCell ref="P562:T562"/>
    <mergeCell ref="D312:E312"/>
    <mergeCell ref="D505:E505"/>
    <mergeCell ref="D263:E263"/>
    <mergeCell ref="P220:T220"/>
    <mergeCell ref="D499:E499"/>
    <mergeCell ref="D238:E238"/>
    <mergeCell ref="A610:O611"/>
    <mergeCell ref="D597:E597"/>
    <mergeCell ref="D486:E486"/>
    <mergeCell ref="D426:E426"/>
    <mergeCell ref="P157:T157"/>
    <mergeCell ref="P213:T213"/>
    <mergeCell ref="D134:E134"/>
    <mergeCell ref="P79:T79"/>
    <mergeCell ref="P685:V685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174:E174"/>
    <mergeCell ref="D472:E472"/>
    <mergeCell ref="A276:Z276"/>
    <mergeCell ref="P665:T665"/>
    <mergeCell ref="P627:V627"/>
    <mergeCell ref="P245:V245"/>
    <mergeCell ref="P614:V614"/>
    <mergeCell ref="P455:T455"/>
    <mergeCell ref="A645:Z645"/>
    <mergeCell ref="P249:T249"/>
    <mergeCell ref="D563:E563"/>
    <mergeCell ref="P520:T520"/>
    <mergeCell ref="P542:V542"/>
    <mergeCell ref="D363:E363"/>
    <mergeCell ref="P172:T172"/>
    <mergeCell ref="A158:O159"/>
    <mergeCell ref="P150:T150"/>
    <mergeCell ref="A351:O352"/>
    <mergeCell ref="P682:V682"/>
    <mergeCell ref="P681:V681"/>
    <mergeCell ref="P159:V159"/>
    <mergeCell ref="D482:E48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1265" yWindow="337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8 X75 X106 X122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2 X138 X306 X421 X423 X426 X433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mBjWRfFRqJHyTM5sNDNszqkfWaa6580QQi0CthBVy5Z/dOjOVXUYDQmGxpi8pBYFS77ZfVUi4E8/7IiGvILmQg==" saltValue="GDEvUQ2DifQOYn7++iVd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2025-01-31T06:05:43Z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