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8,24 Симф ЗПФ\"/>
    </mc:Choice>
  </mc:AlternateContent>
  <xr:revisionPtr revIDLastSave="0" documentId="13_ncr:1_{144A9218-6A28-4110-BE10-F11465FA438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1" i="1" l="1"/>
  <c r="Y15" i="1"/>
  <c r="Y19" i="1"/>
  <c r="Y23" i="1"/>
  <c r="Y27" i="1"/>
  <c r="Y31" i="1"/>
  <c r="Y35" i="1"/>
  <c r="Y39" i="1"/>
  <c r="AC39" i="1" s="1"/>
  <c r="Y43" i="1"/>
  <c r="Y47" i="1"/>
  <c r="AC47" i="1" s="1"/>
  <c r="Y51" i="1"/>
  <c r="Y55" i="1"/>
  <c r="Y59" i="1"/>
  <c r="Y63" i="1"/>
  <c r="AC63" i="1" s="1"/>
  <c r="Y67" i="1"/>
  <c r="Y71" i="1"/>
  <c r="Y75" i="1"/>
  <c r="Y79" i="1"/>
  <c r="Y83" i="1"/>
  <c r="Y7" i="1"/>
  <c r="AC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4" i="1"/>
  <c r="Z67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8" i="1"/>
  <c r="AC8" i="1" s="1"/>
  <c r="Y9" i="1"/>
  <c r="AC9" i="1" s="1"/>
  <c r="Y10" i="1"/>
  <c r="AA10" i="1" s="1"/>
  <c r="Y12" i="1"/>
  <c r="Y13" i="1"/>
  <c r="AC13" i="1" s="1"/>
  <c r="Y14" i="1"/>
  <c r="AC14" i="1" s="1"/>
  <c r="Y16" i="1"/>
  <c r="AC16" i="1" s="1"/>
  <c r="Y17" i="1"/>
  <c r="AC17" i="1" s="1"/>
  <c r="Y18" i="1"/>
  <c r="AC18" i="1" s="1"/>
  <c r="Y20" i="1"/>
  <c r="AA20" i="1" s="1"/>
  <c r="Y21" i="1"/>
  <c r="AC21" i="1" s="1"/>
  <c r="Y22" i="1"/>
  <c r="AC22" i="1" s="1"/>
  <c r="Y24" i="1"/>
  <c r="AA24" i="1" s="1"/>
  <c r="Y25" i="1"/>
  <c r="AA25" i="1" s="1"/>
  <c r="Y26" i="1"/>
  <c r="AC26" i="1" s="1"/>
  <c r="Y28" i="1"/>
  <c r="AA28" i="1" s="1"/>
  <c r="Y29" i="1"/>
  <c r="AA29" i="1" s="1"/>
  <c r="Y30" i="1"/>
  <c r="AC30" i="1" s="1"/>
  <c r="Y32" i="1"/>
  <c r="AA32" i="1" s="1"/>
  <c r="Y33" i="1"/>
  <c r="Y34" i="1"/>
  <c r="AC34" i="1" s="1"/>
  <c r="Y36" i="1"/>
  <c r="AA36" i="1" s="1"/>
  <c r="Y37" i="1"/>
  <c r="AA37" i="1" s="1"/>
  <c r="Y38" i="1"/>
  <c r="AC38" i="1" s="1"/>
  <c r="Y40" i="1"/>
  <c r="AC40" i="1" s="1"/>
  <c r="Y41" i="1"/>
  <c r="AA41" i="1" s="1"/>
  <c r="Y42" i="1"/>
  <c r="AA42" i="1" s="1"/>
  <c r="Y44" i="1"/>
  <c r="AC44" i="1" s="1"/>
  <c r="Y45" i="1"/>
  <c r="AC45" i="1" s="1"/>
  <c r="Y46" i="1"/>
  <c r="AA46" i="1" s="1"/>
  <c r="Y48" i="1"/>
  <c r="AA48" i="1" s="1"/>
  <c r="Y49" i="1"/>
  <c r="AC49" i="1" s="1"/>
  <c r="Y50" i="1"/>
  <c r="AC50" i="1" s="1"/>
  <c r="Y52" i="1"/>
  <c r="Y53" i="1"/>
  <c r="AC53" i="1" s="1"/>
  <c r="Y54" i="1"/>
  <c r="AC54" i="1" s="1"/>
  <c r="Y56" i="1"/>
  <c r="AA56" i="1" s="1"/>
  <c r="Y57" i="1"/>
  <c r="Y58" i="1"/>
  <c r="AC58" i="1" s="1"/>
  <c r="Y60" i="1"/>
  <c r="AA60" i="1" s="1"/>
  <c r="Y61" i="1"/>
  <c r="AC61" i="1" s="1"/>
  <c r="Y62" i="1"/>
  <c r="AC62" i="1" s="1"/>
  <c r="Y64" i="1"/>
  <c r="AC64" i="1" s="1"/>
  <c r="Y65" i="1"/>
  <c r="AC65" i="1" s="1"/>
  <c r="Y66" i="1"/>
  <c r="AC66" i="1" s="1"/>
  <c r="Y68" i="1"/>
  <c r="AC68" i="1" s="1"/>
  <c r="Y69" i="1"/>
  <c r="AC69" i="1" s="1"/>
  <c r="Y70" i="1"/>
  <c r="AA70" i="1" s="1"/>
  <c r="Y72" i="1"/>
  <c r="AA72" i="1" s="1"/>
  <c r="Y73" i="1"/>
  <c r="AC73" i="1" s="1"/>
  <c r="Y74" i="1"/>
  <c r="AC74" i="1" s="1"/>
  <c r="Y76" i="1"/>
  <c r="AC76" i="1" s="1"/>
  <c r="Y77" i="1"/>
  <c r="AA77" i="1" s="1"/>
  <c r="Y78" i="1"/>
  <c r="AC78" i="1" s="1"/>
  <c r="Y80" i="1"/>
  <c r="AA80" i="1" s="1"/>
  <c r="Y81" i="1"/>
  <c r="AC81" i="1" s="1"/>
  <c r="Y82" i="1"/>
  <c r="AA82" i="1" s="1"/>
  <c r="X8" i="1"/>
  <c r="X9" i="1"/>
  <c r="X10" i="1"/>
  <c r="X11" i="1"/>
  <c r="X12" i="1"/>
  <c r="X13" i="1"/>
  <c r="X17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4" i="1"/>
  <c r="X67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7" i="1"/>
  <c r="W8" i="1"/>
  <c r="W9" i="1"/>
  <c r="W10" i="1"/>
  <c r="W11" i="1"/>
  <c r="W12" i="1"/>
  <c r="W13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4" i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7" i="1"/>
  <c r="R8" i="1"/>
  <c r="R10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Q8" i="1"/>
  <c r="Q10" i="1"/>
  <c r="Q13" i="1"/>
  <c r="Q16" i="1"/>
  <c r="Q18" i="1"/>
  <c r="Q28" i="1"/>
  <c r="Q30" i="1"/>
  <c r="Q36" i="1"/>
  <c r="Q38" i="1"/>
  <c r="Q44" i="1"/>
  <c r="Q46" i="1"/>
  <c r="Q52" i="1"/>
  <c r="Q54" i="1"/>
  <c r="Q58" i="1"/>
  <c r="Q64" i="1"/>
  <c r="Q66" i="1"/>
  <c r="Q72" i="1"/>
  <c r="Q74" i="1"/>
  <c r="Q82" i="1"/>
  <c r="O8" i="1"/>
  <c r="O9" i="1"/>
  <c r="O10" i="1"/>
  <c r="O11" i="1"/>
  <c r="R11" i="1" s="1"/>
  <c r="O13" i="1"/>
  <c r="R13" i="1" s="1"/>
  <c r="O14" i="1"/>
  <c r="Q14" i="1" s="1"/>
  <c r="O15" i="1"/>
  <c r="R15" i="1" s="1"/>
  <c r="O16" i="1"/>
  <c r="O17" i="1"/>
  <c r="O18" i="1"/>
  <c r="O19" i="1"/>
  <c r="R19" i="1" s="1"/>
  <c r="O21" i="1"/>
  <c r="R21" i="1" s="1"/>
  <c r="O22" i="1"/>
  <c r="Q22" i="1" s="1"/>
  <c r="O23" i="1"/>
  <c r="R23" i="1" s="1"/>
  <c r="O24" i="1"/>
  <c r="Q24" i="1" s="1"/>
  <c r="O25" i="1"/>
  <c r="O26" i="1"/>
  <c r="Q26" i="1" s="1"/>
  <c r="O27" i="1"/>
  <c r="R27" i="1" s="1"/>
  <c r="O28" i="1"/>
  <c r="O29" i="1"/>
  <c r="O30" i="1"/>
  <c r="O31" i="1"/>
  <c r="R31" i="1" s="1"/>
  <c r="O32" i="1"/>
  <c r="Q32" i="1" s="1"/>
  <c r="O33" i="1"/>
  <c r="R33" i="1" s="1"/>
  <c r="O34" i="1"/>
  <c r="Q34" i="1" s="1"/>
  <c r="O35" i="1"/>
  <c r="R35" i="1" s="1"/>
  <c r="O36" i="1"/>
  <c r="O37" i="1"/>
  <c r="O38" i="1"/>
  <c r="O39" i="1"/>
  <c r="R39" i="1" s="1"/>
  <c r="O40" i="1"/>
  <c r="Q40" i="1" s="1"/>
  <c r="O41" i="1"/>
  <c r="R41" i="1" s="1"/>
  <c r="O42" i="1"/>
  <c r="Q42" i="1" s="1"/>
  <c r="O43" i="1"/>
  <c r="R43" i="1" s="1"/>
  <c r="O44" i="1"/>
  <c r="O45" i="1"/>
  <c r="O46" i="1"/>
  <c r="O47" i="1"/>
  <c r="R47" i="1" s="1"/>
  <c r="O48" i="1"/>
  <c r="Q48" i="1" s="1"/>
  <c r="O49" i="1"/>
  <c r="R49" i="1" s="1"/>
  <c r="O50" i="1"/>
  <c r="Q50" i="1" s="1"/>
  <c r="O51" i="1"/>
  <c r="R51" i="1" s="1"/>
  <c r="O52" i="1"/>
  <c r="O53" i="1"/>
  <c r="O54" i="1"/>
  <c r="O55" i="1"/>
  <c r="R55" i="1" s="1"/>
  <c r="O56" i="1"/>
  <c r="R56" i="1" s="1"/>
  <c r="O57" i="1"/>
  <c r="Q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Q65" i="1" s="1"/>
  <c r="O66" i="1"/>
  <c r="R66" i="1" s="1"/>
  <c r="O67" i="1"/>
  <c r="R67" i="1" s="1"/>
  <c r="O68" i="1"/>
  <c r="R68" i="1" s="1"/>
  <c r="O69" i="1"/>
  <c r="Q69" i="1" s="1"/>
  <c r="O70" i="1"/>
  <c r="R70" i="1" s="1"/>
  <c r="O71" i="1"/>
  <c r="R71" i="1" s="1"/>
  <c r="O72" i="1"/>
  <c r="R72" i="1" s="1"/>
  <c r="O73" i="1"/>
  <c r="Q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2" i="1"/>
  <c r="R82" i="1" s="1"/>
  <c r="O83" i="1"/>
  <c r="R83" i="1" s="1"/>
  <c r="O7" i="1"/>
  <c r="R7" i="1" s="1"/>
  <c r="V11" i="1"/>
  <c r="V12" i="1"/>
  <c r="O12" i="1" s="1"/>
  <c r="Q12" i="1" s="1"/>
  <c r="V20" i="1"/>
  <c r="O20" i="1" s="1"/>
  <c r="Q20" i="1" s="1"/>
  <c r="V39" i="1"/>
  <c r="V43" i="1"/>
  <c r="V47" i="1"/>
  <c r="V73" i="1"/>
  <c r="V80" i="1"/>
  <c r="O80" i="1" s="1"/>
  <c r="R80" i="1" s="1"/>
  <c r="V81" i="1"/>
  <c r="O81" i="1" s="1"/>
  <c r="U8" i="1"/>
  <c r="U9" i="1"/>
  <c r="U10" i="1"/>
  <c r="U11" i="1"/>
  <c r="U12" i="1"/>
  <c r="U13" i="1"/>
  <c r="U18" i="1"/>
  <c r="U19" i="1"/>
  <c r="U20" i="1"/>
  <c r="U21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5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7" i="1"/>
  <c r="N6" i="1"/>
  <c r="J14" i="1"/>
  <c r="J15" i="1"/>
  <c r="J26" i="1"/>
  <c r="J30" i="1"/>
  <c r="J68" i="1"/>
  <c r="J69" i="1"/>
  <c r="J71" i="1"/>
  <c r="J73" i="1"/>
  <c r="J75" i="1"/>
  <c r="J77" i="1"/>
  <c r="J79" i="1"/>
  <c r="J81" i="1"/>
  <c r="J8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7" i="1"/>
  <c r="J7" i="1" s="1"/>
  <c r="K6" i="1"/>
  <c r="L6" i="1"/>
  <c r="M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7" i="1"/>
  <c r="G8" i="1"/>
  <c r="G9" i="1"/>
  <c r="G10" i="1"/>
  <c r="G11" i="1"/>
  <c r="G12" i="1"/>
  <c r="G13" i="1"/>
  <c r="G14" i="1"/>
  <c r="G15" i="1"/>
  <c r="G16" i="1"/>
  <c r="G19" i="1"/>
  <c r="G20" i="1"/>
  <c r="G21" i="1"/>
  <c r="G23" i="1"/>
  <c r="G2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7" i="1"/>
  <c r="E6" i="1"/>
  <c r="F6" i="1"/>
  <c r="Q81" i="1" l="1"/>
  <c r="R81" i="1"/>
  <c r="R53" i="1"/>
  <c r="Q53" i="1"/>
  <c r="R45" i="1"/>
  <c r="Q45" i="1"/>
  <c r="R37" i="1"/>
  <c r="Q37" i="1"/>
  <c r="R29" i="1"/>
  <c r="Q29" i="1"/>
  <c r="Q25" i="1"/>
  <c r="R25" i="1"/>
  <c r="R9" i="1"/>
  <c r="Q9" i="1"/>
  <c r="Q77" i="1"/>
  <c r="Q61" i="1"/>
  <c r="Q49" i="1"/>
  <c r="Q33" i="1"/>
  <c r="R73" i="1"/>
  <c r="R69" i="1"/>
  <c r="R65" i="1"/>
  <c r="R57" i="1"/>
  <c r="R12" i="1"/>
  <c r="AC57" i="1"/>
  <c r="AA57" i="1"/>
  <c r="AA52" i="1"/>
  <c r="AC52" i="1"/>
  <c r="AA33" i="1"/>
  <c r="AC33" i="1"/>
  <c r="AA12" i="1"/>
  <c r="AC12" i="1"/>
  <c r="V6" i="1"/>
  <c r="R17" i="1"/>
  <c r="Q17" i="1"/>
  <c r="Q80" i="1"/>
  <c r="Q41" i="1"/>
  <c r="Q21" i="1"/>
  <c r="Q78" i="1"/>
  <c r="Q76" i="1"/>
  <c r="Q70" i="1"/>
  <c r="Q68" i="1"/>
  <c r="Q62" i="1"/>
  <c r="Q60" i="1"/>
  <c r="AC72" i="1"/>
  <c r="AC11" i="1"/>
  <c r="AC67" i="1"/>
  <c r="AC43" i="1"/>
  <c r="AC15" i="1"/>
  <c r="AC77" i="1"/>
  <c r="AC56" i="1"/>
  <c r="AA49" i="1"/>
  <c r="AC48" i="1"/>
  <c r="AA44" i="1"/>
  <c r="AC37" i="1"/>
  <c r="AC29" i="1"/>
  <c r="AA21" i="1"/>
  <c r="AA61" i="1"/>
  <c r="AC60" i="1"/>
  <c r="AA53" i="1"/>
  <c r="AC25" i="1"/>
  <c r="AA13" i="1"/>
  <c r="AC83" i="1"/>
  <c r="AA83" i="1"/>
  <c r="AC79" i="1"/>
  <c r="AA79" i="1"/>
  <c r="AC75" i="1"/>
  <c r="AA75" i="1"/>
  <c r="AC71" i="1"/>
  <c r="AA71" i="1"/>
  <c r="AA59" i="1"/>
  <c r="AC59" i="1"/>
  <c r="AA55" i="1"/>
  <c r="AC55" i="1"/>
  <c r="AA51" i="1"/>
  <c r="AC51" i="1"/>
  <c r="AC35" i="1"/>
  <c r="AA35" i="1"/>
  <c r="AC31" i="1"/>
  <c r="AA31" i="1"/>
  <c r="AC27" i="1"/>
  <c r="AA27" i="1"/>
  <c r="AC23" i="1"/>
  <c r="AA23" i="1"/>
  <c r="AA19" i="1"/>
  <c r="AC19" i="1"/>
  <c r="AA30" i="1"/>
  <c r="AC82" i="1"/>
  <c r="AC42" i="1"/>
  <c r="Q23" i="1"/>
  <c r="Q19" i="1"/>
  <c r="Q15" i="1"/>
  <c r="Q11" i="1"/>
  <c r="AA17" i="1"/>
  <c r="AA40" i="1"/>
  <c r="AA45" i="1"/>
  <c r="AA50" i="1"/>
  <c r="AA54" i="1"/>
  <c r="AA58" i="1"/>
  <c r="AA62" i="1"/>
  <c r="AA76" i="1"/>
  <c r="AA81" i="1"/>
  <c r="AC46" i="1"/>
  <c r="AC41" i="1"/>
  <c r="AC36" i="1"/>
  <c r="AC32" i="1"/>
  <c r="AC28" i="1"/>
  <c r="AC24" i="1"/>
  <c r="AA26" i="1"/>
  <c r="AA34" i="1"/>
  <c r="P6" i="1"/>
  <c r="Q55" i="1"/>
  <c r="Q51" i="1"/>
  <c r="Q47" i="1"/>
  <c r="Q43" i="1"/>
  <c r="Q39" i="1"/>
  <c r="Q35" i="1"/>
  <c r="Q31" i="1"/>
  <c r="Q27" i="1"/>
  <c r="AA18" i="1"/>
  <c r="AA65" i="1"/>
  <c r="AC70" i="1"/>
  <c r="AA38" i="1"/>
  <c r="Q83" i="1"/>
  <c r="Q79" i="1"/>
  <c r="Q75" i="1"/>
  <c r="Q71" i="1"/>
  <c r="Q67" i="1"/>
  <c r="Q63" i="1"/>
  <c r="Q59" i="1"/>
  <c r="AA69" i="1"/>
  <c r="AA74" i="1"/>
  <c r="AA78" i="1"/>
  <c r="Q7" i="1"/>
  <c r="Q56" i="1"/>
  <c r="AA11" i="1"/>
  <c r="AC80" i="1"/>
  <c r="AA73" i="1"/>
  <c r="AA47" i="1"/>
  <c r="AA43" i="1"/>
  <c r="Y6" i="1"/>
  <c r="AC20" i="1"/>
  <c r="AA39" i="1"/>
  <c r="AC10" i="1"/>
  <c r="O6" i="1"/>
  <c r="U6" i="1"/>
  <c r="T6" i="1"/>
  <c r="S6" i="1"/>
  <c r="J6" i="1"/>
  <c r="I6" i="1"/>
  <c r="AC6" i="1" l="1"/>
</calcChain>
</file>

<file path=xl/sharedStrings.xml><?xml version="1.0" encoding="utf-8"?>
<sst xmlns="http://schemas.openxmlformats.org/spreadsheetml/2006/main" count="203" uniqueCount="114">
  <si>
    <t>Период: 21.08.2024 - 28.08.2024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</si>
  <si>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</si>
  <si>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</si>
  <si>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</si>
  <si>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</si>
  <si>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</si>
  <si>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</si>
  <si>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</si>
  <si>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</si>
  <si>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</si>
  <si>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</si>
  <si>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</si>
  <si>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</si>
  <si>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</si>
  <si>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</si>
  <si>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</si>
  <si>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</si>
  <si>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</si>
  <si>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</si>
  <si>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</si>
  <si>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</si>
  <si>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</si>
  <si>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</si>
  <si>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</si>
  <si>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</si>
  <si>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</si>
  <si>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</si>
  <si>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</si>
  <si>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</si>
  <si>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</si>
  <si>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</si>
  <si>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</si>
  <si>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</si>
  <si>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</si>
  <si>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</si>
  <si>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</si>
  <si>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</si>
  <si>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</si>
  <si>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</si>
  <si>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</si>
  <si>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</si>
  <si>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</si>
  <si>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</si>
  <si>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</si>
  <si>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</si>
  <si>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ВЕС ТМ Зареченские 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</si>
  <si>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</si>
  <si>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</si>
  <si>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</si>
  <si>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</si>
  <si>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</si>
  <si>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</si>
  <si>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</si>
  <si>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</si>
  <si>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</si>
  <si>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</si>
  <si>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</si>
  <si>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</si>
  <si>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</si>
  <si>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</si>
  <si>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</si>
  <si>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</si>
  <si>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</si>
  <si>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</si>
  <si>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</si>
  <si>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</si>
  <si>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</si>
  <si>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</si>
  <si>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</si>
  <si>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</si>
  <si>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</si>
  <si>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</si>
  <si>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</si>
  <si>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</si>
  <si>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</si>
  <si>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</si>
  <si>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</si>
  <si>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Смак-мени с картофелем и сочной грудинкой 1кг ТМ Зареченские ПОКОМ</t>
  </si>
  <si>
    <t>Смаколадьи с яблоком и грушей ТМ Зареченские,0,9 кг ПОКОМ</t>
  </si>
  <si>
    <t>Смаколадьи спелое яблоко 0,8кг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</si>
  <si>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</si>
  <si>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</si>
  <si>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</si>
  <si>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</si>
  <si>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</si>
  <si>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</si>
  <si>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</si>
  <si>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</si>
  <si>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</si>
  <si>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</si>
  <si>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</si>
  <si>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</si>
  <si>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</si>
  <si>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</si>
  <si>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</si>
  <si>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</si>
  <si>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</si>
  <si>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</si>
  <si>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</si>
  <si>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</si>
  <si>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</si>
  <si>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</si>
  <si>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</si>
  <si>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</si>
  <si>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</si>
  <si>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рот2</t>
  </si>
  <si>
    <t>рот1</t>
  </si>
  <si>
    <t>рот3</t>
  </si>
  <si>
    <t>02,09,</t>
  </si>
  <si>
    <t>15,08,</t>
  </si>
  <si>
    <t>22,08,</t>
  </si>
  <si>
    <t>28,08,</t>
  </si>
  <si>
    <t>пуд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</si>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</sst>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15.08.2024 - 22.08.2024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26,08,</v>
          </cell>
          <cell r="P5" t="str">
            <v>28,08,</v>
          </cell>
          <cell r="S5" t="str">
            <v>08,08,</v>
          </cell>
          <cell r="T5" t="str">
            <v>15,08,</v>
          </cell>
          <cell r="U5" t="str">
            <v>21,08,</v>
          </cell>
        </row>
        <row r="6">
          <cell r="E6">
            <v>50090.039999999994</v>
          </cell>
          <cell r="F6">
            <v>62213.039999999994</v>
          </cell>
          <cell r="I6">
            <v>50889.036999999982</v>
          </cell>
          <cell r="J6">
            <v>-798.99699999999973</v>
          </cell>
          <cell r="K6">
            <v>11218</v>
          </cell>
          <cell r="L6">
            <v>2415</v>
          </cell>
          <cell r="M6">
            <v>0</v>
          </cell>
          <cell r="N6">
            <v>0</v>
          </cell>
          <cell r="O6">
            <v>9066.8079999999991</v>
          </cell>
          <cell r="P6">
            <v>27524</v>
          </cell>
          <cell r="S6">
            <v>9391.2040000000034</v>
          </cell>
          <cell r="T6">
            <v>9711.8040000000001</v>
          </cell>
          <cell r="U6">
            <v>9369.76</v>
          </cell>
          <cell r="V6">
            <v>4756</v>
          </cell>
          <cell r="Y6">
            <v>27524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D7">
            <v>1</v>
          </cell>
          <cell r="E7">
            <v>3</v>
          </cell>
          <cell r="F7">
            <v>-3</v>
          </cell>
          <cell r="G7">
            <v>0</v>
          </cell>
          <cell r="H7" t="e">
            <v>#N/A</v>
          </cell>
          <cell r="I7">
            <v>4</v>
          </cell>
          <cell r="J7">
            <v>-1</v>
          </cell>
          <cell r="K7">
            <v>0</v>
          </cell>
          <cell r="L7">
            <v>1</v>
          </cell>
          <cell r="O7">
            <v>0.6</v>
          </cell>
          <cell r="Q7">
            <v>-5</v>
          </cell>
          <cell r="R7">
            <v>-5</v>
          </cell>
          <cell r="S7">
            <v>0.6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-102.6</v>
          </cell>
          <cell r="D8">
            <v>8.1</v>
          </cell>
          <cell r="E8">
            <v>127.2</v>
          </cell>
          <cell r="F8">
            <v>-224.4</v>
          </cell>
          <cell r="G8">
            <v>0</v>
          </cell>
          <cell r="H8" t="e">
            <v>#N/A</v>
          </cell>
          <cell r="I8">
            <v>129.601</v>
          </cell>
          <cell r="J8">
            <v>-2.4009999999999962</v>
          </cell>
          <cell r="K8">
            <v>0</v>
          </cell>
          <cell r="L8">
            <v>2</v>
          </cell>
          <cell r="O8">
            <v>25.44</v>
          </cell>
          <cell r="Q8">
            <v>-8.8207547169811313</v>
          </cell>
          <cell r="R8">
            <v>-8.8207547169811313</v>
          </cell>
          <cell r="S8">
            <v>38.9</v>
          </cell>
          <cell r="T8">
            <v>44.1</v>
          </cell>
          <cell r="U8">
            <v>24.3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-321</v>
          </cell>
          <cell r="D9">
            <v>41</v>
          </cell>
          <cell r="E9">
            <v>483</v>
          </cell>
          <cell r="F9">
            <v>-787</v>
          </cell>
          <cell r="G9">
            <v>0</v>
          </cell>
          <cell r="H9">
            <v>0</v>
          </cell>
          <cell r="I9">
            <v>507</v>
          </cell>
          <cell r="J9">
            <v>-24</v>
          </cell>
          <cell r="K9">
            <v>0</v>
          </cell>
          <cell r="L9">
            <v>3</v>
          </cell>
          <cell r="O9">
            <v>96.6</v>
          </cell>
          <cell r="Q9">
            <v>-8.1469979296066253</v>
          </cell>
          <cell r="R9">
            <v>-8.1469979296066253</v>
          </cell>
          <cell r="S9">
            <v>136</v>
          </cell>
          <cell r="T9">
            <v>115.4</v>
          </cell>
          <cell r="U9">
            <v>159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226</v>
          </cell>
          <cell r="D10">
            <v>1042</v>
          </cell>
          <cell r="E10">
            <v>530</v>
          </cell>
          <cell r="F10">
            <v>721</v>
          </cell>
          <cell r="G10">
            <v>1</v>
          </cell>
          <cell r="H10">
            <v>180</v>
          </cell>
          <cell r="I10">
            <v>547</v>
          </cell>
          <cell r="J10">
            <v>-17</v>
          </cell>
          <cell r="K10">
            <v>170</v>
          </cell>
          <cell r="L10">
            <v>4</v>
          </cell>
          <cell r="O10">
            <v>106</v>
          </cell>
          <cell r="P10">
            <v>330</v>
          </cell>
          <cell r="Q10">
            <v>11.518867924528301</v>
          </cell>
          <cell r="R10">
            <v>6.8018867924528301</v>
          </cell>
          <cell r="S10">
            <v>99.6</v>
          </cell>
          <cell r="T10">
            <v>112</v>
          </cell>
          <cell r="U10">
            <v>168</v>
          </cell>
          <cell r="V10">
            <v>0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1534</v>
          </cell>
          <cell r="D11">
            <v>5033</v>
          </cell>
          <cell r="E11">
            <v>3689</v>
          </cell>
          <cell r="F11">
            <v>2792</v>
          </cell>
          <cell r="G11" t="str">
            <v>пуд,яб</v>
          </cell>
          <cell r="H11">
            <v>180</v>
          </cell>
          <cell r="I11">
            <v>3757</v>
          </cell>
          <cell r="J11">
            <v>-68</v>
          </cell>
          <cell r="K11">
            <v>960</v>
          </cell>
          <cell r="L11">
            <v>5</v>
          </cell>
          <cell r="O11">
            <v>485.8</v>
          </cell>
          <cell r="P11">
            <v>1510</v>
          </cell>
          <cell r="Q11">
            <v>10.83161794977357</v>
          </cell>
          <cell r="R11">
            <v>5.7472210786331823</v>
          </cell>
          <cell r="S11">
            <v>475</v>
          </cell>
          <cell r="T11">
            <v>486.6</v>
          </cell>
          <cell r="U11">
            <v>381</v>
          </cell>
          <cell r="V11">
            <v>1260</v>
          </cell>
          <cell r="W11">
            <v>70</v>
          </cell>
          <cell r="X11">
            <v>14</v>
          </cell>
          <cell r="Y11">
            <v>1510</v>
          </cell>
          <cell r="Z11" t="str">
            <v>апр яб</v>
          </cell>
          <cell r="AA11">
            <v>125.83333333333333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1323</v>
          </cell>
          <cell r="D12">
            <v>2670</v>
          </cell>
          <cell r="E12">
            <v>1601</v>
          </cell>
          <cell r="F12">
            <v>2304</v>
          </cell>
          <cell r="G12" t="str">
            <v>пуд</v>
          </cell>
          <cell r="H12">
            <v>180</v>
          </cell>
          <cell r="I12">
            <v>1677</v>
          </cell>
          <cell r="J12">
            <v>-76</v>
          </cell>
          <cell r="K12">
            <v>140</v>
          </cell>
          <cell r="L12">
            <v>6</v>
          </cell>
          <cell r="O12">
            <v>320.2</v>
          </cell>
          <cell r="P12">
            <v>1180</v>
          </cell>
          <cell r="Q12">
            <v>11.317926296064959</v>
          </cell>
          <cell r="R12">
            <v>7.1955028107432861</v>
          </cell>
          <cell r="S12">
            <v>366.8</v>
          </cell>
          <cell r="T12">
            <v>363.2</v>
          </cell>
          <cell r="U12">
            <v>505</v>
          </cell>
          <cell r="V12">
            <v>0</v>
          </cell>
          <cell r="W12">
            <v>70</v>
          </cell>
          <cell r="X12">
            <v>14</v>
          </cell>
          <cell r="Y12">
            <v>1180</v>
          </cell>
          <cell r="Z12">
            <v>0</v>
          </cell>
          <cell r="AA12">
            <v>98.333333333333329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465</v>
          </cell>
          <cell r="D13">
            <v>452</v>
          </cell>
          <cell r="E13">
            <v>404</v>
          </cell>
          <cell r="F13">
            <v>410</v>
          </cell>
          <cell r="G13">
            <v>1</v>
          </cell>
          <cell r="H13">
            <v>180</v>
          </cell>
          <cell r="I13">
            <v>479</v>
          </cell>
          <cell r="J13">
            <v>-75</v>
          </cell>
          <cell r="K13">
            <v>330</v>
          </cell>
          <cell r="L13">
            <v>7</v>
          </cell>
          <cell r="O13">
            <v>80.8</v>
          </cell>
          <cell r="P13">
            <v>330</v>
          </cell>
          <cell r="Q13">
            <v>13.242574257425742</v>
          </cell>
          <cell r="R13">
            <v>5.0742574257425748</v>
          </cell>
          <cell r="S13">
            <v>66.8</v>
          </cell>
          <cell r="T13">
            <v>38.799999999999997</v>
          </cell>
          <cell r="U13">
            <v>83</v>
          </cell>
          <cell r="V13">
            <v>0</v>
          </cell>
          <cell r="W13">
            <v>126</v>
          </cell>
          <cell r="X13">
            <v>14</v>
          </cell>
          <cell r="Y13">
            <v>330</v>
          </cell>
          <cell r="Z13">
            <v>0</v>
          </cell>
          <cell r="AA13">
            <v>13.75</v>
          </cell>
          <cell r="AB13">
            <v>0.09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37.799999999999997</v>
          </cell>
          <cell r="D14">
            <v>29.6</v>
          </cell>
          <cell r="E14">
            <v>59.2</v>
          </cell>
          <cell r="F14">
            <v>8.1999999999999993</v>
          </cell>
          <cell r="G14">
            <v>1</v>
          </cell>
          <cell r="H14" t="e">
            <v>#N/A</v>
          </cell>
          <cell r="I14">
            <v>74</v>
          </cell>
          <cell r="J14">
            <v>-14.799999999999997</v>
          </cell>
          <cell r="K14">
            <v>98</v>
          </cell>
          <cell r="L14">
            <v>8</v>
          </cell>
          <cell r="O14">
            <v>11.84</v>
          </cell>
          <cell r="Q14">
            <v>8.9695945945945947</v>
          </cell>
          <cell r="R14">
            <v>0.69256756756756754</v>
          </cell>
          <cell r="S14">
            <v>2.96</v>
          </cell>
          <cell r="T14">
            <v>3.7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str">
            <v>увел</v>
          </cell>
          <cell r="AA14">
            <v>0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119</v>
          </cell>
          <cell r="D15">
            <v>280.3</v>
          </cell>
          <cell r="E15">
            <v>148.5</v>
          </cell>
          <cell r="F15">
            <v>234.5</v>
          </cell>
          <cell r="G15">
            <v>1</v>
          </cell>
          <cell r="H15" t="e">
            <v>#N/A</v>
          </cell>
          <cell r="I15">
            <v>160.70099999999999</v>
          </cell>
          <cell r="J15">
            <v>-12.200999999999993</v>
          </cell>
          <cell r="K15">
            <v>66</v>
          </cell>
          <cell r="L15">
            <v>9</v>
          </cell>
          <cell r="O15">
            <v>29.7</v>
          </cell>
          <cell r="P15">
            <v>66</v>
          </cell>
          <cell r="Q15">
            <v>12.340067340067341</v>
          </cell>
          <cell r="R15">
            <v>7.8956228956228962</v>
          </cell>
          <cell r="S15">
            <v>33</v>
          </cell>
          <cell r="T15">
            <v>35.1</v>
          </cell>
          <cell r="U15">
            <v>22</v>
          </cell>
          <cell r="V15">
            <v>0</v>
          </cell>
          <cell r="W15">
            <v>84</v>
          </cell>
          <cell r="X15">
            <v>12</v>
          </cell>
          <cell r="Y15">
            <v>66</v>
          </cell>
          <cell r="Z15" t="e">
            <v>#N/A</v>
          </cell>
          <cell r="AA15">
            <v>12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409.98</v>
          </cell>
          <cell r="D16">
            <v>1274</v>
          </cell>
          <cell r="E16">
            <v>678</v>
          </cell>
          <cell r="F16">
            <v>981.98</v>
          </cell>
          <cell r="G16">
            <v>1</v>
          </cell>
          <cell r="H16">
            <v>180</v>
          </cell>
          <cell r="I16">
            <v>715</v>
          </cell>
          <cell r="J16">
            <v>-37</v>
          </cell>
          <cell r="K16">
            <v>170</v>
          </cell>
          <cell r="L16">
            <v>10</v>
          </cell>
          <cell r="O16">
            <v>135.6</v>
          </cell>
          <cell r="P16">
            <v>340</v>
          </cell>
          <cell r="Q16">
            <v>11.002802359882006</v>
          </cell>
          <cell r="R16">
            <v>7.2417404129793512</v>
          </cell>
          <cell r="S16">
            <v>136.6</v>
          </cell>
          <cell r="T16">
            <v>149</v>
          </cell>
          <cell r="U16">
            <v>197</v>
          </cell>
          <cell r="V16">
            <v>0</v>
          </cell>
          <cell r="W16">
            <v>70</v>
          </cell>
          <cell r="X16">
            <v>14</v>
          </cell>
          <cell r="Y16">
            <v>340</v>
          </cell>
          <cell r="Z16" t="str">
            <v>апр яб</v>
          </cell>
          <cell r="AA16">
            <v>28.333333333333332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665</v>
          </cell>
          <cell r="D17">
            <v>1800</v>
          </cell>
          <cell r="E17">
            <v>1309</v>
          </cell>
          <cell r="F17">
            <v>1093</v>
          </cell>
          <cell r="G17" t="str">
            <v>пуд</v>
          </cell>
          <cell r="H17">
            <v>180</v>
          </cell>
          <cell r="I17">
            <v>1358</v>
          </cell>
          <cell r="J17">
            <v>-49</v>
          </cell>
          <cell r="K17">
            <v>890</v>
          </cell>
          <cell r="L17">
            <v>11</v>
          </cell>
          <cell r="O17">
            <v>261.8</v>
          </cell>
          <cell r="P17">
            <v>840</v>
          </cell>
          <cell r="Q17">
            <v>10.783040488922842</v>
          </cell>
          <cell r="R17">
            <v>4.1749427043544687</v>
          </cell>
          <cell r="S17">
            <v>215</v>
          </cell>
          <cell r="T17">
            <v>217.6</v>
          </cell>
          <cell r="U17">
            <v>213</v>
          </cell>
          <cell r="V17">
            <v>0</v>
          </cell>
          <cell r="W17">
            <v>70</v>
          </cell>
          <cell r="X17">
            <v>14</v>
          </cell>
          <cell r="Y17">
            <v>840</v>
          </cell>
          <cell r="Z17" t="str">
            <v>апр яб</v>
          </cell>
          <cell r="AA17">
            <v>70</v>
          </cell>
          <cell r="AB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145</v>
          </cell>
          <cell r="D18">
            <v>15</v>
          </cell>
          <cell r="E18">
            <v>66</v>
          </cell>
          <cell r="F18">
            <v>86</v>
          </cell>
          <cell r="G18" t="str">
            <v>нов</v>
          </cell>
          <cell r="H18" t="e">
            <v>#N/A</v>
          </cell>
          <cell r="I18">
            <v>81</v>
          </cell>
          <cell r="J18">
            <v>-15</v>
          </cell>
          <cell r="K18">
            <v>0</v>
          </cell>
          <cell r="L18">
            <v>12</v>
          </cell>
          <cell r="O18">
            <v>13.2</v>
          </cell>
          <cell r="Q18">
            <v>6.5151515151515156</v>
          </cell>
          <cell r="R18">
            <v>6.5151515151515156</v>
          </cell>
          <cell r="S18">
            <v>9</v>
          </cell>
          <cell r="T18">
            <v>10.199999999999999</v>
          </cell>
          <cell r="U18">
            <v>17</v>
          </cell>
          <cell r="V18">
            <v>0</v>
          </cell>
          <cell r="W18">
            <v>126</v>
          </cell>
          <cell r="X18">
            <v>14</v>
          </cell>
          <cell r="Y18">
            <v>0</v>
          </cell>
          <cell r="Z18" t="str">
            <v>увел</v>
          </cell>
          <cell r="AA18">
            <v>0</v>
          </cell>
          <cell r="AB18">
            <v>0.3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-3.7</v>
          </cell>
          <cell r="D19">
            <v>107.3</v>
          </cell>
          <cell r="E19">
            <v>7.4</v>
          </cell>
          <cell r="F19">
            <v>96.2</v>
          </cell>
          <cell r="G19" t="str">
            <v>рот</v>
          </cell>
          <cell r="H19" t="e">
            <v>#N/A</v>
          </cell>
          <cell r="I19">
            <v>12.4</v>
          </cell>
          <cell r="J19">
            <v>-5</v>
          </cell>
          <cell r="K19">
            <v>0</v>
          </cell>
          <cell r="L19">
            <v>13</v>
          </cell>
          <cell r="O19">
            <v>1.48</v>
          </cell>
          <cell r="Q19">
            <v>65</v>
          </cell>
          <cell r="R19">
            <v>65</v>
          </cell>
          <cell r="S19">
            <v>48.2</v>
          </cell>
          <cell r="T19">
            <v>17.02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e">
            <v>#N/A</v>
          </cell>
          <cell r="AA19">
            <v>0</v>
          </cell>
          <cell r="AB19">
            <v>0</v>
          </cell>
        </row>
        <row r="20">
          <cell r="A20" t="str">
            <v>Мини-сосиски в тесте 0,3кг ТМ Зареченские  ПОКОМ</v>
          </cell>
          <cell r="B20" t="str">
            <v>шт</v>
          </cell>
          <cell r="C20">
            <v>192</v>
          </cell>
          <cell r="D20">
            <v>7</v>
          </cell>
          <cell r="E20">
            <v>67</v>
          </cell>
          <cell r="F20">
            <v>126</v>
          </cell>
          <cell r="G20" t="str">
            <v>нов</v>
          </cell>
          <cell r="H20" t="e">
            <v>#N/A</v>
          </cell>
          <cell r="I20">
            <v>76</v>
          </cell>
          <cell r="J20">
            <v>-9</v>
          </cell>
          <cell r="K20">
            <v>0</v>
          </cell>
          <cell r="L20">
            <v>14</v>
          </cell>
          <cell r="O20">
            <v>13.4</v>
          </cell>
          <cell r="Q20">
            <v>9.4029850746268657</v>
          </cell>
          <cell r="R20">
            <v>9.4029850746268657</v>
          </cell>
          <cell r="S20">
            <v>3.2</v>
          </cell>
          <cell r="T20">
            <v>7</v>
          </cell>
          <cell r="U20">
            <v>15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151.69999999999999</v>
          </cell>
          <cell r="D21">
            <v>266.39999999999998</v>
          </cell>
          <cell r="E21">
            <v>229</v>
          </cell>
          <cell r="F21">
            <v>289</v>
          </cell>
          <cell r="G21" t="str">
            <v>рот</v>
          </cell>
          <cell r="H21" t="e">
            <v>#N/A</v>
          </cell>
          <cell r="I21">
            <v>223.30099999999999</v>
          </cell>
          <cell r="J21">
            <v>5.6990000000000123</v>
          </cell>
          <cell r="K21">
            <v>155</v>
          </cell>
          <cell r="L21">
            <v>15</v>
          </cell>
          <cell r="O21">
            <v>45.8</v>
          </cell>
          <cell r="P21">
            <v>50</v>
          </cell>
          <cell r="Q21">
            <v>10.786026200873364</v>
          </cell>
          <cell r="R21">
            <v>6.3100436681222716</v>
          </cell>
          <cell r="S21">
            <v>0</v>
          </cell>
          <cell r="T21">
            <v>30.339999999999996</v>
          </cell>
          <cell r="U21">
            <v>62.9</v>
          </cell>
          <cell r="V21">
            <v>0</v>
          </cell>
          <cell r="W21">
            <v>126</v>
          </cell>
          <cell r="X21">
            <v>14</v>
          </cell>
          <cell r="Y21">
            <v>50</v>
          </cell>
          <cell r="Z21" t="e">
            <v>#N/A</v>
          </cell>
          <cell r="AA21">
            <v>13.513513513513512</v>
          </cell>
          <cell r="AB21">
            <v>1</v>
          </cell>
        </row>
        <row r="22">
          <cell r="A22" t="str">
            <v>Мини-чебуречки с мясом  0,3кг ТМ Зареченские  ПОКОМ</v>
          </cell>
          <cell r="B22" t="str">
            <v>шт</v>
          </cell>
          <cell r="C22">
            <v>219</v>
          </cell>
          <cell r="D22">
            <v>28</v>
          </cell>
          <cell r="E22">
            <v>91</v>
          </cell>
          <cell r="F22">
            <v>146</v>
          </cell>
          <cell r="G22" t="str">
            <v>нов</v>
          </cell>
          <cell r="H22" t="e">
            <v>#N/A</v>
          </cell>
          <cell r="I22">
            <v>102</v>
          </cell>
          <cell r="J22">
            <v>-11</v>
          </cell>
          <cell r="K22">
            <v>0</v>
          </cell>
          <cell r="L22">
            <v>16</v>
          </cell>
          <cell r="O22">
            <v>18.2</v>
          </cell>
          <cell r="Q22">
            <v>8.0219780219780219</v>
          </cell>
          <cell r="R22">
            <v>8.0219780219780219</v>
          </cell>
          <cell r="S22">
            <v>4.5999999999999996</v>
          </cell>
          <cell r="T22">
            <v>13</v>
          </cell>
          <cell r="U22">
            <v>23</v>
          </cell>
          <cell r="V22">
            <v>0</v>
          </cell>
          <cell r="W22">
            <v>234</v>
          </cell>
          <cell r="X22">
            <v>18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C23">
            <v>227</v>
          </cell>
          <cell r="D23">
            <v>159</v>
          </cell>
          <cell r="E23">
            <v>84</v>
          </cell>
          <cell r="F23">
            <v>291</v>
          </cell>
          <cell r="G23" t="str">
            <v>нов</v>
          </cell>
          <cell r="H23" t="e">
            <v>#N/A</v>
          </cell>
          <cell r="I23">
            <v>95</v>
          </cell>
          <cell r="J23">
            <v>-11</v>
          </cell>
          <cell r="K23">
            <v>0</v>
          </cell>
          <cell r="L23">
            <v>17</v>
          </cell>
          <cell r="O23">
            <v>16.8</v>
          </cell>
          <cell r="Q23">
            <v>17.321428571428569</v>
          </cell>
          <cell r="R23">
            <v>17.321428571428569</v>
          </cell>
          <cell r="S23">
            <v>4.4000000000000004</v>
          </cell>
          <cell r="T23">
            <v>12.4</v>
          </cell>
          <cell r="U23">
            <v>27</v>
          </cell>
          <cell r="V23">
            <v>0</v>
          </cell>
          <cell r="W23">
            <v>234</v>
          </cell>
          <cell r="X23">
            <v>18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C24">
            <v>106.6</v>
          </cell>
          <cell r="D24">
            <v>342</v>
          </cell>
          <cell r="E24">
            <v>196.4</v>
          </cell>
          <cell r="F24">
            <v>249.2</v>
          </cell>
          <cell r="G24" t="str">
            <v>рот</v>
          </cell>
          <cell r="H24" t="e">
            <v>#N/A</v>
          </cell>
          <cell r="I24">
            <v>208.5</v>
          </cell>
          <cell r="J24">
            <v>-12.099999999999994</v>
          </cell>
          <cell r="K24">
            <v>127</v>
          </cell>
          <cell r="L24">
            <v>18</v>
          </cell>
          <cell r="O24">
            <v>39.28</v>
          </cell>
          <cell r="P24">
            <v>85</v>
          </cell>
          <cell r="Q24">
            <v>11.741344195519348</v>
          </cell>
          <cell r="R24">
            <v>6.3441955193482684</v>
          </cell>
          <cell r="S24">
            <v>12.88</v>
          </cell>
          <cell r="T24">
            <v>36</v>
          </cell>
          <cell r="U24">
            <v>48.4</v>
          </cell>
          <cell r="V24">
            <v>0</v>
          </cell>
          <cell r="W24">
            <v>126</v>
          </cell>
          <cell r="X24">
            <v>14</v>
          </cell>
          <cell r="Y24">
            <v>85</v>
          </cell>
          <cell r="Z24" t="e">
            <v>#N/A</v>
          </cell>
          <cell r="AA24">
            <v>28.333333333333332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1933</v>
          </cell>
          <cell r="D25">
            <v>5891</v>
          </cell>
          <cell r="E25">
            <v>2885</v>
          </cell>
          <cell r="F25">
            <v>4674</v>
          </cell>
          <cell r="G25" t="str">
            <v>пуд</v>
          </cell>
          <cell r="H25">
            <v>180</v>
          </cell>
          <cell r="I25">
            <v>3014</v>
          </cell>
          <cell r="J25">
            <v>-129</v>
          </cell>
          <cell r="K25">
            <v>0</v>
          </cell>
          <cell r="L25">
            <v>19</v>
          </cell>
          <cell r="O25">
            <v>577</v>
          </cell>
          <cell r="P25">
            <v>1680</v>
          </cell>
          <cell r="Q25">
            <v>11.012131715771231</v>
          </cell>
          <cell r="R25">
            <v>8.1005199306759099</v>
          </cell>
          <cell r="S25">
            <v>641.6</v>
          </cell>
          <cell r="T25">
            <v>686.4</v>
          </cell>
          <cell r="U25">
            <v>454</v>
          </cell>
          <cell r="V25">
            <v>0</v>
          </cell>
          <cell r="W25">
            <v>70</v>
          </cell>
          <cell r="X25">
            <v>14</v>
          </cell>
          <cell r="Y25">
            <v>1680</v>
          </cell>
          <cell r="Z25" t="str">
            <v>апр яб</v>
          </cell>
          <cell r="AA25">
            <v>140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1536</v>
          </cell>
          <cell r="D26">
            <v>2880</v>
          </cell>
          <cell r="E26">
            <v>1809</v>
          </cell>
          <cell r="F26">
            <v>2495</v>
          </cell>
          <cell r="G26" t="str">
            <v>яб</v>
          </cell>
          <cell r="H26">
            <v>180</v>
          </cell>
          <cell r="I26">
            <v>1905</v>
          </cell>
          <cell r="J26">
            <v>-96</v>
          </cell>
          <cell r="K26">
            <v>170</v>
          </cell>
          <cell r="L26">
            <v>20</v>
          </cell>
          <cell r="O26">
            <v>361.8</v>
          </cell>
          <cell r="P26">
            <v>1345</v>
          </cell>
          <cell r="Q26">
            <v>11.083471531232725</v>
          </cell>
          <cell r="R26">
            <v>6.8960751796572692</v>
          </cell>
          <cell r="S26">
            <v>436</v>
          </cell>
          <cell r="T26">
            <v>425.2</v>
          </cell>
          <cell r="U26">
            <v>340</v>
          </cell>
          <cell r="V26">
            <v>0</v>
          </cell>
          <cell r="W26">
            <v>126</v>
          </cell>
          <cell r="X26">
            <v>14</v>
          </cell>
          <cell r="Y26">
            <v>1345</v>
          </cell>
          <cell r="Z26" t="str">
            <v>апр яб</v>
          </cell>
          <cell r="AA26">
            <v>224.16666666666666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1761</v>
          </cell>
          <cell r="D27">
            <v>4142</v>
          </cell>
          <cell r="E27">
            <v>2328</v>
          </cell>
          <cell r="F27">
            <v>3507</v>
          </cell>
          <cell r="G27">
            <v>1</v>
          </cell>
          <cell r="H27">
            <v>180</v>
          </cell>
          <cell r="I27">
            <v>2297</v>
          </cell>
          <cell r="J27">
            <v>31</v>
          </cell>
          <cell r="K27">
            <v>330</v>
          </cell>
          <cell r="L27">
            <v>21</v>
          </cell>
          <cell r="O27">
            <v>465.6</v>
          </cell>
          <cell r="P27">
            <v>1340</v>
          </cell>
          <cell r="Q27">
            <v>11.118986254295532</v>
          </cell>
          <cell r="R27">
            <v>7.5322164948453603</v>
          </cell>
          <cell r="S27">
            <v>526.6</v>
          </cell>
          <cell r="T27">
            <v>534.4</v>
          </cell>
          <cell r="U27">
            <v>368</v>
          </cell>
          <cell r="V27">
            <v>0</v>
          </cell>
          <cell r="W27">
            <v>70</v>
          </cell>
          <cell r="X27">
            <v>14</v>
          </cell>
          <cell r="Y27">
            <v>1340</v>
          </cell>
          <cell r="Z27" t="str">
            <v>апр яб</v>
          </cell>
          <cell r="AA27">
            <v>111.66666666666667</v>
          </cell>
          <cell r="AB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609</v>
          </cell>
          <cell r="D28">
            <v>1435</v>
          </cell>
          <cell r="E28">
            <v>839</v>
          </cell>
          <cell r="F28">
            <v>1166</v>
          </cell>
          <cell r="G28">
            <v>1</v>
          </cell>
          <cell r="H28" t="e">
            <v>#N/A</v>
          </cell>
          <cell r="I28">
            <v>877</v>
          </cell>
          <cell r="J28">
            <v>-38</v>
          </cell>
          <cell r="K28">
            <v>170</v>
          </cell>
          <cell r="L28">
            <v>22</v>
          </cell>
          <cell r="O28">
            <v>167.8</v>
          </cell>
          <cell r="P28">
            <v>500</v>
          </cell>
          <cell r="Q28">
            <v>10.941597139451728</v>
          </cell>
          <cell r="R28">
            <v>6.9487485101311082</v>
          </cell>
          <cell r="S28">
            <v>173.6</v>
          </cell>
          <cell r="T28">
            <v>183.8</v>
          </cell>
          <cell r="U28">
            <v>263</v>
          </cell>
          <cell r="V28">
            <v>0</v>
          </cell>
          <cell r="W28">
            <v>70</v>
          </cell>
          <cell r="X28">
            <v>14</v>
          </cell>
          <cell r="Y28">
            <v>500</v>
          </cell>
          <cell r="Z28" t="e">
            <v>#N/A</v>
          </cell>
          <cell r="AA28">
            <v>41.666666666666664</v>
          </cell>
          <cell r="AB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100</v>
          </cell>
          <cell r="D29">
            <v>346</v>
          </cell>
          <cell r="E29">
            <v>159</v>
          </cell>
          <cell r="F29">
            <v>275</v>
          </cell>
          <cell r="G29" t="str">
            <v>нов</v>
          </cell>
          <cell r="H29" t="e">
            <v>#N/A</v>
          </cell>
          <cell r="I29">
            <v>170</v>
          </cell>
          <cell r="J29">
            <v>-11</v>
          </cell>
          <cell r="K29">
            <v>0</v>
          </cell>
          <cell r="L29">
            <v>23</v>
          </cell>
          <cell r="O29">
            <v>31.8</v>
          </cell>
          <cell r="P29">
            <v>160</v>
          </cell>
          <cell r="Q29">
            <v>13.679245283018867</v>
          </cell>
          <cell r="R29">
            <v>8.6477987421383649</v>
          </cell>
          <cell r="S29">
            <v>9.4</v>
          </cell>
          <cell r="T29">
            <v>31.8</v>
          </cell>
          <cell r="U29">
            <v>46</v>
          </cell>
          <cell r="V29">
            <v>0</v>
          </cell>
          <cell r="W29">
            <v>234</v>
          </cell>
          <cell r="X29">
            <v>18</v>
          </cell>
          <cell r="Y29">
            <v>160</v>
          </cell>
          <cell r="Z29" t="str">
            <v>увел</v>
          </cell>
          <cell r="AA29">
            <v>17.777777777777779</v>
          </cell>
          <cell r="AB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326</v>
          </cell>
          <cell r="D30">
            <v>1986</v>
          </cell>
          <cell r="E30">
            <v>581</v>
          </cell>
          <cell r="F30">
            <v>1707</v>
          </cell>
          <cell r="G30">
            <v>1</v>
          </cell>
          <cell r="H30" t="e">
            <v>#N/A</v>
          </cell>
          <cell r="I30">
            <v>621.01099999999997</v>
          </cell>
          <cell r="J30">
            <v>-40.010999999999967</v>
          </cell>
          <cell r="K30">
            <v>0</v>
          </cell>
          <cell r="L30">
            <v>24</v>
          </cell>
          <cell r="O30">
            <v>116.2</v>
          </cell>
          <cell r="Q30">
            <v>14.690189328743545</v>
          </cell>
          <cell r="R30">
            <v>14.690189328743545</v>
          </cell>
          <cell r="S30">
            <v>163</v>
          </cell>
          <cell r="T30">
            <v>211</v>
          </cell>
          <cell r="U30">
            <v>114</v>
          </cell>
          <cell r="V30">
            <v>0</v>
          </cell>
          <cell r="W30">
            <v>84</v>
          </cell>
          <cell r="X30">
            <v>12</v>
          </cell>
          <cell r="Y30">
            <v>0</v>
          </cell>
          <cell r="Z30" t="e">
            <v>#N/A</v>
          </cell>
          <cell r="AA30">
            <v>0</v>
          </cell>
          <cell r="AB30">
            <v>1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238</v>
          </cell>
          <cell r="D31">
            <v>292</v>
          </cell>
          <cell r="E31">
            <v>179</v>
          </cell>
          <cell r="F31">
            <v>351</v>
          </cell>
          <cell r="G31" t="str">
            <v>яб</v>
          </cell>
          <cell r="H31">
            <v>180</v>
          </cell>
          <cell r="I31">
            <v>179</v>
          </cell>
          <cell r="J31">
            <v>0</v>
          </cell>
          <cell r="K31">
            <v>0</v>
          </cell>
          <cell r="L31">
            <v>25</v>
          </cell>
          <cell r="O31">
            <v>35.799999999999997</v>
          </cell>
          <cell r="P31">
            <v>98</v>
          </cell>
          <cell r="Q31">
            <v>12.541899441340783</v>
          </cell>
          <cell r="R31">
            <v>9.8044692737430168</v>
          </cell>
          <cell r="S31">
            <v>40</v>
          </cell>
          <cell r="T31">
            <v>48.4</v>
          </cell>
          <cell r="U31">
            <v>24</v>
          </cell>
          <cell r="V31">
            <v>0</v>
          </cell>
          <cell r="W31">
            <v>84</v>
          </cell>
          <cell r="X31">
            <v>12</v>
          </cell>
          <cell r="Y31">
            <v>98</v>
          </cell>
          <cell r="Z31" t="str">
            <v>апр яб</v>
          </cell>
          <cell r="AA31">
            <v>12.25</v>
          </cell>
          <cell r="AB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222</v>
          </cell>
          <cell r="D32">
            <v>11</v>
          </cell>
          <cell r="E32">
            <v>116</v>
          </cell>
          <cell r="F32">
            <v>116</v>
          </cell>
          <cell r="G32">
            <v>1</v>
          </cell>
          <cell r="H32" t="e">
            <v>#N/A</v>
          </cell>
          <cell r="I32">
            <v>117</v>
          </cell>
          <cell r="J32">
            <v>-1</v>
          </cell>
          <cell r="K32">
            <v>190</v>
          </cell>
          <cell r="L32">
            <v>26</v>
          </cell>
          <cell r="O32">
            <v>23.2</v>
          </cell>
          <cell r="Q32">
            <v>13.189655172413794</v>
          </cell>
          <cell r="R32">
            <v>5</v>
          </cell>
          <cell r="S32">
            <v>20.8</v>
          </cell>
          <cell r="T32">
            <v>19.2</v>
          </cell>
          <cell r="U32">
            <v>40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613</v>
          </cell>
          <cell r="D33">
            <v>1894</v>
          </cell>
          <cell r="E33">
            <v>1041</v>
          </cell>
          <cell r="F33">
            <v>1417</v>
          </cell>
          <cell r="G33">
            <v>1</v>
          </cell>
          <cell r="H33" t="e">
            <v>#N/A</v>
          </cell>
          <cell r="I33">
            <v>1081</v>
          </cell>
          <cell r="J33">
            <v>-40</v>
          </cell>
          <cell r="K33">
            <v>380</v>
          </cell>
          <cell r="L33">
            <v>27</v>
          </cell>
          <cell r="O33">
            <v>208.2</v>
          </cell>
          <cell r="P33">
            <v>480</v>
          </cell>
          <cell r="Q33">
            <v>10.936599423631124</v>
          </cell>
          <cell r="R33">
            <v>6.8059558117195005</v>
          </cell>
          <cell r="S33">
            <v>206.6</v>
          </cell>
          <cell r="T33">
            <v>225</v>
          </cell>
          <cell r="U33">
            <v>83</v>
          </cell>
          <cell r="V33">
            <v>0</v>
          </cell>
          <cell r="W33">
            <v>84</v>
          </cell>
          <cell r="X33">
            <v>12</v>
          </cell>
          <cell r="Y33">
            <v>480</v>
          </cell>
          <cell r="Z33" t="str">
            <v>апр яб</v>
          </cell>
          <cell r="AA33">
            <v>60</v>
          </cell>
          <cell r="AB33">
            <v>0.9</v>
          </cell>
        </row>
        <row r="34">
          <cell r="A34" t="str">
            <v>Пельмени Бигбули с мясом, Горячая штучка 0,43кг  ПОКОМ</v>
          </cell>
          <cell r="B34" t="str">
            <v>шт</v>
          </cell>
          <cell r="C34">
            <v>416</v>
          </cell>
          <cell r="D34">
            <v>225</v>
          </cell>
          <cell r="E34">
            <v>259</v>
          </cell>
          <cell r="F34">
            <v>363</v>
          </cell>
          <cell r="G34">
            <v>0</v>
          </cell>
          <cell r="H34" t="e">
            <v>#N/A</v>
          </cell>
          <cell r="I34">
            <v>278</v>
          </cell>
          <cell r="J34">
            <v>-19</v>
          </cell>
          <cell r="K34">
            <v>0</v>
          </cell>
          <cell r="L34">
            <v>28</v>
          </cell>
          <cell r="O34">
            <v>51.8</v>
          </cell>
          <cell r="P34">
            <v>198</v>
          </cell>
          <cell r="Q34">
            <v>10.830115830115831</v>
          </cell>
          <cell r="R34">
            <v>7.0077220077220082</v>
          </cell>
          <cell r="S34">
            <v>73.400000000000006</v>
          </cell>
          <cell r="T34">
            <v>51.6</v>
          </cell>
          <cell r="U34">
            <v>75</v>
          </cell>
          <cell r="V34">
            <v>0</v>
          </cell>
          <cell r="W34">
            <v>84</v>
          </cell>
          <cell r="X34">
            <v>12</v>
          </cell>
          <cell r="Y34">
            <v>198</v>
          </cell>
          <cell r="Z34" t="str">
            <v>увел</v>
          </cell>
          <cell r="AA34">
            <v>12.375</v>
          </cell>
          <cell r="AB34">
            <v>0.43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>
            <v>397</v>
          </cell>
          <cell r="D35">
            <v>1192</v>
          </cell>
          <cell r="E35">
            <v>888</v>
          </cell>
          <cell r="F35">
            <v>682</v>
          </cell>
          <cell r="G35">
            <v>1</v>
          </cell>
          <cell r="H35">
            <v>150</v>
          </cell>
          <cell r="I35">
            <v>900</v>
          </cell>
          <cell r="J35">
            <v>-12</v>
          </cell>
          <cell r="K35">
            <v>48</v>
          </cell>
          <cell r="L35">
            <v>29</v>
          </cell>
          <cell r="O35">
            <v>84.8</v>
          </cell>
          <cell r="P35">
            <v>192</v>
          </cell>
          <cell r="Q35">
            <v>10.872641509433963</v>
          </cell>
          <cell r="R35">
            <v>8.0424528301886795</v>
          </cell>
          <cell r="S35">
            <v>109.8</v>
          </cell>
          <cell r="T35">
            <v>98.8</v>
          </cell>
          <cell r="U35">
            <v>129</v>
          </cell>
          <cell r="V35">
            <v>464</v>
          </cell>
          <cell r="W35">
            <v>84</v>
          </cell>
          <cell r="X35">
            <v>12</v>
          </cell>
          <cell r="Y35">
            <v>192</v>
          </cell>
          <cell r="Z35">
            <v>0</v>
          </cell>
          <cell r="AA35">
            <v>24</v>
          </cell>
          <cell r="AB35">
            <v>0.9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993</v>
          </cell>
          <cell r="D36">
            <v>1398</v>
          </cell>
          <cell r="E36">
            <v>932</v>
          </cell>
          <cell r="F36">
            <v>1415</v>
          </cell>
          <cell r="G36">
            <v>0</v>
          </cell>
          <cell r="H36" t="e">
            <v>#N/A</v>
          </cell>
          <cell r="I36">
            <v>877</v>
          </cell>
          <cell r="J36">
            <v>55</v>
          </cell>
          <cell r="K36">
            <v>190</v>
          </cell>
          <cell r="L36">
            <v>30</v>
          </cell>
          <cell r="O36">
            <v>186.4</v>
          </cell>
          <cell r="P36">
            <v>580</v>
          </cell>
          <cell r="Q36">
            <v>11.722103004291846</v>
          </cell>
          <cell r="R36">
            <v>7.5912017167381975</v>
          </cell>
          <cell r="S36">
            <v>237.8</v>
          </cell>
          <cell r="T36">
            <v>207.4</v>
          </cell>
          <cell r="U36">
            <v>77</v>
          </cell>
          <cell r="V36">
            <v>0</v>
          </cell>
          <cell r="W36">
            <v>84</v>
          </cell>
          <cell r="X36">
            <v>12</v>
          </cell>
          <cell r="Y36">
            <v>580</v>
          </cell>
          <cell r="Z36" t="str">
            <v>апр яб</v>
          </cell>
          <cell r="AA36">
            <v>36.25</v>
          </cell>
          <cell r="AB36">
            <v>0.43</v>
          </cell>
        </row>
        <row r="37">
          <cell r="A37" t="str">
            <v>Пельмени Бигбули со сливочным маслом #МЕГАМАСЛИЩЕ Горячая штучка 0,9 кг  ПОКОМ</v>
          </cell>
          <cell r="B37" t="str">
            <v>шт</v>
          </cell>
          <cell r="C37">
            <v>351</v>
          </cell>
          <cell r="D37">
            <v>435</v>
          </cell>
          <cell r="E37">
            <v>302</v>
          </cell>
          <cell r="F37">
            <v>445</v>
          </cell>
          <cell r="G37">
            <v>1</v>
          </cell>
          <cell r="H37" t="e">
            <v>#N/A</v>
          </cell>
          <cell r="I37">
            <v>323</v>
          </cell>
          <cell r="J37">
            <v>-21</v>
          </cell>
          <cell r="K37">
            <v>98</v>
          </cell>
          <cell r="L37">
            <v>31</v>
          </cell>
          <cell r="O37">
            <v>60.4</v>
          </cell>
          <cell r="P37">
            <v>190</v>
          </cell>
          <cell r="Q37">
            <v>12.135761589403973</v>
          </cell>
          <cell r="R37">
            <v>7.3675496688741724</v>
          </cell>
          <cell r="S37">
            <v>85</v>
          </cell>
          <cell r="T37">
            <v>73.400000000000006</v>
          </cell>
          <cell r="U37">
            <v>96</v>
          </cell>
          <cell r="V37">
            <v>0</v>
          </cell>
          <cell r="W37">
            <v>84</v>
          </cell>
          <cell r="X37">
            <v>12</v>
          </cell>
          <cell r="Y37">
            <v>190</v>
          </cell>
          <cell r="Z37">
            <v>0</v>
          </cell>
          <cell r="AA37">
            <v>23.75</v>
          </cell>
          <cell r="AB37">
            <v>0.9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465</v>
          </cell>
          <cell r="D38">
            <v>394</v>
          </cell>
          <cell r="E38">
            <v>350</v>
          </cell>
          <cell r="F38">
            <v>506</v>
          </cell>
          <cell r="G38">
            <v>1</v>
          </cell>
          <cell r="H38" t="e">
            <v>#N/A</v>
          </cell>
          <cell r="I38">
            <v>342</v>
          </cell>
          <cell r="J38">
            <v>8</v>
          </cell>
          <cell r="K38">
            <v>98</v>
          </cell>
          <cell r="L38">
            <v>32</v>
          </cell>
          <cell r="O38">
            <v>70</v>
          </cell>
          <cell r="P38">
            <v>190</v>
          </cell>
          <cell r="Q38">
            <v>11.342857142857143</v>
          </cell>
          <cell r="R38">
            <v>7.2285714285714286</v>
          </cell>
          <cell r="S38">
            <v>73.599999999999994</v>
          </cell>
          <cell r="T38">
            <v>77.2</v>
          </cell>
          <cell r="U38">
            <v>6</v>
          </cell>
          <cell r="V38">
            <v>0</v>
          </cell>
          <cell r="W38">
            <v>84</v>
          </cell>
          <cell r="X38">
            <v>12</v>
          </cell>
          <cell r="Y38">
            <v>190</v>
          </cell>
          <cell r="Z38" t="str">
            <v>увел</v>
          </cell>
          <cell r="AA38">
            <v>23.75</v>
          </cell>
          <cell r="AB38">
            <v>0.8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1767</v>
          </cell>
          <cell r="D39">
            <v>5895</v>
          </cell>
          <cell r="E39">
            <v>3922</v>
          </cell>
          <cell r="F39">
            <v>3599</v>
          </cell>
          <cell r="G39">
            <v>1</v>
          </cell>
          <cell r="H39">
            <v>150</v>
          </cell>
          <cell r="I39">
            <v>4032</v>
          </cell>
          <cell r="J39">
            <v>-110</v>
          </cell>
          <cell r="K39">
            <v>290</v>
          </cell>
          <cell r="L39">
            <v>33</v>
          </cell>
          <cell r="O39">
            <v>493.2</v>
          </cell>
          <cell r="P39">
            <v>1536</v>
          </cell>
          <cell r="Q39">
            <v>10.999594484995946</v>
          </cell>
          <cell r="R39">
            <v>7.2972424979724249</v>
          </cell>
          <cell r="S39">
            <v>536</v>
          </cell>
          <cell r="T39">
            <v>549.6</v>
          </cell>
          <cell r="U39">
            <v>465</v>
          </cell>
          <cell r="V39">
            <v>1456</v>
          </cell>
          <cell r="W39">
            <v>84</v>
          </cell>
          <cell r="X39">
            <v>12</v>
          </cell>
          <cell r="Y39">
            <v>1536</v>
          </cell>
          <cell r="Z39" t="str">
            <v>апр яб</v>
          </cell>
          <cell r="AA39">
            <v>192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1347</v>
          </cell>
          <cell r="D40">
            <v>2866</v>
          </cell>
          <cell r="E40">
            <v>2005</v>
          </cell>
          <cell r="F40">
            <v>2110</v>
          </cell>
          <cell r="G40">
            <v>1</v>
          </cell>
          <cell r="H40">
            <v>150</v>
          </cell>
          <cell r="I40">
            <v>1881</v>
          </cell>
          <cell r="J40">
            <v>124</v>
          </cell>
          <cell r="K40">
            <v>760</v>
          </cell>
          <cell r="L40">
            <v>34</v>
          </cell>
          <cell r="O40">
            <v>401</v>
          </cell>
          <cell r="P40">
            <v>1540</v>
          </cell>
          <cell r="Q40">
            <v>10.997506234413965</v>
          </cell>
          <cell r="R40">
            <v>5.2618453865336656</v>
          </cell>
          <cell r="S40">
            <v>395.4</v>
          </cell>
          <cell r="T40">
            <v>384</v>
          </cell>
          <cell r="U40">
            <v>442</v>
          </cell>
          <cell r="V40">
            <v>0</v>
          </cell>
          <cell r="W40">
            <v>84</v>
          </cell>
          <cell r="X40">
            <v>12</v>
          </cell>
          <cell r="Y40">
            <v>1540</v>
          </cell>
          <cell r="Z40">
            <v>0</v>
          </cell>
          <cell r="AA40">
            <v>96.25</v>
          </cell>
          <cell r="AB40">
            <v>0.43</v>
          </cell>
        </row>
        <row r="41">
          <cell r="A41" t="str">
            <v>Пельмени Бульмени с говядиной и свининой Наваристые 2,7кг Горячая штучка ВЕС  ПОКОМ</v>
          </cell>
          <cell r="B41" t="str">
            <v>кг</v>
          </cell>
          <cell r="C41">
            <v>235.1</v>
          </cell>
          <cell r="D41">
            <v>1397</v>
          </cell>
          <cell r="E41">
            <v>356</v>
          </cell>
          <cell r="F41">
            <v>1150</v>
          </cell>
          <cell r="G41">
            <v>0</v>
          </cell>
          <cell r="H41" t="e">
            <v>#N/A</v>
          </cell>
          <cell r="I41">
            <v>253.602</v>
          </cell>
          <cell r="J41">
            <v>102.398</v>
          </cell>
          <cell r="K41">
            <v>0</v>
          </cell>
          <cell r="L41">
            <v>35</v>
          </cell>
          <cell r="O41">
            <v>71.2</v>
          </cell>
          <cell r="Q41">
            <v>16.151685393258425</v>
          </cell>
          <cell r="R41">
            <v>16.151685393258425</v>
          </cell>
          <cell r="S41">
            <v>61.2</v>
          </cell>
          <cell r="T41">
            <v>136.80000000000001</v>
          </cell>
          <cell r="U41">
            <v>32.44</v>
          </cell>
          <cell r="V41">
            <v>0</v>
          </cell>
          <cell r="W41">
            <v>234</v>
          </cell>
          <cell r="X41">
            <v>18</v>
          </cell>
          <cell r="Y41">
            <v>0</v>
          </cell>
          <cell r="Z41" t="str">
            <v>пер ск 870</v>
          </cell>
          <cell r="AA41">
            <v>0</v>
          </cell>
          <cell r="AB41">
            <v>1</v>
          </cell>
        </row>
        <row r="42">
          <cell r="A42" t="str">
            <v>Пельмени Бульмени с говядиной и свининой Наваристые 5кг Горячая штучка ВЕС  ПОКОМ</v>
          </cell>
          <cell r="B42" t="str">
            <v>кг</v>
          </cell>
          <cell r="C42">
            <v>417</v>
          </cell>
          <cell r="D42">
            <v>2570</v>
          </cell>
          <cell r="E42">
            <v>1295.4000000000001</v>
          </cell>
          <cell r="F42">
            <v>1656.6</v>
          </cell>
          <cell r="G42">
            <v>0</v>
          </cell>
          <cell r="H42" t="e">
            <v>#N/A</v>
          </cell>
          <cell r="I42">
            <v>1318.5219999999999</v>
          </cell>
          <cell r="J42">
            <v>-23.121999999999844</v>
          </cell>
          <cell r="K42">
            <v>420</v>
          </cell>
          <cell r="L42">
            <v>36</v>
          </cell>
          <cell r="O42">
            <v>259.08000000000004</v>
          </cell>
          <cell r="P42">
            <v>780</v>
          </cell>
          <cell r="Q42">
            <v>11.025937934228807</v>
          </cell>
          <cell r="R42">
            <v>6.3941639647985165</v>
          </cell>
          <cell r="S42">
            <v>222.14000000000001</v>
          </cell>
          <cell r="T42">
            <v>268.7</v>
          </cell>
          <cell r="U42">
            <v>240</v>
          </cell>
          <cell r="V42">
            <v>0</v>
          </cell>
          <cell r="W42">
            <v>144</v>
          </cell>
          <cell r="X42">
            <v>12</v>
          </cell>
          <cell r="Y42">
            <v>780</v>
          </cell>
          <cell r="Z42" t="e">
            <v>#N/A</v>
          </cell>
          <cell r="AA42">
            <v>156</v>
          </cell>
          <cell r="AB42">
            <v>1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2097</v>
          </cell>
          <cell r="D43">
            <v>3432</v>
          </cell>
          <cell r="E43">
            <v>2378</v>
          </cell>
          <cell r="F43">
            <v>3069</v>
          </cell>
          <cell r="G43" t="str">
            <v>пуд,яб</v>
          </cell>
          <cell r="H43">
            <v>150</v>
          </cell>
          <cell r="I43">
            <v>2435</v>
          </cell>
          <cell r="J43">
            <v>-57</v>
          </cell>
          <cell r="K43">
            <v>510</v>
          </cell>
          <cell r="L43">
            <v>37</v>
          </cell>
          <cell r="O43">
            <v>462.8</v>
          </cell>
          <cell r="P43">
            <v>1535</v>
          </cell>
          <cell r="Q43">
            <v>11.050129645635263</v>
          </cell>
          <cell r="R43">
            <v>6.6313742437337941</v>
          </cell>
          <cell r="S43">
            <v>532.79999999999995</v>
          </cell>
          <cell r="T43">
            <v>492.2</v>
          </cell>
          <cell r="U43">
            <v>530</v>
          </cell>
          <cell r="V43">
            <v>64</v>
          </cell>
          <cell r="W43">
            <v>84</v>
          </cell>
          <cell r="X43">
            <v>12</v>
          </cell>
          <cell r="Y43">
            <v>1535</v>
          </cell>
          <cell r="Z43" t="str">
            <v>апр яб</v>
          </cell>
          <cell r="AA43">
            <v>191.875</v>
          </cell>
          <cell r="AB43">
            <v>0.9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868</v>
          </cell>
          <cell r="D44">
            <v>2225</v>
          </cell>
          <cell r="E44">
            <v>1248</v>
          </cell>
          <cell r="F44">
            <v>1783</v>
          </cell>
          <cell r="G44">
            <v>1</v>
          </cell>
          <cell r="H44">
            <v>150</v>
          </cell>
          <cell r="I44">
            <v>1264</v>
          </cell>
          <cell r="J44">
            <v>-16</v>
          </cell>
          <cell r="K44">
            <v>0</v>
          </cell>
          <cell r="L44">
            <v>38</v>
          </cell>
          <cell r="O44">
            <v>249.6</v>
          </cell>
          <cell r="P44">
            <v>960</v>
          </cell>
          <cell r="Q44">
            <v>10.989583333333334</v>
          </cell>
          <cell r="R44">
            <v>7.1434294871794872</v>
          </cell>
          <cell r="S44">
            <v>278.8</v>
          </cell>
          <cell r="T44">
            <v>280.8</v>
          </cell>
          <cell r="U44">
            <v>451</v>
          </cell>
          <cell r="V44">
            <v>0</v>
          </cell>
          <cell r="W44">
            <v>84</v>
          </cell>
          <cell r="X44">
            <v>12</v>
          </cell>
          <cell r="Y44">
            <v>960</v>
          </cell>
          <cell r="Z44">
            <v>0</v>
          </cell>
          <cell r="AA44">
            <v>60</v>
          </cell>
          <cell r="AB44">
            <v>0.43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122</v>
          </cell>
          <cell r="D45">
            <v>6</v>
          </cell>
          <cell r="E45">
            <v>26</v>
          </cell>
          <cell r="F45">
            <v>98</v>
          </cell>
          <cell r="G45">
            <v>1</v>
          </cell>
          <cell r="H45" t="e">
            <v>#N/A</v>
          </cell>
          <cell r="I45">
            <v>34</v>
          </cell>
          <cell r="J45">
            <v>-8</v>
          </cell>
          <cell r="K45">
            <v>0</v>
          </cell>
          <cell r="L45">
            <v>39</v>
          </cell>
          <cell r="O45">
            <v>5.2</v>
          </cell>
          <cell r="Q45">
            <v>18.846153846153847</v>
          </cell>
          <cell r="R45">
            <v>18.846153846153847</v>
          </cell>
          <cell r="S45">
            <v>13</v>
          </cell>
          <cell r="T45">
            <v>6</v>
          </cell>
          <cell r="U45">
            <v>8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0.7</v>
          </cell>
        </row>
        <row r="46">
          <cell r="A46" t="str">
            <v>Пельмени Домашние со сливочным маслом 0,7кг, сфера ТМ Зареченские  ПОКОМ</v>
          </cell>
          <cell r="B46" t="str">
            <v>шт</v>
          </cell>
          <cell r="C46">
            <v>141</v>
          </cell>
          <cell r="D46">
            <v>132</v>
          </cell>
          <cell r="E46">
            <v>64</v>
          </cell>
          <cell r="F46">
            <v>202</v>
          </cell>
          <cell r="G46">
            <v>1</v>
          </cell>
          <cell r="H46" t="e">
            <v>#N/A</v>
          </cell>
          <cell r="I46">
            <v>75</v>
          </cell>
          <cell r="J46">
            <v>-11</v>
          </cell>
          <cell r="K46">
            <v>0</v>
          </cell>
          <cell r="L46">
            <v>40</v>
          </cell>
          <cell r="O46">
            <v>12.8</v>
          </cell>
          <cell r="Q46">
            <v>15.78125</v>
          </cell>
          <cell r="R46">
            <v>15.78125</v>
          </cell>
          <cell r="S46">
            <v>20.8</v>
          </cell>
          <cell r="T46">
            <v>10.6</v>
          </cell>
          <cell r="U46">
            <v>12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 t="str">
            <v>увел</v>
          </cell>
          <cell r="AA46">
            <v>0</v>
          </cell>
          <cell r="AB46">
            <v>0.7</v>
          </cell>
        </row>
        <row r="47">
          <cell r="A47" t="str">
            <v>Пельмени Жемчужные сфера 1,0кг ТМ Зареченские  ПОКОМ</v>
          </cell>
          <cell r="B47" t="str">
            <v>шт</v>
          </cell>
          <cell r="C47">
            <v>223</v>
          </cell>
          <cell r="D47">
            <v>8</v>
          </cell>
          <cell r="E47">
            <v>21</v>
          </cell>
          <cell r="F47">
            <v>203</v>
          </cell>
          <cell r="G47" t="str">
            <v>нов</v>
          </cell>
          <cell r="H47" t="e">
            <v>#N/A</v>
          </cell>
          <cell r="I47">
            <v>29</v>
          </cell>
          <cell r="J47">
            <v>-8</v>
          </cell>
          <cell r="K47">
            <v>0</v>
          </cell>
          <cell r="L47">
            <v>41</v>
          </cell>
          <cell r="O47">
            <v>4.2</v>
          </cell>
          <cell r="Q47">
            <v>48.333333333333329</v>
          </cell>
          <cell r="R47">
            <v>48.333333333333329</v>
          </cell>
          <cell r="S47">
            <v>4.4000000000000004</v>
          </cell>
          <cell r="T47">
            <v>6</v>
          </cell>
          <cell r="U47">
            <v>2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54</v>
          </cell>
          <cell r="D48">
            <v>508</v>
          </cell>
          <cell r="E48">
            <v>229</v>
          </cell>
          <cell r="F48">
            <v>307</v>
          </cell>
          <cell r="G48">
            <v>1</v>
          </cell>
          <cell r="H48" t="e">
            <v>#N/A</v>
          </cell>
          <cell r="I48">
            <v>247</v>
          </cell>
          <cell r="J48">
            <v>-18</v>
          </cell>
          <cell r="K48">
            <v>98</v>
          </cell>
          <cell r="L48">
            <v>42</v>
          </cell>
          <cell r="O48">
            <v>45.8</v>
          </cell>
          <cell r="P48">
            <v>98</v>
          </cell>
          <cell r="Q48">
            <v>10.982532751091703</v>
          </cell>
          <cell r="R48">
            <v>6.7030567685589526</v>
          </cell>
          <cell r="S48">
            <v>17.8</v>
          </cell>
          <cell r="T48">
            <v>27.4</v>
          </cell>
          <cell r="U48">
            <v>76</v>
          </cell>
          <cell r="V48">
            <v>0</v>
          </cell>
          <cell r="W48">
            <v>84</v>
          </cell>
          <cell r="X48">
            <v>12</v>
          </cell>
          <cell r="Y48">
            <v>98</v>
          </cell>
          <cell r="Z48" t="str">
            <v>склад</v>
          </cell>
          <cell r="AA48">
            <v>12.25</v>
          </cell>
          <cell r="AB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415</v>
          </cell>
          <cell r="D49">
            <v>919</v>
          </cell>
          <cell r="E49">
            <v>482</v>
          </cell>
          <cell r="F49">
            <v>816</v>
          </cell>
          <cell r="G49">
            <v>1</v>
          </cell>
          <cell r="H49" t="e">
            <v>#N/A</v>
          </cell>
          <cell r="I49">
            <v>513</v>
          </cell>
          <cell r="J49">
            <v>-31</v>
          </cell>
          <cell r="K49">
            <v>0</v>
          </cell>
          <cell r="L49">
            <v>43</v>
          </cell>
          <cell r="O49">
            <v>96.4</v>
          </cell>
          <cell r="P49">
            <v>288</v>
          </cell>
          <cell r="Q49">
            <v>11.452282157676349</v>
          </cell>
          <cell r="R49">
            <v>8.4647302904564317</v>
          </cell>
          <cell r="S49">
            <v>56.8</v>
          </cell>
          <cell r="T49">
            <v>117.4</v>
          </cell>
          <cell r="U49">
            <v>123</v>
          </cell>
          <cell r="V49">
            <v>0</v>
          </cell>
          <cell r="W49">
            <v>84</v>
          </cell>
          <cell r="X49">
            <v>12</v>
          </cell>
          <cell r="Y49">
            <v>288</v>
          </cell>
          <cell r="Z49" t="e">
            <v>#N/A</v>
          </cell>
          <cell r="AA49">
            <v>36</v>
          </cell>
          <cell r="AB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231</v>
          </cell>
          <cell r="D50">
            <v>206</v>
          </cell>
          <cell r="E50">
            <v>159</v>
          </cell>
          <cell r="F50">
            <v>269</v>
          </cell>
          <cell r="G50">
            <v>1</v>
          </cell>
          <cell r="H50" t="e">
            <v>#N/A</v>
          </cell>
          <cell r="I50">
            <v>168</v>
          </cell>
          <cell r="J50">
            <v>-9</v>
          </cell>
          <cell r="K50">
            <v>0</v>
          </cell>
          <cell r="L50">
            <v>44</v>
          </cell>
          <cell r="O50">
            <v>31.8</v>
          </cell>
          <cell r="P50">
            <v>96</v>
          </cell>
          <cell r="Q50">
            <v>11.477987421383647</v>
          </cell>
          <cell r="R50">
            <v>8.4591194968553456</v>
          </cell>
          <cell r="S50">
            <v>35</v>
          </cell>
          <cell r="T50">
            <v>38.200000000000003</v>
          </cell>
          <cell r="U50">
            <v>51</v>
          </cell>
          <cell r="V50">
            <v>0</v>
          </cell>
          <cell r="W50">
            <v>84</v>
          </cell>
          <cell r="X50">
            <v>12</v>
          </cell>
          <cell r="Y50">
            <v>96</v>
          </cell>
          <cell r="Z50">
            <v>0</v>
          </cell>
          <cell r="AA50">
            <v>12</v>
          </cell>
          <cell r="AB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1064</v>
          </cell>
          <cell r="D51">
            <v>2686</v>
          </cell>
          <cell r="E51">
            <v>1527</v>
          </cell>
          <cell r="F51">
            <v>2169</v>
          </cell>
          <cell r="G51">
            <v>1</v>
          </cell>
          <cell r="H51" t="e">
            <v>#N/A</v>
          </cell>
          <cell r="I51">
            <v>1525</v>
          </cell>
          <cell r="J51">
            <v>2</v>
          </cell>
          <cell r="K51">
            <v>380</v>
          </cell>
          <cell r="L51">
            <v>45</v>
          </cell>
          <cell r="O51">
            <v>305.39999999999998</v>
          </cell>
          <cell r="P51">
            <v>860</v>
          </cell>
          <cell r="Q51">
            <v>11.162409954158482</v>
          </cell>
          <cell r="R51">
            <v>7.1021611001964642</v>
          </cell>
          <cell r="S51">
            <v>336.6</v>
          </cell>
          <cell r="T51">
            <v>339</v>
          </cell>
          <cell r="U51">
            <v>306</v>
          </cell>
          <cell r="V51">
            <v>0</v>
          </cell>
          <cell r="W51">
            <v>84</v>
          </cell>
          <cell r="X51">
            <v>12</v>
          </cell>
          <cell r="Y51">
            <v>860</v>
          </cell>
          <cell r="Z51">
            <v>0</v>
          </cell>
          <cell r="AA51">
            <v>107.5</v>
          </cell>
          <cell r="AB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1134</v>
          </cell>
          <cell r="D52">
            <v>901</v>
          </cell>
          <cell r="E52">
            <v>738</v>
          </cell>
          <cell r="F52">
            <v>966</v>
          </cell>
          <cell r="G52">
            <v>1</v>
          </cell>
          <cell r="H52">
            <v>180</v>
          </cell>
          <cell r="I52">
            <v>269</v>
          </cell>
          <cell r="J52">
            <v>469</v>
          </cell>
          <cell r="K52">
            <v>98</v>
          </cell>
          <cell r="L52">
            <v>46</v>
          </cell>
          <cell r="O52">
            <v>147.6</v>
          </cell>
          <cell r="P52">
            <v>575</v>
          </cell>
          <cell r="Q52">
            <v>11.104336043360433</v>
          </cell>
          <cell r="R52">
            <v>6.5447154471544717</v>
          </cell>
          <cell r="S52">
            <v>195.6</v>
          </cell>
          <cell r="T52">
            <v>160.4</v>
          </cell>
          <cell r="U52">
            <v>102</v>
          </cell>
          <cell r="V52">
            <v>0</v>
          </cell>
          <cell r="W52">
            <v>84</v>
          </cell>
          <cell r="X52">
            <v>12</v>
          </cell>
          <cell r="Y52">
            <v>575</v>
          </cell>
          <cell r="Z52">
            <v>0</v>
          </cell>
          <cell r="AA52">
            <v>71.875</v>
          </cell>
          <cell r="AB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630</v>
          </cell>
          <cell r="D53">
            <v>895</v>
          </cell>
          <cell r="E53">
            <v>555</v>
          </cell>
          <cell r="F53">
            <v>925</v>
          </cell>
          <cell r="G53">
            <v>1</v>
          </cell>
          <cell r="H53">
            <v>90</v>
          </cell>
          <cell r="I53">
            <v>590.00099999999998</v>
          </cell>
          <cell r="J53">
            <v>-35.000999999999976</v>
          </cell>
          <cell r="K53">
            <v>0</v>
          </cell>
          <cell r="L53">
            <v>47</v>
          </cell>
          <cell r="O53">
            <v>111</v>
          </cell>
          <cell r="P53">
            <v>300</v>
          </cell>
          <cell r="Q53">
            <v>11.036036036036036</v>
          </cell>
          <cell r="R53">
            <v>8.3333333333333339</v>
          </cell>
          <cell r="S53">
            <v>153</v>
          </cell>
          <cell r="T53">
            <v>136</v>
          </cell>
          <cell r="U53">
            <v>130</v>
          </cell>
          <cell r="V53">
            <v>0</v>
          </cell>
          <cell r="W53">
            <v>144</v>
          </cell>
          <cell r="X53">
            <v>12</v>
          </cell>
          <cell r="Y53">
            <v>300</v>
          </cell>
          <cell r="Z53">
            <v>0</v>
          </cell>
          <cell r="AA53">
            <v>60</v>
          </cell>
          <cell r="AB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419</v>
          </cell>
          <cell r="D54">
            <v>1402</v>
          </cell>
          <cell r="E54">
            <v>534</v>
          </cell>
          <cell r="F54">
            <v>1256</v>
          </cell>
          <cell r="G54">
            <v>1</v>
          </cell>
          <cell r="H54">
            <v>120</v>
          </cell>
          <cell r="I54">
            <v>562</v>
          </cell>
          <cell r="J54">
            <v>-28</v>
          </cell>
          <cell r="K54">
            <v>0</v>
          </cell>
          <cell r="L54">
            <v>48</v>
          </cell>
          <cell r="O54">
            <v>106.8</v>
          </cell>
          <cell r="Q54">
            <v>11.760299625468166</v>
          </cell>
          <cell r="R54">
            <v>11.760299625468166</v>
          </cell>
          <cell r="S54">
            <v>146.80000000000001</v>
          </cell>
          <cell r="T54">
            <v>160</v>
          </cell>
          <cell r="U54">
            <v>84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60</v>
          </cell>
          <cell r="D55">
            <v>208</v>
          </cell>
          <cell r="E55">
            <v>100</v>
          </cell>
          <cell r="F55">
            <v>160</v>
          </cell>
          <cell r="G55">
            <v>1</v>
          </cell>
          <cell r="H55" t="e">
            <v>#N/A</v>
          </cell>
          <cell r="I55">
            <v>102</v>
          </cell>
          <cell r="J55">
            <v>-2</v>
          </cell>
          <cell r="K55">
            <v>0</v>
          </cell>
          <cell r="L55">
            <v>49</v>
          </cell>
          <cell r="O55">
            <v>20</v>
          </cell>
          <cell r="P55">
            <v>96</v>
          </cell>
          <cell r="Q55">
            <v>12.8</v>
          </cell>
          <cell r="R55">
            <v>8</v>
          </cell>
          <cell r="S55">
            <v>14.6</v>
          </cell>
          <cell r="T55">
            <v>17.8</v>
          </cell>
          <cell r="U55">
            <v>23</v>
          </cell>
          <cell r="V55">
            <v>0</v>
          </cell>
          <cell r="W55">
            <v>84</v>
          </cell>
          <cell r="X55">
            <v>12</v>
          </cell>
          <cell r="Y55">
            <v>96</v>
          </cell>
          <cell r="Z55">
            <v>0</v>
          </cell>
          <cell r="AA55">
            <v>12</v>
          </cell>
          <cell r="AB55">
            <v>0.8</v>
          </cell>
        </row>
        <row r="56">
          <cell r="A56" t="str">
            <v>Пельмени Татарские 0,4кг ТМ Особый рецепт  ПОКОМ</v>
          </cell>
          <cell r="B56" t="str">
            <v>шт</v>
          </cell>
          <cell r="C56">
            <v>259</v>
          </cell>
          <cell r="D56">
            <v>194</v>
          </cell>
          <cell r="E56">
            <v>72</v>
          </cell>
          <cell r="F56">
            <v>379</v>
          </cell>
          <cell r="G56" t="str">
            <v>ноа</v>
          </cell>
          <cell r="H56" t="e">
            <v>#N/A</v>
          </cell>
          <cell r="I56">
            <v>73</v>
          </cell>
          <cell r="J56">
            <v>-1</v>
          </cell>
          <cell r="K56">
            <v>0</v>
          </cell>
          <cell r="L56">
            <v>50</v>
          </cell>
          <cell r="O56">
            <v>14.4</v>
          </cell>
          <cell r="Q56">
            <v>26.319444444444443</v>
          </cell>
          <cell r="R56">
            <v>26.319444444444443</v>
          </cell>
          <cell r="S56">
            <v>1.2</v>
          </cell>
          <cell r="T56">
            <v>23.4</v>
          </cell>
          <cell r="U56">
            <v>18</v>
          </cell>
          <cell r="V56">
            <v>0</v>
          </cell>
          <cell r="W56">
            <v>84</v>
          </cell>
          <cell r="X56">
            <v>12</v>
          </cell>
          <cell r="Y56">
            <v>0</v>
          </cell>
          <cell r="Z56" t="str">
            <v>увел</v>
          </cell>
          <cell r="AA56">
            <v>0</v>
          </cell>
          <cell r="AB56">
            <v>0.4</v>
          </cell>
        </row>
        <row r="57">
          <cell r="A57" t="str">
            <v>Пирожки с мясом 0,3кг ТМ Зареченские  ПОКОМ</v>
          </cell>
          <cell r="B57" t="str">
            <v>шт</v>
          </cell>
          <cell r="C57">
            <v>207</v>
          </cell>
          <cell r="D57">
            <v>153</v>
          </cell>
          <cell r="E57">
            <v>65</v>
          </cell>
          <cell r="F57">
            <v>292</v>
          </cell>
          <cell r="G57" t="str">
            <v>нов</v>
          </cell>
          <cell r="H57" t="e">
            <v>#N/A</v>
          </cell>
          <cell r="I57">
            <v>68</v>
          </cell>
          <cell r="J57">
            <v>-3</v>
          </cell>
          <cell r="K57">
            <v>0</v>
          </cell>
          <cell r="L57">
            <v>51</v>
          </cell>
          <cell r="O57">
            <v>13</v>
          </cell>
          <cell r="Q57">
            <v>22.46153846153846</v>
          </cell>
          <cell r="R57">
            <v>22.46153846153846</v>
          </cell>
          <cell r="S57">
            <v>5.6</v>
          </cell>
          <cell r="T57">
            <v>3.2</v>
          </cell>
          <cell r="U57">
            <v>18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 t="str">
            <v>увел</v>
          </cell>
          <cell r="AA57">
            <v>0</v>
          </cell>
          <cell r="AB57">
            <v>0.3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321.89999999999998</v>
          </cell>
          <cell r="D58">
            <v>125.8</v>
          </cell>
          <cell r="E58">
            <v>292.3</v>
          </cell>
          <cell r="F58">
            <v>140.6</v>
          </cell>
          <cell r="G58" t="str">
            <v>рот</v>
          </cell>
          <cell r="H58" t="e">
            <v>#N/A</v>
          </cell>
          <cell r="I58">
            <v>307.10399999999998</v>
          </cell>
          <cell r="J58">
            <v>-14.803999999999974</v>
          </cell>
          <cell r="K58">
            <v>0</v>
          </cell>
          <cell r="L58">
            <v>52</v>
          </cell>
          <cell r="O58">
            <v>58.46</v>
          </cell>
          <cell r="P58">
            <v>518</v>
          </cell>
          <cell r="Q58">
            <v>11.265822784810126</v>
          </cell>
          <cell r="R58">
            <v>2.4050632911392404</v>
          </cell>
          <cell r="S58">
            <v>0</v>
          </cell>
          <cell r="T58">
            <v>0</v>
          </cell>
          <cell r="U58">
            <v>66.599999999999994</v>
          </cell>
          <cell r="V58">
            <v>0</v>
          </cell>
          <cell r="W58">
            <v>126</v>
          </cell>
          <cell r="X58">
            <v>14</v>
          </cell>
          <cell r="Y58">
            <v>518</v>
          </cell>
          <cell r="Z58" t="e">
            <v>#N/A</v>
          </cell>
          <cell r="AA58">
            <v>140</v>
          </cell>
          <cell r="AB58">
            <v>1</v>
          </cell>
        </row>
        <row r="59">
          <cell r="A59" t="str">
            <v>Пирожки с яблоком и грушей 0,3кг ТМ Зареченские  ПОКОМ</v>
          </cell>
          <cell r="B59" t="str">
            <v>шт</v>
          </cell>
          <cell r="C59">
            <v>67</v>
          </cell>
          <cell r="D59">
            <v>6</v>
          </cell>
          <cell r="E59">
            <v>19</v>
          </cell>
          <cell r="F59">
            <v>53</v>
          </cell>
          <cell r="G59" t="str">
            <v>в30,05</v>
          </cell>
          <cell r="H59" t="e">
            <v>#N/A</v>
          </cell>
          <cell r="I59">
            <v>20</v>
          </cell>
          <cell r="J59">
            <v>-1</v>
          </cell>
          <cell r="K59">
            <v>0</v>
          </cell>
          <cell r="L59">
            <v>53</v>
          </cell>
          <cell r="O59">
            <v>3.8</v>
          </cell>
          <cell r="Q59">
            <v>13.947368421052632</v>
          </cell>
          <cell r="R59">
            <v>13.947368421052632</v>
          </cell>
          <cell r="S59">
            <v>0</v>
          </cell>
          <cell r="T59">
            <v>0.6</v>
          </cell>
          <cell r="U59">
            <v>0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вывод</v>
          </cell>
          <cell r="AA59">
            <v>0</v>
          </cell>
          <cell r="AB59">
            <v>0</v>
          </cell>
        </row>
        <row r="60">
          <cell r="A60" t="str">
            <v>Смаколадьи с яблоком и грушей ТМ Зареченские,0,9 кг ПОКОМ</v>
          </cell>
          <cell r="B60" t="str">
            <v>шт</v>
          </cell>
          <cell r="C60">
            <v>21.6</v>
          </cell>
          <cell r="D60">
            <v>1</v>
          </cell>
          <cell r="E60">
            <v>8</v>
          </cell>
          <cell r="F60">
            <v>7.6</v>
          </cell>
          <cell r="G60" t="str">
            <v>в30,05</v>
          </cell>
          <cell r="H60" t="e">
            <v>#N/A</v>
          </cell>
          <cell r="I60">
            <v>13</v>
          </cell>
          <cell r="J60">
            <v>-5</v>
          </cell>
          <cell r="K60">
            <v>0</v>
          </cell>
          <cell r="L60">
            <v>54</v>
          </cell>
          <cell r="O60">
            <v>1.6</v>
          </cell>
          <cell r="Q60">
            <v>4.7499999999999991</v>
          </cell>
          <cell r="R60">
            <v>4.7499999999999991</v>
          </cell>
          <cell r="S60">
            <v>0</v>
          </cell>
          <cell r="T60">
            <v>0.2</v>
          </cell>
          <cell r="U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Сосисоны в темпуре ВЕС  ПОКОМ</v>
          </cell>
          <cell r="B61" t="str">
            <v>кг</v>
          </cell>
          <cell r="C61">
            <v>36</v>
          </cell>
          <cell r="D61">
            <v>1.8</v>
          </cell>
          <cell r="E61">
            <v>27</v>
          </cell>
          <cell r="F61">
            <v>10.8</v>
          </cell>
          <cell r="G61">
            <v>1</v>
          </cell>
          <cell r="H61" t="e">
            <v>#N/A</v>
          </cell>
          <cell r="I61">
            <v>26</v>
          </cell>
          <cell r="J61">
            <v>1</v>
          </cell>
          <cell r="K61">
            <v>32</v>
          </cell>
          <cell r="L61">
            <v>55</v>
          </cell>
          <cell r="O61">
            <v>5.4</v>
          </cell>
          <cell r="Q61">
            <v>7.9259259259259247</v>
          </cell>
          <cell r="R61">
            <v>2</v>
          </cell>
          <cell r="S61">
            <v>3.6</v>
          </cell>
          <cell r="T61">
            <v>2.16</v>
          </cell>
          <cell r="U61">
            <v>5.4</v>
          </cell>
          <cell r="V61">
            <v>0</v>
          </cell>
          <cell r="W61">
            <v>234</v>
          </cell>
          <cell r="X61">
            <v>18</v>
          </cell>
          <cell r="Y61">
            <v>0</v>
          </cell>
          <cell r="Z61" t="e">
            <v>#N/A</v>
          </cell>
          <cell r="AA61">
            <v>0</v>
          </cell>
          <cell r="AB61">
            <v>1</v>
          </cell>
        </row>
        <row r="62">
          <cell r="A62" t="str">
            <v>Сочный мегачебурек ТМ Зареченские ВЕС ПОКОМ</v>
          </cell>
          <cell r="B62" t="str">
            <v>кг</v>
          </cell>
          <cell r="C62">
            <v>161.38</v>
          </cell>
          <cell r="D62">
            <v>533.13</v>
          </cell>
          <cell r="E62">
            <v>270.83999999999997</v>
          </cell>
          <cell r="F62">
            <v>419.19</v>
          </cell>
          <cell r="G62">
            <v>0</v>
          </cell>
          <cell r="H62" t="e">
            <v>#N/A</v>
          </cell>
          <cell r="I62">
            <v>276.291</v>
          </cell>
          <cell r="J62">
            <v>-5.4510000000000218</v>
          </cell>
          <cell r="K62">
            <v>0</v>
          </cell>
          <cell r="L62">
            <v>56</v>
          </cell>
          <cell r="O62">
            <v>54.167999999999992</v>
          </cell>
          <cell r="P62">
            <v>188</v>
          </cell>
          <cell r="Q62">
            <v>11.209385615123322</v>
          </cell>
          <cell r="R62">
            <v>7.7387018165706705</v>
          </cell>
          <cell r="S62">
            <v>56.003999999999998</v>
          </cell>
          <cell r="T62">
            <v>61.844000000000008</v>
          </cell>
          <cell r="U62">
            <v>96.12</v>
          </cell>
          <cell r="V62">
            <v>0</v>
          </cell>
          <cell r="W62">
            <v>126</v>
          </cell>
          <cell r="X62">
            <v>14</v>
          </cell>
          <cell r="Y62">
            <v>188</v>
          </cell>
          <cell r="Z62" t="e">
            <v>#N/A</v>
          </cell>
          <cell r="AA62">
            <v>83.928571428571416</v>
          </cell>
          <cell r="AB62">
            <v>1</v>
          </cell>
        </row>
        <row r="63">
          <cell r="A63" t="str">
            <v>Хинкали Классические ТМ Зареченские ВЕС ПОКОМ</v>
          </cell>
          <cell r="B63" t="str">
            <v>кг</v>
          </cell>
          <cell r="D63">
            <v>250</v>
          </cell>
          <cell r="E63">
            <v>65</v>
          </cell>
          <cell r="F63">
            <v>180</v>
          </cell>
          <cell r="G63">
            <v>1</v>
          </cell>
          <cell r="H63">
            <v>180</v>
          </cell>
          <cell r="I63">
            <v>70</v>
          </cell>
          <cell r="J63">
            <v>-5</v>
          </cell>
          <cell r="K63">
            <v>0</v>
          </cell>
          <cell r="L63">
            <v>57</v>
          </cell>
          <cell r="O63">
            <v>13</v>
          </cell>
          <cell r="Q63">
            <v>13.846153846153847</v>
          </cell>
          <cell r="R63">
            <v>13.846153846153847</v>
          </cell>
          <cell r="S63">
            <v>14</v>
          </cell>
          <cell r="T63">
            <v>21</v>
          </cell>
          <cell r="U63">
            <v>10</v>
          </cell>
          <cell r="V63">
            <v>0</v>
          </cell>
          <cell r="W63">
            <v>144</v>
          </cell>
          <cell r="X63">
            <v>12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  <row r="64">
          <cell r="A64" t="str">
            <v>Хотстеры с сыром 0,25кг ТМ Горячая штучка  ПОКОМ</v>
          </cell>
          <cell r="B64" t="str">
            <v>шт</v>
          </cell>
          <cell r="C64">
            <v>138</v>
          </cell>
          <cell r="D64">
            <v>546</v>
          </cell>
          <cell r="E64">
            <v>391</v>
          </cell>
          <cell r="F64">
            <v>269</v>
          </cell>
          <cell r="G64" t="str">
            <v>нов</v>
          </cell>
          <cell r="H64" t="e">
            <v>#N/A</v>
          </cell>
          <cell r="I64">
            <v>420</v>
          </cell>
          <cell r="J64">
            <v>-29</v>
          </cell>
          <cell r="K64">
            <v>330</v>
          </cell>
          <cell r="L64">
            <v>58</v>
          </cell>
          <cell r="O64">
            <v>78.2</v>
          </cell>
          <cell r="P64">
            <v>330</v>
          </cell>
          <cell r="Q64">
            <v>11.879795396419437</v>
          </cell>
          <cell r="R64">
            <v>3.4398976982097187</v>
          </cell>
          <cell r="S64">
            <v>4</v>
          </cell>
          <cell r="T64">
            <v>63.8</v>
          </cell>
          <cell r="U64">
            <v>138</v>
          </cell>
          <cell r="V64">
            <v>0</v>
          </cell>
          <cell r="W64">
            <v>70</v>
          </cell>
          <cell r="X64">
            <v>14</v>
          </cell>
          <cell r="Y64">
            <v>330</v>
          </cell>
          <cell r="Z64" t="e">
            <v>#N/A</v>
          </cell>
          <cell r="AA64">
            <v>27.5</v>
          </cell>
          <cell r="AB64">
            <v>0.25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1312</v>
          </cell>
          <cell r="D65">
            <v>2133</v>
          </cell>
          <cell r="E65">
            <v>1519</v>
          </cell>
          <cell r="F65">
            <v>1888</v>
          </cell>
          <cell r="G65" t="str">
            <v>пуд,яб</v>
          </cell>
          <cell r="H65">
            <v>180</v>
          </cell>
          <cell r="I65">
            <v>1513</v>
          </cell>
          <cell r="J65">
            <v>6</v>
          </cell>
          <cell r="K65">
            <v>480</v>
          </cell>
          <cell r="L65">
            <v>59</v>
          </cell>
          <cell r="O65">
            <v>303.8</v>
          </cell>
          <cell r="P65">
            <v>1010</v>
          </cell>
          <cell r="Q65">
            <v>11.119157340355496</v>
          </cell>
          <cell r="R65">
            <v>6.214614878209348</v>
          </cell>
          <cell r="S65">
            <v>341.4</v>
          </cell>
          <cell r="T65">
            <v>314.2</v>
          </cell>
          <cell r="U65">
            <v>303</v>
          </cell>
          <cell r="V65">
            <v>0</v>
          </cell>
          <cell r="W65">
            <v>70</v>
          </cell>
          <cell r="X65">
            <v>14</v>
          </cell>
          <cell r="Y65">
            <v>1010</v>
          </cell>
          <cell r="Z65">
            <v>0</v>
          </cell>
          <cell r="AA65">
            <v>84.166666666666671</v>
          </cell>
          <cell r="AB65">
            <v>0.25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326</v>
          </cell>
          <cell r="D66">
            <v>899</v>
          </cell>
          <cell r="E66">
            <v>515</v>
          </cell>
          <cell r="F66">
            <v>688</v>
          </cell>
          <cell r="G66">
            <v>1</v>
          </cell>
          <cell r="H66">
            <v>180</v>
          </cell>
          <cell r="I66">
            <v>527</v>
          </cell>
          <cell r="J66">
            <v>-12</v>
          </cell>
          <cell r="K66">
            <v>330</v>
          </cell>
          <cell r="L66">
            <v>60</v>
          </cell>
          <cell r="O66">
            <v>103</v>
          </cell>
          <cell r="P66">
            <v>170</v>
          </cell>
          <cell r="Q66">
            <v>11.533980582524272</v>
          </cell>
          <cell r="R66">
            <v>6.6796116504854366</v>
          </cell>
          <cell r="S66">
            <v>95.6</v>
          </cell>
          <cell r="T66">
            <v>103.8</v>
          </cell>
          <cell r="U66">
            <v>69</v>
          </cell>
          <cell r="V66">
            <v>0</v>
          </cell>
          <cell r="W66">
            <v>70</v>
          </cell>
          <cell r="X66">
            <v>14</v>
          </cell>
          <cell r="Y66">
            <v>170</v>
          </cell>
          <cell r="Z66">
            <v>0</v>
          </cell>
          <cell r="AA66">
            <v>14.166666666666666</v>
          </cell>
          <cell r="AB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232</v>
          </cell>
          <cell r="D67">
            <v>1043</v>
          </cell>
          <cell r="E67">
            <v>573</v>
          </cell>
          <cell r="F67">
            <v>679</v>
          </cell>
          <cell r="G67">
            <v>1</v>
          </cell>
          <cell r="H67">
            <v>180</v>
          </cell>
          <cell r="I67">
            <v>586</v>
          </cell>
          <cell r="J67">
            <v>-13</v>
          </cell>
          <cell r="K67">
            <v>330</v>
          </cell>
          <cell r="L67">
            <v>61</v>
          </cell>
          <cell r="O67">
            <v>114.6</v>
          </cell>
          <cell r="P67">
            <v>330</v>
          </cell>
          <cell r="Q67">
            <v>11.68411867364747</v>
          </cell>
          <cell r="R67">
            <v>5.9249563699825485</v>
          </cell>
          <cell r="S67">
            <v>96.8</v>
          </cell>
          <cell r="T67">
            <v>107</v>
          </cell>
          <cell r="U67">
            <v>90</v>
          </cell>
          <cell r="V67">
            <v>0</v>
          </cell>
          <cell r="W67">
            <v>70</v>
          </cell>
          <cell r="X67">
            <v>14</v>
          </cell>
          <cell r="Y67">
            <v>330</v>
          </cell>
          <cell r="Z67">
            <v>0</v>
          </cell>
          <cell r="AA67">
            <v>27.5</v>
          </cell>
          <cell r="AB67">
            <v>0.3</v>
          </cell>
        </row>
        <row r="68">
          <cell r="A68" t="str">
            <v>Хрустящие крылышки ТМ Зареченские ТС Зареченские продукты. ВЕС ПОКОМ</v>
          </cell>
          <cell r="B68" t="str">
            <v>кг</v>
          </cell>
          <cell r="C68">
            <v>145.68</v>
          </cell>
          <cell r="D68">
            <v>1.8</v>
          </cell>
          <cell r="E68">
            <v>21.6</v>
          </cell>
          <cell r="F68">
            <v>122.28</v>
          </cell>
          <cell r="G68" t="str">
            <v>нов</v>
          </cell>
          <cell r="H68" t="e">
            <v>#N/A</v>
          </cell>
          <cell r="I68">
            <v>23</v>
          </cell>
          <cell r="J68">
            <v>-1.3999999999999986</v>
          </cell>
          <cell r="K68">
            <v>0</v>
          </cell>
          <cell r="L68">
            <v>62</v>
          </cell>
          <cell r="O68">
            <v>4.32</v>
          </cell>
          <cell r="Q68">
            <v>28.305555555555554</v>
          </cell>
          <cell r="R68">
            <v>28.305555555555554</v>
          </cell>
          <cell r="S68">
            <v>2.88</v>
          </cell>
          <cell r="T68">
            <v>2.52</v>
          </cell>
          <cell r="U68">
            <v>12.6</v>
          </cell>
          <cell r="V68">
            <v>0</v>
          </cell>
          <cell r="W68">
            <v>234</v>
          </cell>
          <cell r="X68">
            <v>18</v>
          </cell>
          <cell r="Y68">
            <v>0</v>
          </cell>
          <cell r="Z68" t="str">
            <v>увел</v>
          </cell>
          <cell r="AA68">
            <v>0</v>
          </cell>
          <cell r="AB68">
            <v>1</v>
          </cell>
        </row>
        <row r="69">
          <cell r="A69" t="str">
            <v>Чебупай сочное яблоко ТМ Горячая штучка 0,2 кг зам.  ПОКОМ</v>
          </cell>
          <cell r="B69" t="str">
            <v>шт</v>
          </cell>
          <cell r="C69">
            <v>129</v>
          </cell>
          <cell r="D69">
            <v>251</v>
          </cell>
          <cell r="E69">
            <v>160</v>
          </cell>
          <cell r="F69">
            <v>213</v>
          </cell>
          <cell r="G69">
            <v>1</v>
          </cell>
          <cell r="H69">
            <v>365</v>
          </cell>
          <cell r="I69">
            <v>164</v>
          </cell>
          <cell r="J69">
            <v>-4</v>
          </cell>
          <cell r="K69">
            <v>60</v>
          </cell>
          <cell r="L69">
            <v>63</v>
          </cell>
          <cell r="O69">
            <v>32</v>
          </cell>
          <cell r="P69">
            <v>120</v>
          </cell>
          <cell r="Q69">
            <v>12.28125</v>
          </cell>
          <cell r="R69">
            <v>6.65625</v>
          </cell>
          <cell r="S69">
            <v>38</v>
          </cell>
          <cell r="T69">
            <v>35</v>
          </cell>
          <cell r="U69">
            <v>31</v>
          </cell>
          <cell r="V69">
            <v>0</v>
          </cell>
          <cell r="W69">
            <v>130</v>
          </cell>
          <cell r="X69">
            <v>10</v>
          </cell>
          <cell r="Y69">
            <v>120</v>
          </cell>
          <cell r="Z69">
            <v>0</v>
          </cell>
          <cell r="AA69">
            <v>20</v>
          </cell>
          <cell r="AB69">
            <v>0.2</v>
          </cell>
        </row>
        <row r="70">
          <cell r="A70" t="str">
            <v>Чебупай спелая вишня ТМ Горячая штучка 0,2 кг зам.  ПОКОМ</v>
          </cell>
          <cell r="B70" t="str">
            <v>шт</v>
          </cell>
          <cell r="C70">
            <v>191</v>
          </cell>
          <cell r="D70">
            <v>324</v>
          </cell>
          <cell r="E70">
            <v>319</v>
          </cell>
          <cell r="F70">
            <v>189</v>
          </cell>
          <cell r="G70">
            <v>1</v>
          </cell>
          <cell r="H70">
            <v>365</v>
          </cell>
          <cell r="I70">
            <v>320</v>
          </cell>
          <cell r="J70">
            <v>-1</v>
          </cell>
          <cell r="K70">
            <v>360</v>
          </cell>
          <cell r="L70">
            <v>64</v>
          </cell>
          <cell r="O70">
            <v>63.8</v>
          </cell>
          <cell r="P70">
            <v>180</v>
          </cell>
          <cell r="Q70">
            <v>11.426332288401255</v>
          </cell>
          <cell r="R70">
            <v>2.9623824451410661</v>
          </cell>
          <cell r="S70">
            <v>53.2</v>
          </cell>
          <cell r="T70">
            <v>49</v>
          </cell>
          <cell r="U70">
            <v>44</v>
          </cell>
          <cell r="V70">
            <v>0</v>
          </cell>
          <cell r="W70">
            <v>130</v>
          </cell>
          <cell r="X70">
            <v>10</v>
          </cell>
          <cell r="Y70">
            <v>180</v>
          </cell>
          <cell r="Z70">
            <v>0</v>
          </cell>
          <cell r="AA70">
            <v>30</v>
          </cell>
          <cell r="AB70">
            <v>0.2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211</v>
          </cell>
          <cell r="D71">
            <v>416</v>
          </cell>
          <cell r="E71">
            <v>246</v>
          </cell>
          <cell r="F71">
            <v>369</v>
          </cell>
          <cell r="G71">
            <v>1</v>
          </cell>
          <cell r="H71">
            <v>180</v>
          </cell>
          <cell r="I71">
            <v>258</v>
          </cell>
          <cell r="J71">
            <v>-12</v>
          </cell>
          <cell r="K71">
            <v>190</v>
          </cell>
          <cell r="L71">
            <v>65</v>
          </cell>
          <cell r="O71">
            <v>49.2</v>
          </cell>
          <cell r="Q71">
            <v>11.361788617886178</v>
          </cell>
          <cell r="R71">
            <v>7.5</v>
          </cell>
          <cell r="S71">
            <v>63.4</v>
          </cell>
          <cell r="T71">
            <v>57.4</v>
          </cell>
          <cell r="U71">
            <v>64</v>
          </cell>
          <cell r="V71">
            <v>0</v>
          </cell>
          <cell r="W71">
            <v>70</v>
          </cell>
          <cell r="X71">
            <v>14</v>
          </cell>
          <cell r="Y71">
            <v>0</v>
          </cell>
          <cell r="Z71">
            <v>0</v>
          </cell>
          <cell r="AA71">
            <v>0</v>
          </cell>
          <cell r="AB71">
            <v>0.3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1218</v>
          </cell>
          <cell r="D72">
            <v>3202</v>
          </cell>
          <cell r="E72">
            <v>2026</v>
          </cell>
          <cell r="F72">
            <v>2308</v>
          </cell>
          <cell r="G72">
            <v>1</v>
          </cell>
          <cell r="H72">
            <v>180</v>
          </cell>
          <cell r="I72">
            <v>2078</v>
          </cell>
          <cell r="J72">
            <v>-52</v>
          </cell>
          <cell r="K72">
            <v>460</v>
          </cell>
          <cell r="L72">
            <v>66</v>
          </cell>
          <cell r="O72">
            <v>369.2</v>
          </cell>
          <cell r="P72">
            <v>1510</v>
          </cell>
          <cell r="Q72">
            <v>11.587215601300109</v>
          </cell>
          <cell r="R72">
            <v>6.2513542795232935</v>
          </cell>
          <cell r="S72">
            <v>376.2</v>
          </cell>
          <cell r="T72">
            <v>386.2</v>
          </cell>
          <cell r="U72">
            <v>531</v>
          </cell>
          <cell r="V72">
            <v>180</v>
          </cell>
          <cell r="W72">
            <v>70</v>
          </cell>
          <cell r="X72">
            <v>14</v>
          </cell>
          <cell r="Y72">
            <v>1510</v>
          </cell>
          <cell r="Z72">
            <v>0</v>
          </cell>
          <cell r="AA72">
            <v>125.83333333333333</v>
          </cell>
          <cell r="AB72">
            <v>0.25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2284</v>
          </cell>
          <cell r="D73">
            <v>6452</v>
          </cell>
          <cell r="E73">
            <v>4715</v>
          </cell>
          <cell r="F73">
            <v>3912</v>
          </cell>
          <cell r="G73">
            <v>1</v>
          </cell>
          <cell r="H73">
            <v>180</v>
          </cell>
          <cell r="I73">
            <v>4765</v>
          </cell>
          <cell r="J73">
            <v>-50</v>
          </cell>
          <cell r="K73">
            <v>1250</v>
          </cell>
          <cell r="L73">
            <v>67</v>
          </cell>
          <cell r="O73">
            <v>676.6</v>
          </cell>
          <cell r="P73">
            <v>2520</v>
          </cell>
          <cell r="Q73">
            <v>11.353827963346141</v>
          </cell>
          <cell r="R73">
            <v>5.7818504286136561</v>
          </cell>
          <cell r="S73">
            <v>659.8</v>
          </cell>
          <cell r="T73">
            <v>676</v>
          </cell>
          <cell r="U73">
            <v>601</v>
          </cell>
          <cell r="V73">
            <v>1332</v>
          </cell>
          <cell r="W73">
            <v>70</v>
          </cell>
          <cell r="X73">
            <v>14</v>
          </cell>
          <cell r="Y73">
            <v>2520</v>
          </cell>
          <cell r="Z73" t="str">
            <v>апр яб</v>
          </cell>
          <cell r="AA73">
            <v>210</v>
          </cell>
          <cell r="AB73">
            <v>0.25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38.299999999999997</v>
          </cell>
          <cell r="D74">
            <v>40.5</v>
          </cell>
          <cell r="E74">
            <v>21.6</v>
          </cell>
          <cell r="F74">
            <v>54.5</v>
          </cell>
          <cell r="G74">
            <v>1</v>
          </cell>
          <cell r="H74" t="e">
            <v>#N/A</v>
          </cell>
          <cell r="I74">
            <v>24.300999999999998</v>
          </cell>
          <cell r="J74">
            <v>-2.700999999999997</v>
          </cell>
          <cell r="K74">
            <v>0</v>
          </cell>
          <cell r="L74">
            <v>68</v>
          </cell>
          <cell r="O74">
            <v>4.32</v>
          </cell>
          <cell r="Q74">
            <v>12.61574074074074</v>
          </cell>
          <cell r="R74">
            <v>12.61574074074074</v>
          </cell>
          <cell r="S74">
            <v>5.9399999999999995</v>
          </cell>
          <cell r="T74">
            <v>4.32</v>
          </cell>
          <cell r="U74">
            <v>0</v>
          </cell>
          <cell r="V74">
            <v>0</v>
          </cell>
          <cell r="W74">
            <v>126</v>
          </cell>
          <cell r="X74">
            <v>14</v>
          </cell>
          <cell r="Y74">
            <v>0</v>
          </cell>
          <cell r="Z74" t="e">
            <v>#N/A</v>
          </cell>
          <cell r="AA74">
            <v>0</v>
          </cell>
          <cell r="AB74">
            <v>1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347.39</v>
          </cell>
          <cell r="D75">
            <v>795</v>
          </cell>
          <cell r="E75">
            <v>411</v>
          </cell>
          <cell r="F75">
            <v>731.39</v>
          </cell>
          <cell r="G75">
            <v>1</v>
          </cell>
          <cell r="H75" t="e">
            <v>#N/A</v>
          </cell>
          <cell r="I75">
            <v>408.702</v>
          </cell>
          <cell r="J75">
            <v>2.2980000000000018</v>
          </cell>
          <cell r="K75">
            <v>60</v>
          </cell>
          <cell r="L75">
            <v>69</v>
          </cell>
          <cell r="O75">
            <v>82.2</v>
          </cell>
          <cell r="P75">
            <v>300</v>
          </cell>
          <cell r="Q75">
            <v>13.277250608272505</v>
          </cell>
          <cell r="R75">
            <v>8.8976885644768853</v>
          </cell>
          <cell r="S75">
            <v>102.1</v>
          </cell>
          <cell r="T75">
            <v>104.2</v>
          </cell>
          <cell r="U75">
            <v>66</v>
          </cell>
          <cell r="V75">
            <v>0</v>
          </cell>
          <cell r="W75">
            <v>84</v>
          </cell>
          <cell r="X75">
            <v>12</v>
          </cell>
          <cell r="Y75">
            <v>300</v>
          </cell>
          <cell r="Z75" t="e">
            <v>#N/A</v>
          </cell>
          <cell r="AA75">
            <v>60</v>
          </cell>
          <cell r="AB75">
            <v>1</v>
          </cell>
        </row>
        <row r="76">
          <cell r="E76">
            <v>0</v>
          </cell>
          <cell r="I76">
            <v>0</v>
          </cell>
          <cell r="J76">
            <v>0</v>
          </cell>
          <cell r="K76">
            <v>0</v>
          </cell>
          <cell r="O76">
            <v>0</v>
          </cell>
          <cell r="Q76" t="e">
            <v>#DIV/0!</v>
          </cell>
          <cell r="R76" t="e">
            <v>#DIV/0!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 t="e">
            <v>#N/A</v>
          </cell>
          <cell r="X76" t="e">
            <v>#N/A</v>
          </cell>
          <cell r="Y76">
            <v>0</v>
          </cell>
          <cell r="Z76" t="e">
            <v>#N/A</v>
          </cell>
        </row>
        <row r="77">
          <cell r="E77">
            <v>0</v>
          </cell>
          <cell r="I77">
            <v>0</v>
          </cell>
          <cell r="J77">
            <v>0</v>
          </cell>
          <cell r="K77">
            <v>0</v>
          </cell>
          <cell r="O77">
            <v>0</v>
          </cell>
          <cell r="Q77" t="e">
            <v>#DIV/0!</v>
          </cell>
          <cell r="R77" t="e">
            <v>#DIV/0!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 t="e">
            <v>#N/A</v>
          </cell>
          <cell r="X77" t="e">
            <v>#N/A</v>
          </cell>
          <cell r="Y77">
            <v>0</v>
          </cell>
          <cell r="Z77" t="e">
            <v>#N/A</v>
          </cell>
        </row>
        <row r="78">
          <cell r="E78">
            <v>0</v>
          </cell>
          <cell r="I78">
            <v>0</v>
          </cell>
          <cell r="J78">
            <v>0</v>
          </cell>
          <cell r="K78">
            <v>0</v>
          </cell>
          <cell r="O78">
            <v>0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 t="e">
            <v>#N/A</v>
          </cell>
          <cell r="X78" t="e">
            <v>#N/A</v>
          </cell>
          <cell r="Y78">
            <v>0</v>
          </cell>
          <cell r="Z78" t="e">
            <v>#N/A</v>
          </cell>
        </row>
        <row r="79">
          <cell r="A79" t="str">
            <v>Готовые бельмеши сочные с мясом ТМ Горячая штучка 0,3кг зам  ПОКОМ</v>
          </cell>
          <cell r="B79" t="str">
            <v>шт</v>
          </cell>
          <cell r="D79">
            <v>19</v>
          </cell>
          <cell r="E79">
            <v>16</v>
          </cell>
          <cell r="F79">
            <v>2</v>
          </cell>
          <cell r="I79">
            <v>48</v>
          </cell>
          <cell r="J79">
            <v>-32</v>
          </cell>
          <cell r="K79">
            <v>0</v>
          </cell>
          <cell r="O79">
            <v>3.2</v>
          </cell>
          <cell r="Q79">
            <v>0.625</v>
          </cell>
          <cell r="R79">
            <v>0.625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 t="e">
            <v>#N/A</v>
          </cell>
          <cell r="X79" t="e">
            <v>#N/A</v>
          </cell>
          <cell r="Y79">
            <v>0</v>
          </cell>
          <cell r="Z79" t="e">
            <v>#N/A</v>
          </cell>
        </row>
        <row r="80">
          <cell r="A80" t="str">
            <v>Готовые чебуманы с говядиной 0,28кг ТМ Горячая штучка  ПОКОМ</v>
          </cell>
          <cell r="B80" t="str">
            <v>шт</v>
          </cell>
          <cell r="D80">
            <v>9</v>
          </cell>
          <cell r="E80">
            <v>4</v>
          </cell>
          <cell r="F80">
            <v>2</v>
          </cell>
          <cell r="I80">
            <v>34</v>
          </cell>
          <cell r="J80">
            <v>-30</v>
          </cell>
          <cell r="K80">
            <v>0</v>
          </cell>
          <cell r="O80">
            <v>0.8</v>
          </cell>
          <cell r="Q80">
            <v>2.5</v>
          </cell>
          <cell r="R80">
            <v>2.5</v>
          </cell>
          <cell r="S80">
            <v>0</v>
          </cell>
          <cell r="T80">
            <v>0</v>
          </cell>
          <cell r="U80">
            <v>4</v>
          </cell>
          <cell r="V80">
            <v>0</v>
          </cell>
          <cell r="W80" t="e">
            <v>#N/A</v>
          </cell>
          <cell r="X80" t="e">
            <v>#N/A</v>
          </cell>
          <cell r="Y80">
            <v>0</v>
          </cell>
          <cell r="Z80" t="e">
            <v>#N/A</v>
          </cell>
        </row>
        <row r="81">
          <cell r="A81" t="str">
            <v>Готовые чебуреки со свининой и говядиной Гор.шт.0,36 кг зам.  ПОКОМ</v>
          </cell>
          <cell r="B81" t="str">
            <v>шт</v>
          </cell>
          <cell r="D81">
            <v>10</v>
          </cell>
          <cell r="E81">
            <v>1</v>
          </cell>
          <cell r="F81">
            <v>9</v>
          </cell>
          <cell r="I81">
            <v>1</v>
          </cell>
          <cell r="J81">
            <v>0</v>
          </cell>
          <cell r="K81">
            <v>0</v>
          </cell>
          <cell r="O81">
            <v>0.2</v>
          </cell>
          <cell r="Q81">
            <v>45</v>
          </cell>
          <cell r="R81">
            <v>45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 t="e">
            <v>#N/A</v>
          </cell>
          <cell r="X81" t="e">
            <v>#N/A</v>
          </cell>
          <cell r="Y81">
            <v>0</v>
          </cell>
          <cell r="Z81" t="e">
            <v>#N/A</v>
          </cell>
        </row>
        <row r="82">
          <cell r="A82" t="str">
            <v>Жар-ладушки с клубникой и вишней ВЕС ТМ Зареченские  ПОКОМ</v>
          </cell>
          <cell r="B82" t="str">
            <v>кг</v>
          </cell>
          <cell r="C82">
            <v>11.1</v>
          </cell>
          <cell r="E82">
            <v>7.4</v>
          </cell>
          <cell r="F82">
            <v>3.7</v>
          </cell>
          <cell r="I82">
            <v>7.4</v>
          </cell>
          <cell r="J82">
            <v>0</v>
          </cell>
          <cell r="K82">
            <v>0</v>
          </cell>
          <cell r="O82">
            <v>1.48</v>
          </cell>
          <cell r="Q82">
            <v>2.5</v>
          </cell>
          <cell r="R82">
            <v>2.5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 t="e">
            <v>#N/A</v>
          </cell>
          <cell r="X82" t="e">
            <v>#N/A</v>
          </cell>
          <cell r="Y82">
            <v>0</v>
          </cell>
          <cell r="Z82" t="e">
            <v>#N/A</v>
          </cell>
        </row>
        <row r="83">
          <cell r="A83" t="str">
            <v>Жар-ладушки с мясом, картофелем и грибами ВЕС ТМ Зареченские  ПОКОМ</v>
          </cell>
          <cell r="B83" t="str">
            <v>кг</v>
          </cell>
          <cell r="D83">
            <v>3.7</v>
          </cell>
          <cell r="E83">
            <v>0</v>
          </cell>
          <cell r="F83">
            <v>3.7</v>
          </cell>
          <cell r="I83">
            <v>18.5</v>
          </cell>
          <cell r="J83">
            <v>-18.5</v>
          </cell>
          <cell r="K83">
            <v>0</v>
          </cell>
          <cell r="O83">
            <v>0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 t="e">
            <v>#N/A</v>
          </cell>
          <cell r="X83" t="e">
            <v>#N/A</v>
          </cell>
          <cell r="Y83">
            <v>0</v>
          </cell>
          <cell r="Z83" t="e">
            <v>#N/A</v>
          </cell>
        </row>
        <row r="84">
          <cell r="A84" t="str">
            <v>Мини-сосиски в тесте "Фрайпики" 1,8кг ВЕС, ТМ Зареченские  ПОКОМ</v>
          </cell>
          <cell r="B84" t="str">
            <v>кг</v>
          </cell>
          <cell r="C84">
            <v>7.2</v>
          </cell>
          <cell r="E84">
            <v>9.1</v>
          </cell>
          <cell r="F84">
            <v>-1.9</v>
          </cell>
          <cell r="I84">
            <v>9.1999999999999993</v>
          </cell>
          <cell r="J84">
            <v>-9.9999999999999645E-2</v>
          </cell>
          <cell r="K84">
            <v>0</v>
          </cell>
          <cell r="O84">
            <v>1.8199999999999998</v>
          </cell>
          <cell r="Q84">
            <v>-1.043956043956044</v>
          </cell>
          <cell r="R84">
            <v>-1.043956043956044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e">
            <v>#N/A</v>
          </cell>
          <cell r="X84" t="e">
            <v>#N/A</v>
          </cell>
          <cell r="Y84">
            <v>0</v>
          </cell>
          <cell r="Z84" t="e">
            <v>#N/A</v>
          </cell>
        </row>
        <row r="85">
          <cell r="A85" t="str">
            <v>Мини-сосиски в тесте "Фрайпики" 3,7кг ВЕС,  ПОКОМ</v>
          </cell>
          <cell r="B85" t="str">
            <v>кг</v>
          </cell>
          <cell r="D85">
            <v>11.7</v>
          </cell>
          <cell r="E85">
            <v>11.1</v>
          </cell>
          <cell r="F85">
            <v>-11.1</v>
          </cell>
          <cell r="I85">
            <v>20.9</v>
          </cell>
          <cell r="J85">
            <v>-9.7999999999999989</v>
          </cell>
          <cell r="K85">
            <v>0</v>
          </cell>
          <cell r="O85">
            <v>2.2199999999999998</v>
          </cell>
          <cell r="Q85">
            <v>-5</v>
          </cell>
          <cell r="R85">
            <v>-5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 t="e">
            <v>#N/A</v>
          </cell>
          <cell r="X85" t="e">
            <v>#N/A</v>
          </cell>
          <cell r="Y85">
            <v>0</v>
          </cell>
          <cell r="Z85" t="e">
            <v>#N/A</v>
          </cell>
        </row>
        <row r="86">
          <cell r="A86" t="str">
            <v>Наггетсы Foodgital 0,25кг ТМ Горячая штучка  ПОКОМ</v>
          </cell>
          <cell r="B86" t="str">
            <v>шт</v>
          </cell>
          <cell r="C86">
            <v>1</v>
          </cell>
          <cell r="D86">
            <v>181</v>
          </cell>
          <cell r="E86">
            <v>139</v>
          </cell>
          <cell r="F86">
            <v>30</v>
          </cell>
          <cell r="I86">
            <v>159</v>
          </cell>
          <cell r="J86">
            <v>-20</v>
          </cell>
          <cell r="K86">
            <v>0</v>
          </cell>
          <cell r="O86">
            <v>27.8</v>
          </cell>
          <cell r="Q86">
            <v>1.079136690647482</v>
          </cell>
          <cell r="R86">
            <v>1.079136690647482</v>
          </cell>
          <cell r="S86">
            <v>0</v>
          </cell>
          <cell r="T86">
            <v>0</v>
          </cell>
          <cell r="U86">
            <v>50</v>
          </cell>
          <cell r="V86">
            <v>0</v>
          </cell>
          <cell r="W86" t="e">
            <v>#N/A</v>
          </cell>
          <cell r="X86" t="e">
            <v>#N/A</v>
          </cell>
          <cell r="Y86">
            <v>0</v>
          </cell>
          <cell r="Z86" t="e">
            <v>#N/A</v>
          </cell>
        </row>
        <row r="87">
          <cell r="A87" t="str">
            <v>Наггетсы Курушки 0,25кг ТМ Стародворье  ПОКОМ</v>
          </cell>
          <cell r="B87" t="str">
            <v>шт</v>
          </cell>
          <cell r="D87">
            <v>13</v>
          </cell>
          <cell r="E87">
            <v>12</v>
          </cell>
          <cell r="I87">
            <v>17</v>
          </cell>
          <cell r="J87">
            <v>-5</v>
          </cell>
          <cell r="K87">
            <v>0</v>
          </cell>
          <cell r="O87">
            <v>2.4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 t="e">
            <v>#N/A</v>
          </cell>
          <cell r="X87" t="e">
            <v>#N/A</v>
          </cell>
          <cell r="Y87">
            <v>0</v>
          </cell>
          <cell r="Z87" t="e">
            <v>#N/A</v>
          </cell>
        </row>
        <row r="88">
          <cell r="A88" t="str">
            <v>Наггетсы Нагетосы Сочная курочка со сладкой паприкой  0,25 кг ПОКОМ</v>
          </cell>
          <cell r="B88" t="str">
            <v>шт</v>
          </cell>
          <cell r="D88">
            <v>342</v>
          </cell>
          <cell r="E88">
            <v>15</v>
          </cell>
          <cell r="F88">
            <v>327</v>
          </cell>
          <cell r="I88">
            <v>73</v>
          </cell>
          <cell r="J88">
            <v>-58</v>
          </cell>
          <cell r="K88">
            <v>0</v>
          </cell>
          <cell r="O88">
            <v>3</v>
          </cell>
          <cell r="Q88">
            <v>109</v>
          </cell>
          <cell r="R88">
            <v>109</v>
          </cell>
          <cell r="S88">
            <v>0</v>
          </cell>
          <cell r="T88">
            <v>0</v>
          </cell>
          <cell r="U88">
            <v>6</v>
          </cell>
          <cell r="V88">
            <v>0</v>
          </cell>
          <cell r="W88" t="e">
            <v>#N/A</v>
          </cell>
          <cell r="X88" t="e">
            <v>#N/A</v>
          </cell>
          <cell r="Y88">
            <v>0</v>
          </cell>
          <cell r="Z88" t="e">
            <v>#N/A</v>
          </cell>
        </row>
        <row r="89">
          <cell r="A89" t="str">
            <v>Наггетсы Нагетосы Сочная курочка со сметаной и зеленью ТМ Горячая штучка 0,25 ПОКОМ</v>
          </cell>
          <cell r="B89" t="str">
            <v>шт</v>
          </cell>
          <cell r="D89">
            <v>25</v>
          </cell>
          <cell r="E89">
            <v>25</v>
          </cell>
          <cell r="F89">
            <v>-1</v>
          </cell>
          <cell r="I89">
            <v>30</v>
          </cell>
          <cell r="J89">
            <v>-5</v>
          </cell>
          <cell r="K89">
            <v>0</v>
          </cell>
          <cell r="O89">
            <v>5</v>
          </cell>
          <cell r="Q89">
            <v>-0.2</v>
          </cell>
          <cell r="R89">
            <v>-0.2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 t="e">
            <v>#N/A</v>
          </cell>
          <cell r="X89" t="e">
            <v>#N/A</v>
          </cell>
          <cell r="Y89">
            <v>0</v>
          </cell>
          <cell r="Z89" t="e">
            <v>#N/A</v>
          </cell>
        </row>
        <row r="90">
          <cell r="A90" t="str">
            <v>Пельмени Сочные сфера 0,9 кг ТМ Стародворье ПОКОМ</v>
          </cell>
          <cell r="B90" t="str">
            <v>шт</v>
          </cell>
          <cell r="C90">
            <v>-2</v>
          </cell>
          <cell r="E90">
            <v>0</v>
          </cell>
          <cell r="F90">
            <v>-2</v>
          </cell>
          <cell r="I90">
            <v>0</v>
          </cell>
          <cell r="J90">
            <v>0</v>
          </cell>
          <cell r="K90">
            <v>0</v>
          </cell>
          <cell r="O90">
            <v>0</v>
          </cell>
          <cell r="Q90" t="e">
            <v>#DIV/0!</v>
          </cell>
          <cell r="R90" t="e">
            <v>#DIV/0!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 t="e">
            <v>#N/A</v>
          </cell>
          <cell r="X90" t="e">
            <v>#N/A</v>
          </cell>
          <cell r="Y90">
            <v>0</v>
          </cell>
          <cell r="Z90" t="e">
            <v>#N/A</v>
          </cell>
        </row>
        <row r="91">
          <cell r="A91" t="str">
            <v>Пирожки с мясом, картофелем и грибами 0,3кг ТМ Зареченские  ПОКОМ</v>
          </cell>
          <cell r="B91" t="str">
            <v>шт</v>
          </cell>
          <cell r="C91">
            <v>290</v>
          </cell>
          <cell r="D91">
            <v>7</v>
          </cell>
          <cell r="E91">
            <v>33</v>
          </cell>
          <cell r="F91">
            <v>263</v>
          </cell>
          <cell r="I91">
            <v>34</v>
          </cell>
          <cell r="J91">
            <v>-1</v>
          </cell>
          <cell r="K91">
            <v>0</v>
          </cell>
          <cell r="O91">
            <v>6.6</v>
          </cell>
          <cell r="Q91">
            <v>39.848484848484851</v>
          </cell>
          <cell r="R91">
            <v>39.848484848484851</v>
          </cell>
          <cell r="S91">
            <v>0</v>
          </cell>
          <cell r="T91">
            <v>0</v>
          </cell>
          <cell r="U91">
            <v>7</v>
          </cell>
          <cell r="V91">
            <v>0</v>
          </cell>
          <cell r="W91" t="e">
            <v>#N/A</v>
          </cell>
          <cell r="X91" t="e">
            <v>#N/A</v>
          </cell>
          <cell r="Y91">
            <v>0</v>
          </cell>
          <cell r="Z91" t="e">
            <v>#N/A</v>
          </cell>
        </row>
        <row r="92">
          <cell r="A92" t="str">
            <v>Смак-мени с картофелем и сочной грудинкой 1кг ТМ Зареченские ПОКОМ</v>
          </cell>
          <cell r="B92" t="str">
            <v>шт</v>
          </cell>
          <cell r="C92">
            <v>3</v>
          </cell>
          <cell r="D92">
            <v>9</v>
          </cell>
          <cell r="E92">
            <v>0</v>
          </cell>
          <cell r="F92">
            <v>7</v>
          </cell>
          <cell r="I92">
            <v>11</v>
          </cell>
          <cell r="J92">
            <v>-11</v>
          </cell>
          <cell r="K92">
            <v>0</v>
          </cell>
          <cell r="O92">
            <v>0</v>
          </cell>
          <cell r="Q92" t="e">
            <v>#DIV/0!</v>
          </cell>
          <cell r="R92" t="e">
            <v>#DIV/0!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 t="e">
            <v>#N/A</v>
          </cell>
          <cell r="X92" t="e">
            <v>#N/A</v>
          </cell>
          <cell r="Y92">
            <v>0</v>
          </cell>
          <cell r="Z92" t="e">
            <v>#N/A</v>
          </cell>
        </row>
        <row r="93">
          <cell r="A93" t="str">
            <v>Смаколадьи спелое яблоко 0,8кг ТМ Зареченские  ПОКОМ</v>
          </cell>
          <cell r="B93" t="str">
            <v>шт</v>
          </cell>
          <cell r="D93">
            <v>5</v>
          </cell>
          <cell r="E93">
            <v>0</v>
          </cell>
          <cell r="F93">
            <v>5</v>
          </cell>
          <cell r="I93">
            <v>0</v>
          </cell>
          <cell r="J93">
            <v>0</v>
          </cell>
          <cell r="K93">
            <v>0</v>
          </cell>
          <cell r="O93">
            <v>0</v>
          </cell>
          <cell r="Q93" t="e">
            <v>#DIV/0!</v>
          </cell>
          <cell r="R93" t="e">
            <v>#DIV/0!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 t="e">
            <v>#N/A</v>
          </cell>
          <cell r="X93" t="e">
            <v>#N/A</v>
          </cell>
          <cell r="Y93">
            <v>0</v>
          </cell>
          <cell r="Z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22.08.2024 - 28.08.2024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6.55</v>
          </cell>
          <cell r="F7">
            <v>579.28599999999994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</v>
          </cell>
          <cell r="F8">
            <v>656.61400000000003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1947.7449999999999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132.25299999999999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321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1621</v>
          </cell>
          <cell r="F12">
            <v>4647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2274</v>
          </cell>
          <cell r="F13">
            <v>6165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1162</v>
          </cell>
          <cell r="F14">
            <v>5656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417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  <cell r="F16">
            <v>84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373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9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1630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10</v>
          </cell>
          <cell r="F23">
            <v>1014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898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19</v>
          </cell>
          <cell r="F25">
            <v>581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</v>
          </cell>
          <cell r="F26">
            <v>912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3.45</v>
          </cell>
          <cell r="F27">
            <v>550.96400000000006</v>
          </cell>
        </row>
        <row r="28">
          <cell r="A28" t="str">
            <v xml:space="preserve"> 201  Ветчина Нежная ТМ Особый рецепт, (2,5кг), ПОКОМ</v>
          </cell>
          <cell r="D28">
            <v>47.5</v>
          </cell>
          <cell r="F28">
            <v>5213.3339999999998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1.6</v>
          </cell>
          <cell r="F29">
            <v>359.83199999999999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</v>
          </cell>
          <cell r="F30">
            <v>28.25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5</v>
          </cell>
          <cell r="F31">
            <v>578.00800000000004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2.4</v>
          </cell>
          <cell r="F33">
            <v>306.32499999999999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2</v>
          </cell>
          <cell r="F34">
            <v>293.25700000000001</v>
          </cell>
        </row>
        <row r="35">
          <cell r="A35" t="str">
            <v xml:space="preserve"> 240  Колбаса Салями охотничья, ВЕС. ПОКОМ</v>
          </cell>
          <cell r="F35">
            <v>40.200000000000003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5.85</v>
          </cell>
          <cell r="F36">
            <v>665.12900000000002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179.72200000000001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5.2</v>
          </cell>
          <cell r="F38">
            <v>220.76400000000001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11.7</v>
          </cell>
          <cell r="F39">
            <v>1478.463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121.158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3.9</v>
          </cell>
          <cell r="F41">
            <v>281.08300000000003</v>
          </cell>
        </row>
        <row r="42">
          <cell r="A42" t="str">
            <v xml:space="preserve"> 263  Шпикачки Стародворские, ВЕС.  ПОКОМ</v>
          </cell>
          <cell r="D42">
            <v>2.6</v>
          </cell>
          <cell r="F42">
            <v>128.256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279.59800000000001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217.226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223.58500000000001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15</v>
          </cell>
          <cell r="F46">
            <v>1405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1023</v>
          </cell>
          <cell r="F47">
            <v>4105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2420</v>
          </cell>
          <cell r="F48">
            <v>5494</v>
          </cell>
        </row>
        <row r="49">
          <cell r="A49" t="str">
            <v xml:space="preserve"> 283  Сосиски Сочинки, ВЕС, ТМ Стародворье ПОКОМ</v>
          </cell>
          <cell r="D49">
            <v>2.7</v>
          </cell>
          <cell r="F49">
            <v>674.09100000000001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14</v>
          </cell>
          <cell r="F50">
            <v>818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12</v>
          </cell>
          <cell r="F51">
            <v>1567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2.8</v>
          </cell>
          <cell r="F52">
            <v>245.55699999999999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19</v>
          </cell>
          <cell r="F53">
            <v>2538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26</v>
          </cell>
          <cell r="F54">
            <v>3756</v>
          </cell>
        </row>
        <row r="55">
          <cell r="A55" t="str">
            <v xml:space="preserve"> 303  Колбаса Мясорубская ТМ Стародворье с рубленой грудинкой в/у 0,4 кг срез  ПОКОМ</v>
          </cell>
          <cell r="F55">
            <v>2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F56">
            <v>127.52800000000001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F57">
            <v>241.00299999999999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14</v>
          </cell>
          <cell r="F58">
            <v>1832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16</v>
          </cell>
          <cell r="F59">
            <v>2411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12</v>
          </cell>
          <cell r="F60">
            <v>1405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1.35</v>
          </cell>
          <cell r="F61">
            <v>401.16199999999998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11.814</v>
          </cell>
          <cell r="F62">
            <v>1027.6189999999999</v>
          </cell>
        </row>
        <row r="63">
          <cell r="A63" t="str">
            <v xml:space="preserve"> 316  Колбаса Нежная ТМ Зареченские ВЕС  ПОКОМ</v>
          </cell>
          <cell r="D63">
            <v>11.7</v>
          </cell>
          <cell r="F63">
            <v>179.68899999999999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9.8000000000000007</v>
          </cell>
          <cell r="F64">
            <v>52.881</v>
          </cell>
        </row>
        <row r="65">
          <cell r="A65" t="str">
            <v xml:space="preserve"> 318  Сосиски Датские ТМ Зареченские, ВЕС  ПОКОМ</v>
          </cell>
          <cell r="D65">
            <v>19.5</v>
          </cell>
          <cell r="F65">
            <v>2839.8890000000001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1024</v>
          </cell>
          <cell r="F66">
            <v>4438</v>
          </cell>
        </row>
        <row r="67">
          <cell r="A67" t="str">
            <v xml:space="preserve"> 320  Ветчина Нежная ТМ Зареченские,большой батон, ВЕС ПОКОМ</v>
          </cell>
          <cell r="F67">
            <v>126.955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9.1</v>
          </cell>
          <cell r="F68">
            <v>35.631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827</v>
          </cell>
          <cell r="F69">
            <v>4686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17</v>
          </cell>
          <cell r="F70">
            <v>1448</v>
          </cell>
        </row>
        <row r="71">
          <cell r="A71" t="str">
            <v xml:space="preserve"> 328  Сардельки Сочинки Стародворье ТМ  0,4 кг ПОКОМ</v>
          </cell>
          <cell r="D71">
            <v>8</v>
          </cell>
          <cell r="F71">
            <v>651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10</v>
          </cell>
          <cell r="F72">
            <v>547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10.452</v>
          </cell>
          <cell r="F73">
            <v>671.20399999999995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2</v>
          </cell>
          <cell r="F74">
            <v>531</v>
          </cell>
        </row>
        <row r="75">
          <cell r="A75" t="str">
            <v xml:space="preserve"> 335  Колбаса Сливушка ТМ Вязанка. ВЕС.  ПОКОМ </v>
          </cell>
          <cell r="F75">
            <v>234.41499999999999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986</v>
          </cell>
          <cell r="F76">
            <v>4088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22</v>
          </cell>
          <cell r="F77">
            <v>2798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3.25</v>
          </cell>
          <cell r="F78">
            <v>533.03499999999997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3.4</v>
          </cell>
          <cell r="F79">
            <v>384.06900000000002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16.45</v>
          </cell>
          <cell r="F80">
            <v>679.76099999999997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3.25</v>
          </cell>
          <cell r="F81">
            <v>483.47899999999998</v>
          </cell>
        </row>
        <row r="82">
          <cell r="A82" t="str">
            <v xml:space="preserve"> 350  Сосиски Сочные без свинины ТМ Особый рецепт 0,4 кг. ПОКОМ</v>
          </cell>
          <cell r="F82">
            <v>2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179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304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6</v>
          </cell>
          <cell r="F85">
            <v>428</v>
          </cell>
        </row>
        <row r="86">
          <cell r="A86" t="str">
            <v xml:space="preserve"> 364  Сардельки Филейские Вязанка ВЕС NDX ТМ Вязанка  ПОКОМ</v>
          </cell>
          <cell r="F86">
            <v>236.214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9</v>
          </cell>
          <cell r="F87">
            <v>729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10</v>
          </cell>
          <cell r="F88">
            <v>1112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4</v>
          </cell>
          <cell r="F89">
            <v>1612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7</v>
          </cell>
          <cell r="F90">
            <v>821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2</v>
          </cell>
          <cell r="F91">
            <v>916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3</v>
          </cell>
          <cell r="F92">
            <v>734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3</v>
          </cell>
          <cell r="F93">
            <v>441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3021</v>
          </cell>
          <cell r="F94">
            <v>6748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D95">
            <v>2.6</v>
          </cell>
          <cell r="F95">
            <v>124.864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1846</v>
          </cell>
          <cell r="F96">
            <v>9710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65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</v>
          </cell>
          <cell r="F98">
            <v>151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10</v>
          </cell>
          <cell r="F99">
            <v>658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8</v>
          </cell>
          <cell r="F100">
            <v>564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6</v>
          </cell>
          <cell r="F101">
            <v>519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261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47</v>
          </cell>
          <cell r="F103">
            <v>123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F104">
            <v>1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356.45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F106">
            <v>7</v>
          </cell>
        </row>
        <row r="107">
          <cell r="A107" t="str">
            <v xml:space="preserve"> 429  Колбаса Нежная со шпиком.ТС Зареченские продукты в оболочке полиамид ВЕС ПОКОМ</v>
          </cell>
          <cell r="D107">
            <v>2.6</v>
          </cell>
          <cell r="F107">
            <v>51.35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7</v>
          </cell>
          <cell r="F108">
            <v>596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F109">
            <v>275.47000000000003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F110">
            <v>1.4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5</v>
          </cell>
          <cell r="F111">
            <v>444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1.3</v>
          </cell>
          <cell r="F112">
            <v>209.405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5</v>
          </cell>
          <cell r="F113">
            <v>286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D114">
            <v>3</v>
          </cell>
          <cell r="F114">
            <v>136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D115">
            <v>3</v>
          </cell>
          <cell r="F115">
            <v>235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D116">
            <v>3</v>
          </cell>
          <cell r="F116">
            <v>405</v>
          </cell>
        </row>
        <row r="117">
          <cell r="A117" t="str">
            <v xml:space="preserve"> 448  Сосиски Сливушки по-венски ТМ Вязанка. 0,3 кг ПОКОМ</v>
          </cell>
          <cell r="D117">
            <v>3</v>
          </cell>
          <cell r="F117">
            <v>335</v>
          </cell>
        </row>
        <row r="118">
          <cell r="A118" t="str">
            <v xml:space="preserve"> 449  Колбаса Дугушка Стародворская ВЕС ТС Дугушка ПОКОМ</v>
          </cell>
          <cell r="D118">
            <v>4.8499999999999996</v>
          </cell>
          <cell r="F118">
            <v>427.28699999999998</v>
          </cell>
        </row>
        <row r="119">
          <cell r="A119" t="str">
            <v xml:space="preserve"> 452  Колбаса Со шпиком ВЕС большой батон ТМ Особый рецепт  ПОКОМ</v>
          </cell>
          <cell r="D119">
            <v>20</v>
          </cell>
          <cell r="F119">
            <v>3912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30</v>
          </cell>
          <cell r="F120">
            <v>5842.915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32.5</v>
          </cell>
          <cell r="F121">
            <v>5125.2749999999996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237.96899999999999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3</v>
          </cell>
          <cell r="F123">
            <v>169</v>
          </cell>
        </row>
        <row r="124">
          <cell r="A124" t="str">
            <v xml:space="preserve"> 472  Колбаса Молочная ВЕС ТМ Зареченские  ПОКОМ</v>
          </cell>
          <cell r="D124">
            <v>2.6</v>
          </cell>
          <cell r="F124">
            <v>79.751999999999995</v>
          </cell>
        </row>
        <row r="125">
          <cell r="A125" t="str">
            <v xml:space="preserve"> 473  Ветчина Рубленая ВЕС ТМ Зареченские  ПОКОМ</v>
          </cell>
          <cell r="D125">
            <v>9.4</v>
          </cell>
          <cell r="F125">
            <v>61.902000000000001</v>
          </cell>
        </row>
        <row r="126">
          <cell r="A126" t="str">
            <v xml:space="preserve"> 474  Колбаса Молочная 0,4кг ТМ Зареченские  ПОКОМ</v>
          </cell>
          <cell r="D126">
            <v>17</v>
          </cell>
          <cell r="F126">
            <v>63</v>
          </cell>
        </row>
        <row r="127">
          <cell r="A127" t="str">
            <v xml:space="preserve"> 475  Колбаса Нежная 0,4кг ТМ Зареченские  ПОКОМ</v>
          </cell>
          <cell r="D127">
            <v>18</v>
          </cell>
          <cell r="F127">
            <v>56</v>
          </cell>
        </row>
        <row r="128">
          <cell r="A128" t="str">
            <v xml:space="preserve"> 476  Колбаса Нежная со шпиком 0,4кг ТМ Зареченские  ПОКОМ</v>
          </cell>
          <cell r="D128">
            <v>17</v>
          </cell>
          <cell r="F128">
            <v>55</v>
          </cell>
        </row>
        <row r="129">
          <cell r="A129" t="str">
            <v xml:space="preserve"> 477  Ветчина Рубленая 0,4кг ТМ Зареченские  ПОКОМ</v>
          </cell>
          <cell r="D129">
            <v>20</v>
          </cell>
          <cell r="F129">
            <v>51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14.3</v>
          </cell>
          <cell r="F130">
            <v>65.454999999999998</v>
          </cell>
        </row>
        <row r="131">
          <cell r="A131" t="str">
            <v xml:space="preserve"> 479  Шпикачки Зареченские ВЕС ТМ Зареченские  ПОКОМ</v>
          </cell>
          <cell r="D131">
            <v>10.7</v>
          </cell>
          <cell r="F131">
            <v>75.165000000000006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486  Колбаски Бюргерсы с сыром 0,27кг ТМ Баварушка  ПОКОМ</v>
          </cell>
          <cell r="F133">
            <v>29</v>
          </cell>
        </row>
        <row r="134">
          <cell r="A134" t="str">
            <v>3215 ВЕТЧ.МЯСНАЯ Папа может п/о 0.4кг 8шт.    ОСТАНКИНО</v>
          </cell>
          <cell r="D134">
            <v>345</v>
          </cell>
          <cell r="F134">
            <v>345</v>
          </cell>
        </row>
        <row r="135">
          <cell r="A135" t="str">
            <v>3812 СОЧНЫЕ сос п/о мгс 2*2  ОСТАНКИНО</v>
          </cell>
          <cell r="D135">
            <v>1793.4</v>
          </cell>
          <cell r="F135">
            <v>1793.4</v>
          </cell>
        </row>
        <row r="136">
          <cell r="A136" t="str">
            <v>4063 МЯСНАЯ Папа может вар п/о_Л   ОСТАНКИНО</v>
          </cell>
          <cell r="D136">
            <v>2170.6999999999998</v>
          </cell>
          <cell r="F136">
            <v>2170.6999999999998</v>
          </cell>
        </row>
        <row r="137">
          <cell r="A137" t="str">
            <v>4117 ЭКСТРА Папа может с/к в/у_Л   ОСТАНКИНО</v>
          </cell>
          <cell r="D137">
            <v>51.1</v>
          </cell>
          <cell r="F137">
            <v>51.1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117.2</v>
          </cell>
          <cell r="F138">
            <v>117.2</v>
          </cell>
        </row>
        <row r="139">
          <cell r="A139" t="str">
            <v>4813 ФИЛЕЙНАЯ Папа может вар п/о_Л   ОСТАНКИНО</v>
          </cell>
          <cell r="D139">
            <v>576.95000000000005</v>
          </cell>
          <cell r="F139">
            <v>576.95000000000005</v>
          </cell>
        </row>
        <row r="140">
          <cell r="A140" t="str">
            <v>4993 САЛЯМИ ИТАЛЬЯНСКАЯ с/к в/у 1/250*8_120c ОСТАНКИНО</v>
          </cell>
          <cell r="D140">
            <v>594</v>
          </cell>
          <cell r="F140">
            <v>594</v>
          </cell>
        </row>
        <row r="141">
          <cell r="A141" t="str">
            <v>5246 ДОКТОРСКАЯ ПРЕМИУМ вар б/о мгс_30с ОСТАНКИНО</v>
          </cell>
          <cell r="D141">
            <v>73.5</v>
          </cell>
          <cell r="F141">
            <v>73.5</v>
          </cell>
        </row>
        <row r="142">
          <cell r="A142" t="str">
            <v>5341 СЕРВЕЛАТ ОХОТНИЧИЙ в/к в/у  ОСТАНКИНО</v>
          </cell>
          <cell r="D142">
            <v>516.29999999999995</v>
          </cell>
          <cell r="F142">
            <v>516.98699999999997</v>
          </cell>
        </row>
        <row r="143">
          <cell r="A143" t="str">
            <v>5483 ЭКСТРА Папа может с/к в/у 1/250 8шт.   ОСТАНКИНО</v>
          </cell>
          <cell r="D143">
            <v>1087</v>
          </cell>
          <cell r="F143">
            <v>1087</v>
          </cell>
        </row>
        <row r="144">
          <cell r="A144" t="str">
            <v>5544 Сервелат Финский в/к в/у_45с НОВАЯ ОСТАНКИНО</v>
          </cell>
          <cell r="D144">
            <v>1194.4000000000001</v>
          </cell>
          <cell r="F144">
            <v>1195.25</v>
          </cell>
        </row>
        <row r="145">
          <cell r="A145" t="str">
            <v>5682 САЛЯМИ МЕЛКОЗЕРНЕНАЯ с/к в/у 1/120_60с   ОСТАНКИНО</v>
          </cell>
          <cell r="D145">
            <v>3597</v>
          </cell>
          <cell r="F145">
            <v>3597</v>
          </cell>
        </row>
        <row r="146">
          <cell r="A146" t="str">
            <v>5698 СЫТНЫЕ Папа может сар б/о мгс 1*3_Маяк  ОСТАНКИНО</v>
          </cell>
          <cell r="D146">
            <v>358.4</v>
          </cell>
          <cell r="F146">
            <v>358.4</v>
          </cell>
        </row>
        <row r="147">
          <cell r="A147" t="str">
            <v>5706 АРОМАТНАЯ Папа может с/к в/у 1/250 8шт.  ОСТАНКИНО</v>
          </cell>
          <cell r="D147">
            <v>981</v>
          </cell>
          <cell r="F147">
            <v>981</v>
          </cell>
        </row>
        <row r="148">
          <cell r="A148" t="str">
            <v>5708 ПОСОЛЬСКАЯ Папа может с/к в/у ОСТАНКИНО</v>
          </cell>
          <cell r="D148">
            <v>106.5</v>
          </cell>
          <cell r="F148">
            <v>106.5</v>
          </cell>
        </row>
        <row r="149">
          <cell r="A149" t="str">
            <v>5820 СЛИВОЧНЫЕ Папа может сос п/о мгс 2*2_45с   ОСТАНКИНО</v>
          </cell>
          <cell r="D149">
            <v>208.7</v>
          </cell>
          <cell r="F149">
            <v>210.76400000000001</v>
          </cell>
        </row>
        <row r="150">
          <cell r="A150" t="str">
            <v>5851 ЭКСТРА Папа может вар п/о   ОСТАНКИНО</v>
          </cell>
          <cell r="D150">
            <v>397.05</v>
          </cell>
          <cell r="F150">
            <v>397.05</v>
          </cell>
        </row>
        <row r="151">
          <cell r="A151" t="str">
            <v>5931 ОХОТНИЧЬЯ Папа может с/к в/у 1/220 8шт.   ОСТАНКИНО</v>
          </cell>
          <cell r="D151">
            <v>1231</v>
          </cell>
          <cell r="F151">
            <v>1231</v>
          </cell>
        </row>
        <row r="152">
          <cell r="A152" t="str">
            <v>5992 ВРЕМЯ ОКРОШКИ Папа может вар п/о 0.4кг   ОСТАНКИНО</v>
          </cell>
          <cell r="D152">
            <v>1126</v>
          </cell>
          <cell r="F152">
            <v>1126</v>
          </cell>
        </row>
        <row r="153">
          <cell r="A153" t="str">
            <v>6069 ФИЛЕЙНЫЕ Папа может сос ц/о мгс 0.33кг  ОСТАНКИНО</v>
          </cell>
          <cell r="D153">
            <v>2</v>
          </cell>
          <cell r="F153">
            <v>2</v>
          </cell>
        </row>
        <row r="154">
          <cell r="A154" t="str">
            <v>6113 СОЧНЫЕ сос п/о мгс 1*6_Ашан  ОСТАНКИНО</v>
          </cell>
          <cell r="D154">
            <v>2832.2</v>
          </cell>
          <cell r="F154">
            <v>2833.27</v>
          </cell>
        </row>
        <row r="155">
          <cell r="A155" t="str">
            <v>6206 СВИНИНА ПО-ДОМАШНЕМУ к/в мл/к в/у 0.3кг  ОСТАНКИНО</v>
          </cell>
          <cell r="D155">
            <v>595</v>
          </cell>
          <cell r="F155">
            <v>595</v>
          </cell>
        </row>
        <row r="156">
          <cell r="A156" t="str">
            <v>6228 МЯСНОЕ АССОРТИ к/з с/н мгс 1/90 10шт.  ОСТАНКИНО</v>
          </cell>
          <cell r="D156">
            <v>629</v>
          </cell>
          <cell r="F156">
            <v>629</v>
          </cell>
        </row>
        <row r="157">
          <cell r="A157" t="str">
            <v>6247 ДОМАШНЯЯ Папа может вар п/о 0,4кг 8шт.  ОСТАНКИНО</v>
          </cell>
          <cell r="D157">
            <v>246</v>
          </cell>
          <cell r="F157">
            <v>246</v>
          </cell>
        </row>
        <row r="158">
          <cell r="A158" t="str">
            <v>6268 ГОВЯЖЬЯ Папа может вар п/о 0,4кг 8 шт.  ОСТАНКИНО</v>
          </cell>
          <cell r="D158">
            <v>492</v>
          </cell>
          <cell r="F158">
            <v>492</v>
          </cell>
        </row>
        <row r="159">
          <cell r="A159" t="str">
            <v>6303 МЯСНЫЕ Папа может сос п/о мгс 1.5*3  ОСТАНКИНО</v>
          </cell>
          <cell r="D159">
            <v>490.4</v>
          </cell>
          <cell r="F159">
            <v>491.99</v>
          </cell>
        </row>
        <row r="160">
          <cell r="A160" t="str">
            <v>6325 ДОКТОРСКАЯ ПРЕМИУМ вар п/о 0.4кг 8шт.  ОСТАНКИНО</v>
          </cell>
          <cell r="D160">
            <v>1105</v>
          </cell>
          <cell r="F160">
            <v>1105</v>
          </cell>
        </row>
        <row r="161">
          <cell r="A161" t="str">
            <v>6333 МЯСНАЯ Папа может вар п/о 0.4кг 8шт.  ОСТАНКИНО</v>
          </cell>
          <cell r="D161">
            <v>7336</v>
          </cell>
          <cell r="F161">
            <v>7336</v>
          </cell>
        </row>
        <row r="162">
          <cell r="A162" t="str">
            <v>6340 ДОМАШНИЙ РЕЦЕПТ Коровино 0.5кг 8шт.  ОСТАНКИНО</v>
          </cell>
          <cell r="D162">
            <v>903</v>
          </cell>
          <cell r="F162">
            <v>904</v>
          </cell>
        </row>
        <row r="163">
          <cell r="A163" t="str">
            <v>6341 ДОМАШНИЙ РЕЦЕПТ СО ШПИКОМ Коровино 0.5кг  ОСТАНКИНО</v>
          </cell>
          <cell r="D163">
            <v>65</v>
          </cell>
          <cell r="F163">
            <v>65</v>
          </cell>
        </row>
        <row r="164">
          <cell r="A164" t="str">
            <v>6353 ЭКСТРА Папа может вар п/о 0.4кг 8шт.  ОСТАНКИНО</v>
          </cell>
          <cell r="D164">
            <v>2511</v>
          </cell>
          <cell r="F164">
            <v>2511</v>
          </cell>
        </row>
        <row r="165">
          <cell r="A165" t="str">
            <v>6392 ФИЛЕЙНАЯ Папа может вар п/о 0.4кг. ОСТАНКИНО</v>
          </cell>
          <cell r="D165">
            <v>5697</v>
          </cell>
          <cell r="F165">
            <v>5697</v>
          </cell>
        </row>
        <row r="166">
          <cell r="A166" t="str">
            <v>6426 КЛАССИЧЕСКАЯ ПМ вар п/о 0.3кг 8шт.  ОСТАНКИНО</v>
          </cell>
          <cell r="D166">
            <v>1707</v>
          </cell>
          <cell r="F166">
            <v>1707</v>
          </cell>
        </row>
        <row r="167">
          <cell r="A167" t="str">
            <v>6453 ЭКСТРА Папа может с/к с/н в/у 1/100 14шт.   ОСТАНКИНО</v>
          </cell>
          <cell r="D167">
            <v>2770</v>
          </cell>
          <cell r="F167">
            <v>2770</v>
          </cell>
        </row>
        <row r="168">
          <cell r="A168" t="str">
            <v>6454 АРОМАТНАЯ с/к с/н в/у 1/100 14шт.  ОСТАНКИНО</v>
          </cell>
          <cell r="D168">
            <v>2333</v>
          </cell>
          <cell r="F168">
            <v>2333</v>
          </cell>
        </row>
        <row r="169">
          <cell r="A169" t="str">
            <v>6459 СЕРВЕЛАТ ШВЕЙЦАРСК. в/к с/н в/у 1/100*10  ОСТАНКИНО</v>
          </cell>
          <cell r="D169">
            <v>359</v>
          </cell>
          <cell r="F169">
            <v>360</v>
          </cell>
        </row>
        <row r="170">
          <cell r="A170" t="str">
            <v>6470 ВЕТЧ.МРАМОРНАЯ в/у_45с  ОСТАНКИНО</v>
          </cell>
          <cell r="D170">
            <v>16.5</v>
          </cell>
          <cell r="F170">
            <v>16.5</v>
          </cell>
        </row>
        <row r="171">
          <cell r="A171" t="str">
            <v>6495 ВЕТЧ.МРАМОРНАЯ в/у срез 0.3кг 6шт_45с  ОСТАНКИНО</v>
          </cell>
          <cell r="D171">
            <v>112</v>
          </cell>
          <cell r="F171">
            <v>113</v>
          </cell>
        </row>
        <row r="172">
          <cell r="A172" t="str">
            <v>6527 ШПИКАЧКИ СОЧНЫЕ ПМ сар б/о мгс 1*3 45с ОСТАНКИНО</v>
          </cell>
          <cell r="D172">
            <v>570.5</v>
          </cell>
          <cell r="F172">
            <v>570.5</v>
          </cell>
        </row>
        <row r="173">
          <cell r="A173" t="str">
            <v>6528 ШПИКАЧКИ СОЧНЫЕ ПМ сар б/о мгс 0.4кг 45с  ОСТАНКИНО</v>
          </cell>
          <cell r="D173">
            <v>24</v>
          </cell>
          <cell r="F173">
            <v>24</v>
          </cell>
        </row>
        <row r="174">
          <cell r="A174" t="str">
            <v>6555 ПОСОЛЬСКАЯ с/к с/н в/у 1/100 10шт.  ОСТАНКИНО</v>
          </cell>
          <cell r="D174">
            <v>1</v>
          </cell>
          <cell r="F174">
            <v>1</v>
          </cell>
        </row>
        <row r="175">
          <cell r="A175" t="str">
            <v>6586 МРАМОРНАЯ И БАЛЫКОВАЯ в/к с/н мгс 1/90 ОСТАНКИНО</v>
          </cell>
          <cell r="D175">
            <v>325</v>
          </cell>
          <cell r="F175">
            <v>325</v>
          </cell>
        </row>
        <row r="176">
          <cell r="A176" t="str">
            <v>6602 БАВАРСКИЕ ПМ сос ц/о мгс 0,35кг 8шт.  ОСТАНКИНО</v>
          </cell>
          <cell r="D176">
            <v>316</v>
          </cell>
          <cell r="F176">
            <v>316</v>
          </cell>
        </row>
        <row r="177">
          <cell r="A177" t="str">
            <v>6661 СОЧНЫЙ ГРИЛЬ ПМ сос п/о мгс 1.5*4_Маяк  ОСТАНКИНО</v>
          </cell>
          <cell r="D177">
            <v>49.6</v>
          </cell>
          <cell r="F177">
            <v>49.6</v>
          </cell>
        </row>
        <row r="178">
          <cell r="A178" t="str">
            <v>6666 БОЯНСКАЯ Папа может п/к в/у 0,28кг 8 шт. ОСТАНКИНО</v>
          </cell>
          <cell r="D178">
            <v>1658</v>
          </cell>
          <cell r="F178">
            <v>1658</v>
          </cell>
        </row>
        <row r="179">
          <cell r="A179" t="str">
            <v>6683 СЕРВЕЛАТ ЗЕРНИСТЫЙ ПМ в/к в/у 0,35кг  ОСТАНКИНО</v>
          </cell>
          <cell r="D179">
            <v>4280</v>
          </cell>
          <cell r="F179">
            <v>4280</v>
          </cell>
        </row>
        <row r="180">
          <cell r="A180" t="str">
            <v>6684 СЕРВЕЛАТ КАРЕЛЬСКИЙ ПМ в/к в/у 0.28кг  ОСТАНКИНО</v>
          </cell>
          <cell r="D180">
            <v>3565</v>
          </cell>
          <cell r="F180">
            <v>3573</v>
          </cell>
        </row>
        <row r="181">
          <cell r="A181" t="str">
            <v>6689 СЕРВЕЛАТ ОХОТНИЧИЙ ПМ в/к в/у 0,35кг 8шт  ОСТАНКИНО</v>
          </cell>
          <cell r="D181">
            <v>4899</v>
          </cell>
          <cell r="F181">
            <v>4921</v>
          </cell>
        </row>
        <row r="182">
          <cell r="A182" t="str">
            <v>6697 СЕРВЕЛАТ ФИНСКИЙ ПМ в/к в/у 0,35кг 8шт.  ОСТАНКИНО</v>
          </cell>
          <cell r="D182">
            <v>7313</v>
          </cell>
          <cell r="F182">
            <v>7313</v>
          </cell>
        </row>
        <row r="183">
          <cell r="A183" t="str">
            <v>6713 СОЧНЫЙ ГРИЛЬ ПМ сос п/о мгс 0.41кг 8шт.  ОСТАНКИНО</v>
          </cell>
          <cell r="D183">
            <v>1795</v>
          </cell>
          <cell r="F183">
            <v>1795</v>
          </cell>
        </row>
        <row r="184">
          <cell r="A184" t="str">
            <v>6722 СОЧНЫЕ ПМ сос п/о мгс 0,41кг 10шт.  ОСТАНКИНО</v>
          </cell>
          <cell r="D184">
            <v>8799</v>
          </cell>
          <cell r="F184">
            <v>8801</v>
          </cell>
        </row>
        <row r="185">
          <cell r="A185" t="str">
            <v>6726 СЛИВОЧНЫЕ ПМ сос п/о мгс 0.41кг 10шт.  ОСТАНКИНО</v>
          </cell>
          <cell r="D185">
            <v>3972</v>
          </cell>
          <cell r="F185">
            <v>3974</v>
          </cell>
        </row>
        <row r="186">
          <cell r="A186" t="str">
            <v>6747 РУССКАЯ ПРЕМИУМ ПМ вар ф/о в/у  ОСТАНКИНО</v>
          </cell>
          <cell r="D186">
            <v>40.5</v>
          </cell>
          <cell r="F186">
            <v>40.5</v>
          </cell>
        </row>
        <row r="187">
          <cell r="A187" t="str">
            <v>6759 МОЛОЧНЫЕ ГОСТ сос ц/о мгс 0.4кг 7шт.  ОСТАНКИНО</v>
          </cell>
          <cell r="D187">
            <v>76</v>
          </cell>
          <cell r="F187">
            <v>76</v>
          </cell>
        </row>
        <row r="188">
          <cell r="A188" t="str">
            <v>6761 МОЛОЧНЫЕ ГОСТ сос ц/о мгс 1*4  ОСТАНКИНО</v>
          </cell>
          <cell r="D188">
            <v>67.099999999999994</v>
          </cell>
          <cell r="F188">
            <v>68.132000000000005</v>
          </cell>
        </row>
        <row r="189">
          <cell r="A189" t="str">
            <v>6762 СЛИВОЧНЫЕ сос ц/о мгс 0.41кг 8шт.  ОСТАНКИНО</v>
          </cell>
          <cell r="D189">
            <v>222</v>
          </cell>
          <cell r="F189">
            <v>222</v>
          </cell>
        </row>
        <row r="190">
          <cell r="A190" t="str">
            <v>6764 СЛИВОЧНЫЕ сос ц/о мгс 1*4  ОСТАНКИНО</v>
          </cell>
          <cell r="D190">
            <v>70.5</v>
          </cell>
          <cell r="F190">
            <v>71.563000000000002</v>
          </cell>
        </row>
        <row r="191">
          <cell r="A191" t="str">
            <v>6765 РУБЛЕНЫЕ сос ц/о мгс 0.36кг 6шт.  ОСТАНКИНО</v>
          </cell>
          <cell r="D191">
            <v>836</v>
          </cell>
          <cell r="F191">
            <v>836</v>
          </cell>
        </row>
        <row r="192">
          <cell r="A192" t="str">
            <v>6767 РУБЛЕНЫЕ сос ц/о мгс 1*4  ОСТАНКИНО</v>
          </cell>
          <cell r="D192">
            <v>75.900000000000006</v>
          </cell>
          <cell r="F192">
            <v>75.900000000000006</v>
          </cell>
        </row>
        <row r="193">
          <cell r="A193" t="str">
            <v>6768 С СЫРОМ сос ц/о мгс 0.41кг 6шт.  ОСТАНКИНО</v>
          </cell>
          <cell r="D193">
            <v>193</v>
          </cell>
          <cell r="F193">
            <v>193</v>
          </cell>
        </row>
        <row r="194">
          <cell r="A194" t="str">
            <v>6770 ИСПАНСКИЕ сос ц/о мгс 0.41кг 6шт.  ОСТАНКИНО</v>
          </cell>
          <cell r="D194">
            <v>128</v>
          </cell>
          <cell r="F194">
            <v>128</v>
          </cell>
        </row>
        <row r="195">
          <cell r="A195" t="str">
            <v>6773 САЛЯМИ Папа может п/к в/у 0,28кг 8шт.  ОСТАНКИНО</v>
          </cell>
          <cell r="D195">
            <v>745</v>
          </cell>
          <cell r="F195">
            <v>745</v>
          </cell>
        </row>
        <row r="196">
          <cell r="A196" t="str">
            <v>6777 МЯСНЫЕ С ГОВЯДИНОЙ ПМ сос п/о мгс 0.4кг  ОСТАНКИНО</v>
          </cell>
          <cell r="D196">
            <v>1854</v>
          </cell>
          <cell r="F196">
            <v>1854</v>
          </cell>
        </row>
        <row r="197">
          <cell r="A197" t="str">
            <v>6785 ВЕНСКАЯ САЛЯМИ п/к в/у 0.33кг 8шт.  ОСТАНКИНО</v>
          </cell>
          <cell r="D197">
            <v>493</v>
          </cell>
          <cell r="F197">
            <v>493</v>
          </cell>
        </row>
        <row r="198">
          <cell r="A198" t="str">
            <v>6786 ВЕНСКАЯ САЛЯМИ п/к в/у  ОСТАНКИНО</v>
          </cell>
          <cell r="D198">
            <v>1</v>
          </cell>
          <cell r="F198">
            <v>1</v>
          </cell>
        </row>
        <row r="199">
          <cell r="A199" t="str">
            <v>6787 СЕРВЕЛАТ КРЕМЛЕВСКИЙ в/к в/у 0,33кг 8шт.  ОСТАНКИНО</v>
          </cell>
          <cell r="D199">
            <v>261</v>
          </cell>
          <cell r="F199">
            <v>261</v>
          </cell>
        </row>
        <row r="200">
          <cell r="A200" t="str">
            <v>6788 СЕРВЕЛАТ КРЕМЛЕВСКИЙ в/к в/у  ОСТАНКИНО</v>
          </cell>
          <cell r="D200">
            <v>6.3</v>
          </cell>
          <cell r="F200">
            <v>6.3</v>
          </cell>
        </row>
        <row r="201">
          <cell r="A201" t="str">
            <v>6790 СЕРВЕЛАТ ЕВРОПЕЙСКИЙ в/к в/у  ОСТАНКИНО</v>
          </cell>
          <cell r="D201">
            <v>6.06</v>
          </cell>
          <cell r="F201">
            <v>6.06</v>
          </cell>
        </row>
        <row r="202">
          <cell r="A202" t="str">
            <v>6791 СЕРВЕЛАТ ПРЕМИУМ в/к в/у 0,33кг 8шт.  ОСТАНКИНО</v>
          </cell>
          <cell r="D202">
            <v>9</v>
          </cell>
          <cell r="F202">
            <v>9</v>
          </cell>
        </row>
        <row r="203">
          <cell r="A203" t="str">
            <v>6793 БАЛЫКОВАЯ в/к в/у 0,33кг 8шт.  ОСТАНКИНО</v>
          </cell>
          <cell r="D203">
            <v>794</v>
          </cell>
          <cell r="F203">
            <v>794</v>
          </cell>
        </row>
        <row r="204">
          <cell r="A204" t="str">
            <v>6794 БАЛЫКОВАЯ в/к в/у  ОСТАНКИНО</v>
          </cell>
          <cell r="D204">
            <v>36.799999999999997</v>
          </cell>
          <cell r="F204">
            <v>36.799999999999997</v>
          </cell>
        </row>
        <row r="205">
          <cell r="A205" t="str">
            <v>6795 ОСТАНКИНСКАЯ в/к в/у 0,33кг 8шт.  ОСТАНКИНО</v>
          </cell>
          <cell r="D205">
            <v>75</v>
          </cell>
          <cell r="F205">
            <v>75</v>
          </cell>
        </row>
        <row r="206">
          <cell r="A206" t="str">
            <v>6807 СЕРВЕЛАТ ЕВРОПЕЙСКИЙ в/к в/у 0,33кг 8шт.  ОСТАНКИНО</v>
          </cell>
          <cell r="D206">
            <v>194</v>
          </cell>
          <cell r="F206">
            <v>194</v>
          </cell>
        </row>
        <row r="207">
          <cell r="A207" t="str">
            <v>6829 МОЛОЧНЫЕ КЛАССИЧЕСКИЕ сос п/о мгс 2*4_С  ОСТАНКИНО</v>
          </cell>
          <cell r="D207">
            <v>844.6</v>
          </cell>
          <cell r="F207">
            <v>846.71199999999999</v>
          </cell>
        </row>
        <row r="208">
          <cell r="A208" t="str">
            <v>6834 ПОСОЛЬСКАЯ ПМ с/к с/н в/у 1/100 10шт.  ОСТАНКИНО</v>
          </cell>
          <cell r="D208">
            <v>655</v>
          </cell>
          <cell r="F208">
            <v>655</v>
          </cell>
        </row>
        <row r="209">
          <cell r="A209" t="str">
            <v>6837 ФИЛЕЙНЫЕ Папа Может сос ц/о мгс 0.4кг  ОСТАНКИНО</v>
          </cell>
          <cell r="D209">
            <v>1582</v>
          </cell>
          <cell r="F209">
            <v>1582</v>
          </cell>
        </row>
        <row r="210">
          <cell r="A210" t="str">
            <v>6852 МОЛОЧНЫЕ ПРЕМИУМ ПМ сос п/о в/ у 1/350  ОСТАНКИНО</v>
          </cell>
          <cell r="D210">
            <v>3827</v>
          </cell>
          <cell r="F210">
            <v>3827</v>
          </cell>
        </row>
        <row r="211">
          <cell r="A211" t="str">
            <v>6853 МОЛОЧНЫЕ ПРЕМИУМ ПМ сос п/о мгс 1*6  ОСТАНКИНО</v>
          </cell>
          <cell r="D211">
            <v>150.80000000000001</v>
          </cell>
          <cell r="F211">
            <v>150.80000000000001</v>
          </cell>
        </row>
        <row r="212">
          <cell r="A212" t="str">
            <v>6854 МОЛОЧНЫЕ ПРЕМИУМ ПМ сос п/о мгс 0.6кг  ОСТАНКИНО</v>
          </cell>
          <cell r="D212">
            <v>501</v>
          </cell>
          <cell r="F212">
            <v>501</v>
          </cell>
        </row>
        <row r="213">
          <cell r="A213" t="str">
            <v>6861 ДОМАШНИЙ РЕЦЕПТ Коровино вар п/о  ОСТАНКИНО</v>
          </cell>
          <cell r="D213">
            <v>998.3</v>
          </cell>
          <cell r="F213">
            <v>998.3</v>
          </cell>
        </row>
        <row r="214">
          <cell r="A214" t="str">
            <v>6862 ДОМАШНИЙ РЕЦЕПТ СО ШПИК. Коровино вар п/о  ОСТАНКИНО</v>
          </cell>
          <cell r="D214">
            <v>53.6</v>
          </cell>
          <cell r="F214">
            <v>53.6</v>
          </cell>
        </row>
        <row r="215">
          <cell r="A215" t="str">
            <v>6865 ВЕТЧ.НЕЖНАЯ Коровино п/о  ОСТАНКИНО</v>
          </cell>
          <cell r="D215">
            <v>331.5</v>
          </cell>
          <cell r="F215">
            <v>333.005</v>
          </cell>
        </row>
        <row r="216">
          <cell r="A216" t="str">
            <v>6870 С ГОВЯДИНОЙ СН сос п/о мгс 1*6  ОСТАНКИНО</v>
          </cell>
          <cell r="D216">
            <v>133.30000000000001</v>
          </cell>
          <cell r="F216">
            <v>134.43</v>
          </cell>
        </row>
        <row r="217">
          <cell r="A217" t="str">
            <v>6901 МЯСНИКС ПМ сос б/о мгс 1/160 14шт.  ОСТАНКИНО</v>
          </cell>
          <cell r="D217">
            <v>147</v>
          </cell>
          <cell r="F217">
            <v>151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6919 БЕКОН с/к с/н в/у 1/180 10шт.  ОСТАНКИНО</v>
          </cell>
          <cell r="D219">
            <v>682</v>
          </cell>
          <cell r="F219">
            <v>682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261</v>
          </cell>
          <cell r="F220">
            <v>261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359</v>
          </cell>
          <cell r="F221">
            <v>359</v>
          </cell>
        </row>
        <row r="222">
          <cell r="A222" t="str">
            <v>БОНУС ДОМАШНИЙ РЕЦЕПТ Коровино 0.5кг 8шт. (6305)</v>
          </cell>
          <cell r="D222">
            <v>24</v>
          </cell>
          <cell r="F222">
            <v>24</v>
          </cell>
        </row>
        <row r="223">
          <cell r="A223" t="str">
            <v>БОНУС ДОМАШНИЙ РЕЦЕПТ Коровино вар п/о (5324)</v>
          </cell>
          <cell r="D223">
            <v>32</v>
          </cell>
          <cell r="F223">
            <v>32</v>
          </cell>
        </row>
        <row r="224">
          <cell r="A224" t="str">
            <v>БОНУС СОЧНЫЕ сос п/о мгс 0.41кг_UZ (6087)  ОСТАНКИНО</v>
          </cell>
          <cell r="D224">
            <v>182</v>
          </cell>
          <cell r="F224">
            <v>182</v>
          </cell>
        </row>
        <row r="225">
          <cell r="A225" t="str">
            <v>БОНУС СОЧНЫЕ сос п/о мгс 1*6_UZ (6088)  ОСТАНКИНО</v>
          </cell>
          <cell r="D225">
            <v>292</v>
          </cell>
          <cell r="F225">
            <v>292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1489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0.7</v>
          </cell>
        </row>
        <row r="228">
          <cell r="A228" t="str">
            <v>БОНУС_320  Ветчина Нежная ТМ Зареченские,большой батон, ВЕС ПОКОМ</v>
          </cell>
          <cell r="D228">
            <v>5.2</v>
          </cell>
          <cell r="F228">
            <v>5.2</v>
          </cell>
        </row>
        <row r="229">
          <cell r="A229" t="str">
            <v>БОНУС_Колбаса вареная Филейская ТМ Вязанка. ВЕС  ПОКОМ</v>
          </cell>
          <cell r="F229">
            <v>437.36700000000002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584</v>
          </cell>
        </row>
        <row r="231">
          <cell r="A231" t="str">
            <v>БОНУС_Мини-чебуречки с мясом  0,3кг ТМ Зареченские  ПОКОМ</v>
          </cell>
          <cell r="D231">
            <v>1</v>
          </cell>
          <cell r="F231">
            <v>1</v>
          </cell>
        </row>
        <row r="232">
          <cell r="A232" t="str">
            <v>БОНУС_Пельмени Бульмени с говядиной и свининой Наваристые 2,7кг Горячая штучка ВЕС  ПОКОМ</v>
          </cell>
          <cell r="F232">
            <v>130.40100000000001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472</v>
          </cell>
        </row>
        <row r="234">
          <cell r="A234" t="str">
            <v>БОНУС_Сервелат Фирменный в/к 0,10 кг.шт. нарезка (лоток с ср.защ.атм.)  СПК</v>
          </cell>
          <cell r="D234">
            <v>53</v>
          </cell>
          <cell r="F234">
            <v>53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3</v>
          </cell>
          <cell r="F235">
            <v>3</v>
          </cell>
        </row>
        <row r="236">
          <cell r="A236" t="str">
            <v>Бутербродная вареная 0,47 кг шт.  СПК</v>
          </cell>
          <cell r="D236">
            <v>55</v>
          </cell>
          <cell r="F236">
            <v>55</v>
          </cell>
        </row>
        <row r="237">
          <cell r="A237" t="str">
            <v>Вацлавская п/к (черева) 390 гр.шт. термоус.пак  СПК</v>
          </cell>
          <cell r="D237">
            <v>95</v>
          </cell>
          <cell r="F237">
            <v>95</v>
          </cell>
        </row>
        <row r="238">
          <cell r="A238" t="str">
            <v>Готовые бельмеши сочные с мясом ТМ Горячая штучка 0,3кг зам  ПОКОМ</v>
          </cell>
          <cell r="F238">
            <v>9</v>
          </cell>
        </row>
        <row r="239">
          <cell r="A239" t="str">
            <v>Готовые чебуманы с говядиной 0,28кг ТМ Горячая штучка  ПОКОМ</v>
          </cell>
          <cell r="D239">
            <v>2</v>
          </cell>
          <cell r="F239">
            <v>11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557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2414</v>
          </cell>
          <cell r="F241">
            <v>4660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1204</v>
          </cell>
          <cell r="F242">
            <v>2765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291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12</v>
          </cell>
          <cell r="F244">
            <v>12</v>
          </cell>
        </row>
        <row r="245">
          <cell r="A245" t="str">
            <v>Гуцульская с/к "КолбасГрад" 160 гр.шт. термоус. пак  СПК</v>
          </cell>
          <cell r="D245">
            <v>47</v>
          </cell>
          <cell r="F245">
            <v>97</v>
          </cell>
        </row>
        <row r="246">
          <cell r="A246" t="str">
            <v>Дельгаро с/в "Эликатессе" 140 гр.шт.  СПК</v>
          </cell>
          <cell r="D246">
            <v>89</v>
          </cell>
          <cell r="F246">
            <v>93</v>
          </cell>
        </row>
        <row r="247">
          <cell r="A247" t="str">
            <v>Деревенская рубленая вареная 350 гр.шт. термоус. пак.  СПК</v>
          </cell>
          <cell r="D247">
            <v>5</v>
          </cell>
          <cell r="F247">
            <v>5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401</v>
          </cell>
          <cell r="F248">
            <v>401</v>
          </cell>
        </row>
        <row r="249">
          <cell r="A249" t="str">
            <v>Докторская вареная в/с  СПК</v>
          </cell>
          <cell r="D249">
            <v>7</v>
          </cell>
          <cell r="F249">
            <v>7</v>
          </cell>
        </row>
        <row r="250">
          <cell r="A250" t="str">
            <v>Докторская вареная в/с 0,47 кг шт.  СПК</v>
          </cell>
          <cell r="D250">
            <v>39</v>
          </cell>
          <cell r="F250">
            <v>39</v>
          </cell>
        </row>
        <row r="251">
          <cell r="A251" t="str">
            <v>Докторская вареная термоус.пак. "Высокий вкус"  СПК</v>
          </cell>
          <cell r="D251">
            <v>117.5</v>
          </cell>
          <cell r="F251">
            <v>117.5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7.4</v>
          </cell>
        </row>
        <row r="253">
          <cell r="A253" t="str">
            <v>Жар-ладушки с яблоком и грушей ТМ Зареченские ВЕС ПОКОМ</v>
          </cell>
          <cell r="F253">
            <v>26.7</v>
          </cell>
        </row>
        <row r="254">
          <cell r="A254" t="str">
            <v>ЖАР-мени ВЕС ТМ Зареченские  ПОКОМ</v>
          </cell>
          <cell r="F254">
            <v>121</v>
          </cell>
        </row>
        <row r="255">
          <cell r="A255" t="str">
            <v>Классика с/к 235 гр.шт. "Высокий вкус"  СПК</v>
          </cell>
          <cell r="D255">
            <v>4</v>
          </cell>
          <cell r="F255">
            <v>4</v>
          </cell>
        </row>
        <row r="256">
          <cell r="A256" t="str">
            <v>Классическая вареная 400 гр.шт.  СПК</v>
          </cell>
          <cell r="D256">
            <v>3</v>
          </cell>
          <cell r="F256">
            <v>3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1065</v>
          </cell>
          <cell r="F257">
            <v>1089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1068</v>
          </cell>
          <cell r="F258">
            <v>1068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316</v>
          </cell>
          <cell r="F259">
            <v>316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9</v>
          </cell>
          <cell r="F260">
            <v>9</v>
          </cell>
        </row>
        <row r="261">
          <cell r="A261" t="str">
            <v>Коньячная с/к 0,10 кг.шт. нарезка (лоток с ср.зад.атм.) "Высокий вкус"  СПК</v>
          </cell>
          <cell r="D261">
            <v>70</v>
          </cell>
          <cell r="F261">
            <v>70</v>
          </cell>
        </row>
        <row r="262">
          <cell r="A262" t="str">
            <v>Краковская п/к (черева) 390 гр.шт. термоус.пак. СПК</v>
          </cell>
          <cell r="D262">
            <v>1</v>
          </cell>
          <cell r="F262">
            <v>1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631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997</v>
          </cell>
          <cell r="F264">
            <v>2068</v>
          </cell>
        </row>
        <row r="265">
          <cell r="A265" t="str">
            <v>Ла Фаворте с/в "Эликатессе" 140 гр.шт.  СПК</v>
          </cell>
          <cell r="D265">
            <v>249</v>
          </cell>
          <cell r="F265">
            <v>249</v>
          </cell>
        </row>
        <row r="266">
          <cell r="A266" t="str">
            <v>Ливерная Печеночная "Просто выгодно" 0,3 кг.шт.  СПК</v>
          </cell>
          <cell r="D266">
            <v>71</v>
          </cell>
          <cell r="F266">
            <v>71</v>
          </cell>
        </row>
        <row r="267">
          <cell r="A267" t="str">
            <v>Любительская вареная термоус.пак. "Высокий вкус"  СПК</v>
          </cell>
          <cell r="D267">
            <v>90</v>
          </cell>
          <cell r="F267">
            <v>90</v>
          </cell>
        </row>
        <row r="268">
          <cell r="A268" t="str">
            <v>Мини-пицца с ветчиной и сыром 0,3кг ТМ Зареченские  ПОКОМ</v>
          </cell>
          <cell r="D268">
            <v>13</v>
          </cell>
          <cell r="F268">
            <v>68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92.7</v>
          </cell>
        </row>
        <row r="270">
          <cell r="A270" t="str">
            <v>Мини-сосиски в тесте 0,3кг ТМ Зареченские  ПОКОМ</v>
          </cell>
          <cell r="D270">
            <v>12</v>
          </cell>
          <cell r="F270">
            <v>45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167.80099999999999</v>
          </cell>
        </row>
        <row r="272">
          <cell r="A272" t="str">
            <v>Мини-чебуречки с мясом  0,3кг ТМ Зареченские  ПОКОМ</v>
          </cell>
          <cell r="D272">
            <v>9</v>
          </cell>
          <cell r="F272">
            <v>56</v>
          </cell>
        </row>
        <row r="273">
          <cell r="A273" t="str">
            <v>Мини-чебуречки с сыром и ветчиной 0,3кг ТМ Зареченские  ПОКОМ</v>
          </cell>
          <cell r="D273">
            <v>13</v>
          </cell>
          <cell r="F273">
            <v>62</v>
          </cell>
        </row>
        <row r="274">
          <cell r="A274" t="str">
            <v>Мини-шарики с курочкой и сыром ТМ Зареченские ВЕС  ПОКОМ</v>
          </cell>
          <cell r="F274">
            <v>153.4</v>
          </cell>
        </row>
        <row r="275">
          <cell r="A275" t="str">
            <v>Мусульманская вареная "Просто выгодно"  СПК</v>
          </cell>
          <cell r="D275">
            <v>9</v>
          </cell>
          <cell r="F275">
            <v>9</v>
          </cell>
        </row>
        <row r="276">
          <cell r="A276" t="str">
            <v>Мусульманская п/к "Просто выгодно" термофор.пак.  СПК</v>
          </cell>
          <cell r="D276">
            <v>3</v>
          </cell>
          <cell r="F276">
            <v>3</v>
          </cell>
        </row>
        <row r="277">
          <cell r="A277" t="str">
            <v>Наггетсы Foodgital 0,25кг ТМ Горячая штучка  ПОКОМ</v>
          </cell>
          <cell r="D277">
            <v>1</v>
          </cell>
          <cell r="F277">
            <v>105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11</v>
          </cell>
          <cell r="F278">
            <v>2808</v>
          </cell>
        </row>
        <row r="279">
          <cell r="A279" t="str">
            <v>Наггетсы Курушки 0,25кг ТМ Стародворье  ПОКОМ</v>
          </cell>
          <cell r="F279">
            <v>1</v>
          </cell>
        </row>
        <row r="280">
          <cell r="A280" t="str">
            <v>Наггетсы Нагетосы Сочная курочка со сладкой паприкой  0,25 кг ПОКОМ</v>
          </cell>
          <cell r="F280">
            <v>159</v>
          </cell>
        </row>
        <row r="281">
          <cell r="A281" t="str">
            <v>Наггетсы Нагетосы Сочная курочка со сметаной и зеленью ТМ Горячая штучка 0,25 ПОКОМ</v>
          </cell>
          <cell r="F281">
            <v>1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9</v>
          </cell>
          <cell r="F282">
            <v>1812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17</v>
          </cell>
          <cell r="F283">
            <v>2176</v>
          </cell>
        </row>
        <row r="284">
          <cell r="A284" t="str">
            <v>Наггетсы с куриным филе и сыром ТМ Вязанка 0,25 кг ПОКОМ</v>
          </cell>
          <cell r="D284">
            <v>7</v>
          </cell>
          <cell r="F284">
            <v>829</v>
          </cell>
        </row>
        <row r="285">
          <cell r="A285" t="str">
            <v>Наггетсы Хрустящие 0,3кг ТМ Зареченские  ПОКОМ</v>
          </cell>
          <cell r="D285">
            <v>13</v>
          </cell>
          <cell r="F285">
            <v>127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642.01</v>
          </cell>
        </row>
        <row r="287">
          <cell r="A287" t="str">
            <v>Новосибирская с/к 0,10 кг.шт. нарезка (лоток с ср.защ.атм.) "Высокий вкус"  СПК</v>
          </cell>
          <cell r="D287">
            <v>80</v>
          </cell>
          <cell r="F287">
            <v>80</v>
          </cell>
        </row>
        <row r="288">
          <cell r="A288" t="str">
            <v>Оригинальная с перцем с/к  СПК</v>
          </cell>
          <cell r="D288">
            <v>312.85000000000002</v>
          </cell>
          <cell r="F288">
            <v>382.85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50</v>
          </cell>
        </row>
        <row r="290">
          <cell r="A290" t="str">
            <v>Особая вареная  СПК</v>
          </cell>
          <cell r="D290">
            <v>4</v>
          </cell>
          <cell r="F290">
            <v>4</v>
          </cell>
        </row>
        <row r="291">
          <cell r="A291" t="str">
            <v>Пекантино с/в "Эликатессе" 0,10 кг.шт. нарезка (лоток с.ср.защ.атм.)  СПК</v>
          </cell>
          <cell r="D291">
            <v>2</v>
          </cell>
          <cell r="F291">
            <v>2</v>
          </cell>
        </row>
        <row r="292">
          <cell r="A292" t="str">
            <v>Пельмени Grandmeni со сливочным маслом Горячая штучка 0,75 кг ПОКОМ</v>
          </cell>
          <cell r="D292">
            <v>8</v>
          </cell>
          <cell r="F292">
            <v>238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101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16</v>
          </cell>
          <cell r="F294">
            <v>1012</v>
          </cell>
        </row>
        <row r="295">
          <cell r="A295" t="str">
            <v>Пельмени Бигбули с мясом, Горячая штучка 0,43кг  ПОКОМ</v>
          </cell>
          <cell r="D295">
            <v>1</v>
          </cell>
          <cell r="F295">
            <v>265</v>
          </cell>
        </row>
        <row r="296">
          <cell r="A296" t="str">
            <v>Пельмени Бигбули с мясом, Горячая штучка 0,9кг  ПОКОМ</v>
          </cell>
          <cell r="D296">
            <v>1203</v>
          </cell>
          <cell r="F296">
            <v>1608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32</v>
          </cell>
          <cell r="F297">
            <v>932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2</v>
          </cell>
          <cell r="F298">
            <v>324</v>
          </cell>
        </row>
        <row r="299">
          <cell r="A299" t="str">
            <v>Пельмени Бульмени Жюльен Горячая штучка 0,43  ПОКОМ</v>
          </cell>
          <cell r="F299">
            <v>2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10</v>
          </cell>
          <cell r="F300">
            <v>413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980</v>
          </cell>
          <cell r="F301">
            <v>3382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35</v>
          </cell>
          <cell r="F302">
            <v>1772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D303">
            <v>5.4</v>
          </cell>
          <cell r="F303">
            <v>211.8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1160.4000000000001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1617</v>
          </cell>
          <cell r="F305">
            <v>3992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1326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D307">
            <v>10</v>
          </cell>
          <cell r="F307">
            <v>47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D308">
            <v>18</v>
          </cell>
          <cell r="F308">
            <v>80</v>
          </cell>
        </row>
        <row r="309">
          <cell r="A309" t="str">
            <v>Пельмени Жемчужные сфера 1,0кг ТМ Зареченские  ПОКОМ</v>
          </cell>
          <cell r="D309">
            <v>7</v>
          </cell>
          <cell r="F309">
            <v>28</v>
          </cell>
        </row>
        <row r="310">
          <cell r="A310" t="str">
            <v>Пельмени Медвежьи ушки с фермерскими сливками 0,7кг  ПОКОМ</v>
          </cell>
          <cell r="D310">
            <v>3</v>
          </cell>
          <cell r="F310">
            <v>297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F311">
            <v>362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174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11</v>
          </cell>
          <cell r="F313">
            <v>1443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264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5</v>
          </cell>
          <cell r="F315">
            <v>610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542</v>
          </cell>
        </row>
        <row r="317">
          <cell r="A317" t="str">
            <v>Пельмени Сочные сфера 0,8 кг ТМ Стародворье  ПОКОМ</v>
          </cell>
          <cell r="F317">
            <v>84</v>
          </cell>
        </row>
        <row r="318">
          <cell r="A318" t="str">
            <v>Пельмени Татарские 0,4кг ТМ Особый рецепт  ПОКОМ</v>
          </cell>
          <cell r="F318">
            <v>94</v>
          </cell>
        </row>
        <row r="319">
          <cell r="A319" t="str">
            <v>Пипперони с/к "Эликатессе" 0,10 кг.шт.  СПК</v>
          </cell>
          <cell r="D319">
            <v>80</v>
          </cell>
          <cell r="F319">
            <v>80</v>
          </cell>
        </row>
        <row r="320">
          <cell r="A320" t="str">
            <v>Пипперони с/к "Эликатессе" 0,20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0,3кг ТМ Зареченские  ПОКОМ</v>
          </cell>
          <cell r="D321">
            <v>3</v>
          </cell>
          <cell r="F321">
            <v>29</v>
          </cell>
        </row>
        <row r="322">
          <cell r="A322" t="str">
            <v>Пирожки с мясом 3,7кг ВЕС ТМ Зареченские  ПОКОМ</v>
          </cell>
          <cell r="F322">
            <v>207.20099999999999</v>
          </cell>
        </row>
        <row r="323">
          <cell r="A323" t="str">
            <v>Пирожки с мясом, картофелем и грибами 0,3кг ТМ Зареченские  ПОКОМ</v>
          </cell>
          <cell r="D323">
            <v>4</v>
          </cell>
          <cell r="F323">
            <v>18</v>
          </cell>
        </row>
        <row r="324">
          <cell r="A324" t="str">
            <v>Пирожки с яблоком и грушей 0,3кг ТМ Зареченские  ПОКОМ</v>
          </cell>
          <cell r="F324">
            <v>6</v>
          </cell>
        </row>
        <row r="325">
          <cell r="A325" t="str">
            <v>Пирожки с яблоком и грушей ВЕС ТМ Зареченские  ПОКОМ</v>
          </cell>
          <cell r="F325">
            <v>3.7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17</v>
          </cell>
          <cell r="F326">
            <v>17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42</v>
          </cell>
          <cell r="F327">
            <v>42</v>
          </cell>
        </row>
        <row r="328">
          <cell r="A328" t="str">
            <v>Плавленый Сыр 45% "С грибами" СТМ "ПапаМожет 180гр  ОСТАНКИНО</v>
          </cell>
          <cell r="D328">
            <v>34</v>
          </cell>
          <cell r="F328">
            <v>34</v>
          </cell>
        </row>
        <row r="329">
          <cell r="A329" t="str">
            <v>Покровская вареная 0,47 кг шт.  СПК</v>
          </cell>
          <cell r="D329">
            <v>16</v>
          </cell>
          <cell r="F329">
            <v>16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428</v>
          </cell>
          <cell r="F331">
            <v>428</v>
          </cell>
        </row>
        <row r="332">
          <cell r="A332" t="str">
            <v>Сальчетти с/к 230 гр.шт.  СПК</v>
          </cell>
          <cell r="D332">
            <v>259</v>
          </cell>
          <cell r="F332">
            <v>268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63</v>
          </cell>
          <cell r="F333">
            <v>113</v>
          </cell>
        </row>
        <row r="334">
          <cell r="A334" t="str">
            <v>Салями Трюфель с/в "Эликатессе" 0,16 кг.шт.  СПК</v>
          </cell>
          <cell r="D334">
            <v>187</v>
          </cell>
          <cell r="F334">
            <v>187</v>
          </cell>
        </row>
        <row r="335">
          <cell r="A335" t="str">
            <v>Салями Финская с/к 235 гр.шт. "Высокий вкус"  СПК</v>
          </cell>
          <cell r="D335">
            <v>8</v>
          </cell>
          <cell r="F335">
            <v>8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138.5</v>
          </cell>
          <cell r="F336">
            <v>288.5</v>
          </cell>
        </row>
        <row r="337">
          <cell r="A337" t="str">
            <v>Сардельки "Необыкновенные" (в ср.защ.атм.)  СПК</v>
          </cell>
          <cell r="D337">
            <v>9</v>
          </cell>
          <cell r="F337">
            <v>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120.5</v>
          </cell>
          <cell r="F338">
            <v>190.5</v>
          </cell>
        </row>
        <row r="339">
          <cell r="A339" t="str">
            <v>Семейная с чесночком Экстра вареная  СПК</v>
          </cell>
          <cell r="D339">
            <v>21</v>
          </cell>
          <cell r="F339">
            <v>21</v>
          </cell>
        </row>
        <row r="340">
          <cell r="A340" t="str">
            <v>Семейная с чесночком Экстра вареная 0,5 кг.шт.  СПК</v>
          </cell>
          <cell r="D340">
            <v>3</v>
          </cell>
          <cell r="F340">
            <v>3</v>
          </cell>
        </row>
        <row r="341">
          <cell r="A341" t="str">
            <v>Сервелат Европейский в/к, в/с 0,38 кг.шт.термофор.пак  СПК</v>
          </cell>
          <cell r="D341">
            <v>21</v>
          </cell>
          <cell r="F341">
            <v>21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73</v>
          </cell>
          <cell r="F342">
            <v>73</v>
          </cell>
        </row>
        <row r="343">
          <cell r="A343" t="str">
            <v>Сервелат Финский в/к 0,38 кг.шт. термофор.пак.  СПК</v>
          </cell>
          <cell r="D343">
            <v>77</v>
          </cell>
          <cell r="F343">
            <v>77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54</v>
          </cell>
          <cell r="F344">
            <v>54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489</v>
          </cell>
          <cell r="F345">
            <v>489</v>
          </cell>
        </row>
        <row r="346">
          <cell r="A346" t="str">
            <v>Сибирская особая с/к 0,235 кг шт.  СПК</v>
          </cell>
          <cell r="D346">
            <v>224</v>
          </cell>
          <cell r="F346">
            <v>224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131.5</v>
          </cell>
          <cell r="F348">
            <v>131.5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10</v>
          </cell>
          <cell r="F351">
            <v>10</v>
          </cell>
        </row>
        <row r="352">
          <cell r="A352" t="str">
            <v>Сосиски "Молочные" 0,36 кг.шт. вак.упак.  СПК</v>
          </cell>
          <cell r="D352">
            <v>26</v>
          </cell>
          <cell r="F352">
            <v>26</v>
          </cell>
        </row>
        <row r="353">
          <cell r="A353" t="str">
            <v>Сосиски Классические (в ср.защ.атм.) СПК</v>
          </cell>
          <cell r="D353">
            <v>1</v>
          </cell>
          <cell r="F353">
            <v>1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10</v>
          </cell>
          <cell r="F354">
            <v>10</v>
          </cell>
        </row>
        <row r="355">
          <cell r="A355" t="str">
            <v>Сосиски Мусульманские "Просто выгодно" (в ср.защ.атм.)  СПК</v>
          </cell>
          <cell r="D355">
            <v>17</v>
          </cell>
          <cell r="F355">
            <v>17</v>
          </cell>
        </row>
        <row r="356">
          <cell r="A356" t="str">
            <v>Сосиски Хот-дог ВЕС (лоток с ср.защ.атм.)   СПК</v>
          </cell>
          <cell r="D356">
            <v>55</v>
          </cell>
          <cell r="F356">
            <v>55</v>
          </cell>
        </row>
        <row r="357">
          <cell r="A357" t="str">
            <v>Сосисоны в темпуре ВЕС  ПОКОМ</v>
          </cell>
          <cell r="F357">
            <v>12.6</v>
          </cell>
        </row>
        <row r="358">
          <cell r="A358" t="str">
            <v>Сочный мегачебурек ТМ Зареченские ВЕС ПОКОМ</v>
          </cell>
          <cell r="D358">
            <v>4.4400000000000004</v>
          </cell>
          <cell r="F358">
            <v>264.39100000000002</v>
          </cell>
        </row>
        <row r="359">
          <cell r="A359" t="str">
            <v>Сыр "Пармезан" 40% колотый 100 гр  ОСТАНКИНО</v>
          </cell>
          <cell r="D359">
            <v>20</v>
          </cell>
          <cell r="F359">
            <v>20</v>
          </cell>
        </row>
        <row r="360">
          <cell r="A360" t="str">
            <v>Сыр "Пармезан" 40% кусок 180 гр  ОСТАНКИНО</v>
          </cell>
          <cell r="D360">
            <v>186</v>
          </cell>
          <cell r="F360">
            <v>188</v>
          </cell>
        </row>
        <row r="361">
          <cell r="A361" t="str">
            <v>Сыр Боккончини копченый 40% 100 гр.  ОСТАНКИНО</v>
          </cell>
          <cell r="D361">
            <v>132</v>
          </cell>
          <cell r="F361">
            <v>132</v>
          </cell>
        </row>
        <row r="362">
          <cell r="A362" t="str">
            <v>Сыр Гауда 45% тм Папа Может, нарезанные ломтики 125г (МИНИ)  Останкино</v>
          </cell>
          <cell r="D362">
            <v>47</v>
          </cell>
          <cell r="F362">
            <v>47</v>
          </cell>
        </row>
        <row r="363">
          <cell r="A363" t="str">
            <v>Сыр колбасный копченый Папа Может 400 гр  ОСТАНКИНО</v>
          </cell>
          <cell r="D363">
            <v>17</v>
          </cell>
          <cell r="F363">
            <v>17</v>
          </cell>
        </row>
        <row r="364">
          <cell r="A364" t="str">
            <v>Сыр Останкино "Алтайский Gold" 50% вес  ОСТАНКИНО</v>
          </cell>
          <cell r="D364">
            <v>1.3</v>
          </cell>
          <cell r="F364">
            <v>1.3</v>
          </cell>
        </row>
        <row r="365">
          <cell r="A365" t="str">
            <v>Сыр ПАПА МОЖЕТ "Гауда Голд" 45% 180 г  ОСТАНКИНО</v>
          </cell>
          <cell r="D365">
            <v>459</v>
          </cell>
          <cell r="F365">
            <v>459</v>
          </cell>
        </row>
        <row r="366">
          <cell r="A366" t="str">
            <v>Сыр Папа Может "Гауда Голд", 45% брусок ВЕС ОСТАНКИНО</v>
          </cell>
          <cell r="D366">
            <v>9.1999999999999993</v>
          </cell>
          <cell r="F366">
            <v>9.1999999999999993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67</v>
          </cell>
          <cell r="F367">
            <v>67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32</v>
          </cell>
          <cell r="F368">
            <v>32</v>
          </cell>
        </row>
        <row r="369">
          <cell r="A369" t="str">
            <v>Сыр ПАПА МОЖЕТ "Министерский" 180гр, 45 %  ОСТАНКИНО</v>
          </cell>
          <cell r="D369">
            <v>92</v>
          </cell>
          <cell r="F369">
            <v>92</v>
          </cell>
        </row>
        <row r="370">
          <cell r="A370" t="str">
            <v>Сыр ПАПА МОЖЕТ "Папин завтрак" 180гр, 45 %  ОСТАНКИНО</v>
          </cell>
          <cell r="D370">
            <v>46</v>
          </cell>
          <cell r="F370">
            <v>46</v>
          </cell>
        </row>
        <row r="371">
          <cell r="A371" t="str">
            <v>Сыр Папа Может "Пошехонский" 45% вес (= 3 кг)  ОСТАНКИНО</v>
          </cell>
          <cell r="D371">
            <v>13</v>
          </cell>
          <cell r="F371">
            <v>13</v>
          </cell>
        </row>
        <row r="372">
          <cell r="A372" t="str">
            <v>Сыр ПАПА МОЖЕТ "Российский традиционный" 45% 180 г  ОСТАНКИНО</v>
          </cell>
          <cell r="D372">
            <v>1022</v>
          </cell>
          <cell r="F372">
            <v>1022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87.1</v>
          </cell>
          <cell r="F373">
            <v>87.1</v>
          </cell>
        </row>
        <row r="374">
          <cell r="A374" t="str">
            <v>Сыр Папа Может "Тильзитер", 45% брусок ВЕС   ОСТАНКИНО</v>
          </cell>
          <cell r="D374">
            <v>56.5</v>
          </cell>
          <cell r="F374">
            <v>56.5</v>
          </cell>
        </row>
        <row r="375">
          <cell r="A375" t="str">
            <v>Сыр Папа Может Гауда  45% 200гр     Останкино</v>
          </cell>
          <cell r="D375">
            <v>1</v>
          </cell>
          <cell r="F375">
            <v>1</v>
          </cell>
        </row>
        <row r="376">
          <cell r="A376" t="str">
            <v>Сыр Папа Может Голландский  45% 200гр     Останкино</v>
          </cell>
          <cell r="D376">
            <v>462</v>
          </cell>
          <cell r="F376">
            <v>462</v>
          </cell>
        </row>
        <row r="377">
          <cell r="A377" t="str">
            <v>Сыр Папа Может Голландский 45%, нарез, 125г (9 шт)  Останкино</v>
          </cell>
          <cell r="D377">
            <v>361</v>
          </cell>
          <cell r="F377">
            <v>361</v>
          </cell>
        </row>
        <row r="378">
          <cell r="A378" t="str">
            <v>Сыр Папа Может Российский  50% 200гр    Останкино</v>
          </cell>
          <cell r="D378">
            <v>178</v>
          </cell>
          <cell r="F378">
            <v>178</v>
          </cell>
        </row>
        <row r="379">
          <cell r="A379" t="str">
            <v>Сыр Папа Может Тильзитер   45% 200гр     Останкино</v>
          </cell>
          <cell r="D379">
            <v>369</v>
          </cell>
          <cell r="F379">
            <v>372</v>
          </cell>
        </row>
        <row r="380">
          <cell r="A380" t="str">
            <v>Сыр Папа Может Тильзитер 50%, нарезка 125г  Останкино</v>
          </cell>
          <cell r="D380">
            <v>16</v>
          </cell>
          <cell r="F380">
            <v>16</v>
          </cell>
        </row>
        <row r="381">
          <cell r="A381" t="str">
            <v>Сыр Плавл. Сливочный 55% 190гр  Останкино</v>
          </cell>
          <cell r="D381">
            <v>2</v>
          </cell>
          <cell r="F381">
            <v>2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78</v>
          </cell>
          <cell r="F382">
            <v>78</v>
          </cell>
        </row>
        <row r="383">
          <cell r="A383" t="str">
            <v>Сыр полутвердый "Тильзитер" 45%, ВЕС брус ТМ "Папа может"  ОСТАНКИНО</v>
          </cell>
          <cell r="D383">
            <v>3</v>
          </cell>
          <cell r="F383">
            <v>3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253</v>
          </cell>
          <cell r="F384">
            <v>253</v>
          </cell>
        </row>
        <row r="385">
          <cell r="A385" t="str">
            <v>Сыр Скаморца свежий 40% 100 гр.  ОСТАНКИНО</v>
          </cell>
          <cell r="D385">
            <v>170</v>
          </cell>
          <cell r="F385">
            <v>170</v>
          </cell>
        </row>
        <row r="386">
          <cell r="A386" t="str">
            <v>Сыр творожный с зеленью 60% Папа может 140 гр.  ОСТАНКИНО</v>
          </cell>
          <cell r="D386">
            <v>26</v>
          </cell>
          <cell r="F386">
            <v>26</v>
          </cell>
        </row>
        <row r="387">
          <cell r="A387" t="str">
            <v>Сыр Тильзитер 45% ТМ Папа Может, нарезанные ломтики 125г (МИНИ)  ОСТАНКИНО</v>
          </cell>
          <cell r="D387">
            <v>12</v>
          </cell>
          <cell r="F387">
            <v>12</v>
          </cell>
        </row>
        <row r="388">
          <cell r="A388" t="str">
            <v>Сыр Чечил копченый 43% 100г/6шт ТМ Папа Может  ОСТАНКИНО</v>
          </cell>
          <cell r="D388">
            <v>206</v>
          </cell>
          <cell r="F388">
            <v>206</v>
          </cell>
        </row>
        <row r="389">
          <cell r="A389" t="str">
            <v>Сыр Чечил свежий 45% 100г/6шт ТМ Папа Может  ОСТАНКИНО</v>
          </cell>
          <cell r="D389">
            <v>302</v>
          </cell>
          <cell r="F389">
            <v>302</v>
          </cell>
        </row>
        <row r="390">
          <cell r="A390" t="str">
            <v>Сыч/Прод Коровино Российский 50% 200г СЗМЖ  ОСТАНКИНО</v>
          </cell>
          <cell r="D390">
            <v>105</v>
          </cell>
          <cell r="F390">
            <v>105</v>
          </cell>
        </row>
        <row r="391">
          <cell r="A391" t="str">
            <v>Сыч/Прод Коровино Российский Ориг 50% ВЕС (7,5 кг круг) ОСТАНКИНО</v>
          </cell>
          <cell r="D391">
            <v>13</v>
          </cell>
          <cell r="F391">
            <v>13</v>
          </cell>
        </row>
        <row r="392">
          <cell r="A392" t="str">
            <v>Сыч/Прод Коровино Российский Оригин 50% ВЕС (5 кг)  ОСТАНКИНО</v>
          </cell>
          <cell r="D392">
            <v>267.8</v>
          </cell>
          <cell r="F392">
            <v>267.8</v>
          </cell>
        </row>
        <row r="393">
          <cell r="A393" t="str">
            <v>Сыч/Прод Коровино Тильзитер 50% 200г СЗМЖ  ОСТАНКИНО</v>
          </cell>
          <cell r="D393">
            <v>111</v>
          </cell>
          <cell r="F393">
            <v>111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225.3</v>
          </cell>
          <cell r="F394">
            <v>225.3</v>
          </cell>
        </row>
        <row r="395">
          <cell r="A395" t="str">
            <v>Творожный Сыр 60% С маринованными огурчиками и укропом 140 гр  ОСТАНКИНО</v>
          </cell>
          <cell r="D395">
            <v>8</v>
          </cell>
          <cell r="F395">
            <v>8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175</v>
          </cell>
          <cell r="F396">
            <v>175</v>
          </cell>
        </row>
        <row r="397">
          <cell r="A397" t="str">
            <v>Торо Неро с/в "Эликатессе" 140 гр.шт.  СПК</v>
          </cell>
          <cell r="D397">
            <v>179</v>
          </cell>
          <cell r="F397">
            <v>179</v>
          </cell>
        </row>
        <row r="398">
          <cell r="A398" t="str">
            <v>Уши свиные копченые к пиву 0,15кг нар. д/ф шт.  СПК</v>
          </cell>
          <cell r="D398">
            <v>8</v>
          </cell>
          <cell r="F398">
            <v>8</v>
          </cell>
        </row>
        <row r="399">
          <cell r="A399" t="str">
            <v>Фестивальная пора с/к 100 гр.шт.нар. (лоток с ср.защ.атм.)  СПК</v>
          </cell>
          <cell r="D399">
            <v>420</v>
          </cell>
          <cell r="F399">
            <v>420</v>
          </cell>
        </row>
        <row r="400">
          <cell r="A400" t="str">
            <v>Фестивальная пора с/к 235 гр.шт.  СПК</v>
          </cell>
          <cell r="D400">
            <v>1289.5</v>
          </cell>
          <cell r="F400">
            <v>1342.5</v>
          </cell>
        </row>
        <row r="401">
          <cell r="A401" t="str">
            <v>Фестивальная пора с/к термоус.пак  СПК</v>
          </cell>
          <cell r="D401">
            <v>6.8</v>
          </cell>
          <cell r="F401">
            <v>6.8</v>
          </cell>
        </row>
        <row r="402">
          <cell r="A402" t="str">
            <v>Фуэт с/в "Эликатессе" 160 гр.шт.  СПК</v>
          </cell>
          <cell r="D402">
            <v>275</v>
          </cell>
          <cell r="F402">
            <v>279</v>
          </cell>
        </row>
        <row r="403">
          <cell r="A403" t="str">
            <v>Хинкали Классические ТМ Зареченские ВЕС ПОКОМ</v>
          </cell>
          <cell r="F403">
            <v>70</v>
          </cell>
        </row>
        <row r="404">
          <cell r="A404" t="str">
            <v>Хотстеры Foodgital 0,25кг ТМ Горячая штучка  ПОКОМ</v>
          </cell>
          <cell r="F404">
            <v>1</v>
          </cell>
        </row>
        <row r="405">
          <cell r="A405" t="str">
            <v>Хотстеры с сыром 0,25кг ТМ Горячая штучка  ПОКОМ</v>
          </cell>
          <cell r="D405">
            <v>1</v>
          </cell>
          <cell r="F405">
            <v>367</v>
          </cell>
        </row>
        <row r="406">
          <cell r="A406" t="str">
            <v>Хотстеры ТМ Горячая штучка ТС Хотстеры 0,25 кг зам  ПОКОМ</v>
          </cell>
          <cell r="D406">
            <v>1221</v>
          </cell>
          <cell r="F406">
            <v>2688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16</v>
          </cell>
          <cell r="F407">
            <v>556</v>
          </cell>
        </row>
        <row r="408">
          <cell r="A408" t="str">
            <v>Хрустящие крылышки ТМ Горячая штучка 0,3 кг зам  ПОКОМ</v>
          </cell>
          <cell r="D408">
            <v>1</v>
          </cell>
          <cell r="F408">
            <v>561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37.200000000000003</v>
          </cell>
        </row>
        <row r="410">
          <cell r="A410" t="str">
            <v>Чебупай сочное яблоко ТМ Горячая штучка 0,2 кг зам.  ПОКОМ</v>
          </cell>
          <cell r="D410">
            <v>1</v>
          </cell>
          <cell r="F410">
            <v>202</v>
          </cell>
        </row>
        <row r="411">
          <cell r="A411" t="str">
            <v>Чебупай спелая вишня ТМ Горячая штучка 0,2 кг зам.  ПОКОМ</v>
          </cell>
          <cell r="D411">
            <v>2</v>
          </cell>
          <cell r="F411">
            <v>305</v>
          </cell>
        </row>
        <row r="412">
          <cell r="A412" t="str">
            <v>Чебупели Курочка гриль ТМ Горячая штучка, 0,3 кг зам  ПОКОМ</v>
          </cell>
          <cell r="F412">
            <v>322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2407</v>
          </cell>
          <cell r="F413">
            <v>4099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4819</v>
          </cell>
          <cell r="F414">
            <v>8079</v>
          </cell>
        </row>
        <row r="415">
          <cell r="A415" t="str">
            <v>Чебуреки Мясные вес 2,7 кг ТМ Зареченские ВЕС ПОКОМ</v>
          </cell>
          <cell r="F415">
            <v>16.2</v>
          </cell>
        </row>
        <row r="416">
          <cell r="A416" t="str">
            <v>Чебуреки сочные ВЕС ТМ Зареченские  ПОКОМ</v>
          </cell>
          <cell r="D416">
            <v>10</v>
          </cell>
          <cell r="F416">
            <v>428.71100000000001</v>
          </cell>
        </row>
        <row r="417">
          <cell r="A417" t="str">
            <v>Чоризо с/к "Эликатессе" 0,20 кг.шт.  СПК</v>
          </cell>
          <cell r="D417">
            <v>1</v>
          </cell>
          <cell r="F417">
            <v>1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113.5</v>
          </cell>
          <cell r="F418">
            <v>115.07</v>
          </cell>
        </row>
        <row r="419">
          <cell r="A419" t="str">
            <v>Эликапреза с/в "Эликатессе" 0,10 кг.шт. нарезка (лоток с ср.защ.атм.)  СПК</v>
          </cell>
          <cell r="D419">
            <v>242</v>
          </cell>
          <cell r="F419">
            <v>242</v>
          </cell>
        </row>
        <row r="420">
          <cell r="A420" t="str">
            <v>Юбилейная с/к 0,10 кг.шт. нарезка (лоток с ср.защ.атм.)  СПК</v>
          </cell>
          <cell r="D420">
            <v>79</v>
          </cell>
          <cell r="F420">
            <v>79</v>
          </cell>
        </row>
        <row r="421">
          <cell r="A421" t="str">
            <v>Юбилейная с/к 0,235 кг.шт.  СПК</v>
          </cell>
          <cell r="D421">
            <v>1159</v>
          </cell>
          <cell r="F421">
            <v>1239</v>
          </cell>
        </row>
        <row r="422">
          <cell r="A422" t="str">
            <v>Итого</v>
          </cell>
          <cell r="D422">
            <v>152776.62</v>
          </cell>
          <cell r="F422">
            <v>318321.32799999998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127.812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119.271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510.18099999999998</v>
          </cell>
        </row>
        <row r="10">
          <cell r="A10" t="str">
            <v xml:space="preserve"> 018  Сосиски Рубленые, Вязанка вискофан  ВЕС.ПОКОМ</v>
          </cell>
          <cell r="B10">
            <v>20.954999999999998</v>
          </cell>
        </row>
        <row r="11">
          <cell r="A11" t="str">
            <v xml:space="preserve"> 022  Колбаса Вязанка со шпиком, вектор 0,5кг, ПОКОМ</v>
          </cell>
          <cell r="B11">
            <v>81</v>
          </cell>
        </row>
        <row r="12">
          <cell r="A12" t="str">
            <v xml:space="preserve"> 023  Колбаса Докторская ГОСТ, Вязанка вектор, 0,4 кг, ПОКОМ</v>
          </cell>
          <cell r="B12">
            <v>537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>
            <v>822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>
            <v>939</v>
          </cell>
        </row>
        <row r="15">
          <cell r="A15" t="str">
            <v xml:space="preserve"> 034  Сосиски Рубленые, Вязанка вискофан МГС, 0.5кг, ПОКОМ</v>
          </cell>
          <cell r="B15">
            <v>54</v>
          </cell>
        </row>
        <row r="16">
          <cell r="A16" t="str">
            <v xml:space="preserve"> 043  Ветчина Нежная ТМ Особый рецепт, п/а, 0,4кг    ПОКОМ</v>
          </cell>
          <cell r="B16">
            <v>22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>
            <v>51</v>
          </cell>
        </row>
        <row r="18">
          <cell r="A18" t="str">
            <v xml:space="preserve"> 058  Колбаса Докторская Особая ТМ Особый рецепт,  0,5кг, ПОКОМ</v>
          </cell>
          <cell r="B18">
            <v>-1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>
            <v>106</v>
          </cell>
        </row>
        <row r="20">
          <cell r="A20" t="str">
            <v xml:space="preserve"> 083  Колбаса Швейцарская 0,17 кг., ШТ., сырокопченая   ПОКОМ</v>
          </cell>
          <cell r="B20">
            <v>310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B21">
            <v>239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B22">
            <v>69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>
            <v>112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>
            <v>211</v>
          </cell>
        </row>
        <row r="25">
          <cell r="A25" t="str">
            <v xml:space="preserve"> 200  Ветчина Дугушка ТМ Стародворье, вектор в/у    ПОКОМ</v>
          </cell>
          <cell r="B25">
            <v>104.65900000000001</v>
          </cell>
        </row>
        <row r="26">
          <cell r="A26" t="str">
            <v xml:space="preserve"> 201  Ветчина Нежная ТМ Особый рецепт, (2,5кг), ПОКОМ</v>
          </cell>
          <cell r="B26">
            <v>1270.7159999999999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B27">
            <v>102.4</v>
          </cell>
        </row>
        <row r="28">
          <cell r="A28" t="str">
            <v xml:space="preserve"> 229  Колбаса Молочная Дугушка, в/у, ВЕС, ТМ Стародворье   ПОКОМ</v>
          </cell>
          <cell r="B28">
            <v>156.989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>
            <v>89.049000000000007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>
            <v>73.322000000000003</v>
          </cell>
        </row>
        <row r="31">
          <cell r="A31" t="str">
            <v xml:space="preserve"> 240  Колбаса Салями охотничья, ВЕС. ПОКОМ</v>
          </cell>
          <cell r="B31">
            <v>7.32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B32">
            <v>210.89500000000001</v>
          </cell>
        </row>
        <row r="33">
          <cell r="A33" t="str">
            <v xml:space="preserve"> 247  Сардельки Нежные, ВЕС.  ПОКОМ</v>
          </cell>
          <cell r="B33">
            <v>56.732999999999997</v>
          </cell>
        </row>
        <row r="34">
          <cell r="A34" t="str">
            <v xml:space="preserve"> 248  Сардельки Сочные ТМ Особый рецепт,   ПОКОМ</v>
          </cell>
          <cell r="B34">
            <v>69.052000000000007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B35">
            <v>369.654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B36">
            <v>25.417000000000002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B37">
            <v>153.304</v>
          </cell>
        </row>
        <row r="38">
          <cell r="A38" t="str">
            <v xml:space="preserve"> 263  Шпикачки Стародворские, ВЕС.  ПОКОМ</v>
          </cell>
          <cell r="B38">
            <v>33.700000000000003</v>
          </cell>
        </row>
        <row r="39">
          <cell r="A39" t="str">
            <v xml:space="preserve"> 265  Колбаса Балыкбургская, ВЕС, ТМ Баварушка  ПОКОМ</v>
          </cell>
          <cell r="B39">
            <v>70.694000000000003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B40">
            <v>50.988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B41">
            <v>51.695999999999998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B42">
            <v>317</v>
          </cell>
        </row>
        <row r="43">
          <cell r="A43" t="str">
            <v xml:space="preserve"> 273  Сосиски Сочинки с сочной грудинкой, МГС 0.4кг,   ПОКОМ</v>
          </cell>
          <cell r="B43">
            <v>673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B44">
            <v>532</v>
          </cell>
        </row>
        <row r="45">
          <cell r="A45" t="str">
            <v xml:space="preserve"> 283  Сосиски Сочинки, ВЕС, ТМ Стародворье ПОКОМ</v>
          </cell>
          <cell r="B45">
            <v>168.77699999999999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B46">
            <v>162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B47">
            <v>349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B48">
            <v>60.86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B49">
            <v>599</v>
          </cell>
        </row>
        <row r="50">
          <cell r="A50" t="str">
            <v xml:space="preserve"> 302  Сосиски Сочинки по-баварски,  0.4кг, ТМ Стародворье  ПОКОМ</v>
          </cell>
          <cell r="B50">
            <v>881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>
            <v>26.314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>
            <v>59.904000000000003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>
            <v>400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>
            <v>502</v>
          </cell>
        </row>
        <row r="55">
          <cell r="A55" t="str">
            <v xml:space="preserve"> 309  Сосиски Сочинки с сыром 0,4 кг ТМ Стародворье  ПОКОМ</v>
          </cell>
          <cell r="B55">
            <v>294</v>
          </cell>
        </row>
        <row r="56">
          <cell r="A56" t="str">
            <v xml:space="preserve"> 312  Ветчина Филейская ВЕС ТМ  Вязанка ТС Столичная  ПОКОМ</v>
          </cell>
          <cell r="B56">
            <v>99.233999999999995</v>
          </cell>
        </row>
        <row r="57">
          <cell r="A57" t="str">
            <v xml:space="preserve"> 315  Колбаса вареная Молокуша ТМ Вязанка ВЕС, ПОКОМ</v>
          </cell>
          <cell r="B57">
            <v>189.00200000000001</v>
          </cell>
        </row>
        <row r="58">
          <cell r="A58" t="str">
            <v xml:space="preserve"> 316  Колбаса Нежная ТМ Зареченские ВЕС  ПОКОМ</v>
          </cell>
          <cell r="B58">
            <v>33.043999999999997</v>
          </cell>
        </row>
        <row r="59">
          <cell r="A59" t="str">
            <v xml:space="preserve"> 317 Колбаса Сервелат Рижский ТМ Зареченские, ВЕС  ПОКОМ</v>
          </cell>
          <cell r="B59">
            <v>3.056</v>
          </cell>
        </row>
        <row r="60">
          <cell r="A60" t="str">
            <v xml:space="preserve"> 318  Сосиски Датские ТМ Зареченские, ВЕС  ПОКОМ</v>
          </cell>
          <cell r="B60">
            <v>726.84699999999998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B61">
            <v>828</v>
          </cell>
        </row>
        <row r="62">
          <cell r="A62" t="str">
            <v xml:space="preserve"> 320  Ветчина Нежная ТМ Зареченские,большой батон, ВЕС ПОКОМ</v>
          </cell>
          <cell r="B62">
            <v>1.51</v>
          </cell>
        </row>
        <row r="63">
          <cell r="A63" t="str">
            <v xml:space="preserve"> 321  Колбаса Сервелат Пражский ТМ Зареченские, ВЕС ПОКОМ</v>
          </cell>
          <cell r="B63">
            <v>3.82</v>
          </cell>
        </row>
        <row r="64">
          <cell r="A64" t="str">
            <v xml:space="preserve"> 322  Колбаса вареная Молокуша 0,45кг ТМ Вязанка  ПОКОМ</v>
          </cell>
          <cell r="B64">
            <v>816</v>
          </cell>
        </row>
        <row r="65">
          <cell r="A65" t="str">
            <v xml:space="preserve"> 324  Ветчина Филейская ТМ Вязанка Столичная 0,45 кг ПОКОМ</v>
          </cell>
          <cell r="B65">
            <v>285</v>
          </cell>
        </row>
        <row r="66">
          <cell r="A66" t="str">
            <v xml:space="preserve"> 328  Сардельки Сочинки Стародворье ТМ  0,4 кг ПОКОМ</v>
          </cell>
          <cell r="B66">
            <v>166</v>
          </cell>
        </row>
        <row r="67">
          <cell r="A67" t="str">
            <v xml:space="preserve"> 329  Сардельки Сочинки с сыром Стародворье ТМ, 0,4 кг. ПОКОМ</v>
          </cell>
          <cell r="B67">
            <v>163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>
            <v>132.113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>
            <v>96</v>
          </cell>
        </row>
        <row r="70">
          <cell r="A70" t="str">
            <v xml:space="preserve"> 335  Колбаса Сливушка ТМ Вязанка. ВЕС.  ПОКОМ </v>
          </cell>
          <cell r="B70">
            <v>54.396999999999998</v>
          </cell>
        </row>
        <row r="71">
          <cell r="A71" t="str">
            <v xml:space="preserve"> 342 Сосиски Сочинки Молочные ТМ Стародворье 0,4 кг ПОКОМ</v>
          </cell>
          <cell r="B71">
            <v>681</v>
          </cell>
        </row>
        <row r="72">
          <cell r="A72" t="str">
            <v xml:space="preserve"> 343 Сосиски Сочинки Сливочные ТМ Стародворье  0,4 кг</v>
          </cell>
          <cell r="B72">
            <v>601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>
            <v>107.271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>
            <v>84.896000000000001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>
            <v>157.631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>
            <v>98.576999999999998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>
            <v>39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>
            <v>73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>
            <v>95</v>
          </cell>
        </row>
        <row r="80">
          <cell r="A80" t="str">
            <v xml:space="preserve"> 364  Сардельки Филейские Вязанка ВЕС NDX ТМ Вязанка  ПОКОМ</v>
          </cell>
          <cell r="B80">
            <v>110.821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>
            <v>146</v>
          </cell>
        </row>
        <row r="82">
          <cell r="A82" t="str">
            <v xml:space="preserve"> 377  Колбаса Молочная Дугушка 0,6кг ТМ Стародворье  ПОКОМ</v>
          </cell>
          <cell r="B82">
            <v>191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>
            <v>329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>
            <v>141</v>
          </cell>
        </row>
        <row r="85">
          <cell r="A85" t="str">
            <v xml:space="preserve"> 388  Сосиски Восточные Халяль ТМ Вязанка 0,33 кг АК. ПОКОМ</v>
          </cell>
          <cell r="B85">
            <v>86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>
            <v>119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>
            <v>57</v>
          </cell>
        </row>
        <row r="88">
          <cell r="A88" t="str">
            <v xml:space="preserve"> 410  Сосиски Баварские с сыром ТМ Стародворье 0,35 кг. ПОКОМ</v>
          </cell>
          <cell r="B88">
            <v>843</v>
          </cell>
        </row>
        <row r="89">
          <cell r="A89" t="str">
            <v xml:space="preserve"> 412  Сосиски Баварские ТМ Стародворье 0,35 кг ПОКОМ</v>
          </cell>
          <cell r="B89">
            <v>1854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>
            <v>2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>
            <v>16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>
            <v>144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>
            <v>8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B94">
            <v>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B95">
            <v>115.372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B96">
            <v>77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B97">
            <v>65.947999999999993</v>
          </cell>
        </row>
        <row r="98">
          <cell r="A98" t="str">
            <v xml:space="preserve"> 435  Колбаса Молочная Стародворская  с молоком в оболочке полиамид 0,4 кг.ТМ Стародворье ПОКОМ</v>
          </cell>
          <cell r="B98">
            <v>95</v>
          </cell>
        </row>
        <row r="99">
          <cell r="A99" t="str">
            <v xml:space="preserve"> 436  Колбаса Молочная стародворская с молоком, ВЕС, ТМ Стародворье  ПОКОМ</v>
          </cell>
          <cell r="B99">
            <v>50.71</v>
          </cell>
        </row>
        <row r="100">
          <cell r="A100" t="str">
            <v xml:space="preserve"> 438  Колбаса Филедворская 0,4 кг. ТМ Стародворье  ПОКОМ</v>
          </cell>
          <cell r="B100">
            <v>37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B101">
            <v>23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B102">
            <v>33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B103">
            <v>59</v>
          </cell>
        </row>
        <row r="104">
          <cell r="A104" t="str">
            <v xml:space="preserve"> 448  Сосиски Сливушки по-венски ТМ Вязанка. 0,3 кг ПОКОМ</v>
          </cell>
          <cell r="B104">
            <v>36</v>
          </cell>
        </row>
        <row r="105">
          <cell r="A105" t="str">
            <v xml:space="preserve"> 449  Колбаса Дугушка Стародворская ВЕС ТС Дугушка ПОКОМ</v>
          </cell>
          <cell r="B105">
            <v>102.47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B106">
            <v>950.83199999999999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B107">
            <v>1250.9659999999999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B108">
            <v>1110.473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B109">
            <v>57.908999999999999</v>
          </cell>
        </row>
        <row r="110">
          <cell r="A110" t="str">
            <v xml:space="preserve"> 467  Колбаса Филейная 0,5кг ТМ Особый рецепт  ПОКОМ</v>
          </cell>
          <cell r="B110">
            <v>33</v>
          </cell>
        </row>
        <row r="111">
          <cell r="A111" t="str">
            <v xml:space="preserve"> 473  Ветчина Рубленая ВЕС ТМ Зареченские  ПОКОМ</v>
          </cell>
          <cell r="B111">
            <v>2.6960000000000002</v>
          </cell>
        </row>
        <row r="112">
          <cell r="A112" t="str">
            <v xml:space="preserve"> 474  Колбаса Молочная 0,4кг ТМ Зареченские  ПОКОМ</v>
          </cell>
          <cell r="B112">
            <v>10</v>
          </cell>
        </row>
        <row r="113">
          <cell r="A113" t="str">
            <v xml:space="preserve"> 475  Колбаса Нежная 0,4кг ТМ Зареченские  ПОКОМ</v>
          </cell>
          <cell r="B113">
            <v>11</v>
          </cell>
        </row>
        <row r="114">
          <cell r="A114" t="str">
            <v xml:space="preserve"> 476  Колбаса Нежная со шпиком 0,4кг ТМ Зареченские  ПОКОМ</v>
          </cell>
          <cell r="B114">
            <v>7</v>
          </cell>
        </row>
        <row r="115">
          <cell r="A115" t="str">
            <v xml:space="preserve"> 477  Ветчина Рубленая 0,4кг ТМ Зареченские  ПОКОМ</v>
          </cell>
          <cell r="B115">
            <v>8</v>
          </cell>
        </row>
        <row r="116">
          <cell r="A116" t="str">
            <v xml:space="preserve"> 478  Сардельки Зареченские ВЕС ТМ Зареченские  ПОКОМ</v>
          </cell>
          <cell r="B116">
            <v>2.6659999999999999</v>
          </cell>
        </row>
        <row r="117">
          <cell r="A117" t="str">
            <v xml:space="preserve"> 479  Шпикачки Зареченские ВЕС ТМ Зареченские  ПОКОМ</v>
          </cell>
          <cell r="B117">
            <v>14.638</v>
          </cell>
        </row>
        <row r="118">
          <cell r="A118" t="str">
            <v xml:space="preserve"> 486  Колбаски Бюргерсы с сыром 0,27кг ТМ Баварушка  ПОКОМ</v>
          </cell>
          <cell r="B118">
            <v>5</v>
          </cell>
        </row>
        <row r="119">
          <cell r="A119" t="str">
            <v>3215 ВЕТЧ.МЯСНАЯ Папа может п/о 0.4кг 8шт.    ОСТАНКИНО</v>
          </cell>
          <cell r="B119">
            <v>72</v>
          </cell>
        </row>
        <row r="120">
          <cell r="A120" t="str">
            <v>3812 СОЧНЫЕ сос п/о мгс 2*2  ОСТАНКИНО</v>
          </cell>
          <cell r="B120">
            <v>424.35300000000001</v>
          </cell>
        </row>
        <row r="121">
          <cell r="A121" t="str">
            <v>4063 МЯСНАЯ Папа может вар п/о_Л   ОСТАНКИНО</v>
          </cell>
          <cell r="B121">
            <v>506.76</v>
          </cell>
        </row>
        <row r="122">
          <cell r="A122" t="str">
            <v>4117 ЭКСТРА Папа может с/к в/у_Л   ОСТАНКИНО</v>
          </cell>
          <cell r="B122">
            <v>10.15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B123">
            <v>22.988</v>
          </cell>
        </row>
        <row r="124">
          <cell r="A124" t="str">
            <v>4813 ФИЛЕЙНАЯ Папа может вар п/о_Л   ОСТАНКИНО</v>
          </cell>
          <cell r="B124">
            <v>133.97</v>
          </cell>
        </row>
        <row r="125">
          <cell r="A125" t="str">
            <v>4993 САЛЯМИ ИТАЛЬЯНСКАЯ с/к в/у 1/250*8_120c ОСТАНКИНО</v>
          </cell>
          <cell r="B125">
            <v>110</v>
          </cell>
        </row>
        <row r="126">
          <cell r="A126" t="str">
            <v>5246 ДОКТОРСКАЯ ПРЕМИУМ вар б/о мгс_30с ОСТАНКИНО</v>
          </cell>
          <cell r="B126">
            <v>6.0030000000000001</v>
          </cell>
        </row>
        <row r="127">
          <cell r="A127" t="str">
            <v>5341 СЕРВЕЛАТ ОХОТНИЧИЙ в/к в/у  ОСТАНКИНО</v>
          </cell>
          <cell r="B127">
            <v>99.021000000000001</v>
          </cell>
        </row>
        <row r="128">
          <cell r="A128" t="str">
            <v>5483 ЭКСТРА Папа может с/к в/у 1/250 8шт.   ОСТАНКИНО</v>
          </cell>
          <cell r="B128">
            <v>189</v>
          </cell>
        </row>
        <row r="129">
          <cell r="A129" t="str">
            <v>5544 Сервелат Финский в/к в/у_45с НОВАЯ ОСТАНКИНО</v>
          </cell>
          <cell r="B129">
            <v>252.994</v>
          </cell>
        </row>
        <row r="130">
          <cell r="A130" t="str">
            <v>5682 САЛЯМИ МЕЛКОЗЕРНЕНАЯ с/к в/у 1/120_60с   ОСТАНКИНО</v>
          </cell>
          <cell r="B130">
            <v>739</v>
          </cell>
        </row>
        <row r="131">
          <cell r="A131" t="str">
            <v>5698 СЫТНЫЕ Папа может сар б/о мгс 1*3_Маяк  ОСТАНКИНО</v>
          </cell>
          <cell r="B131">
            <v>44.966000000000001</v>
          </cell>
        </row>
        <row r="132">
          <cell r="A132" t="str">
            <v>5706 АРОМАТНАЯ Папа может с/к в/у 1/250 8шт.  ОСТАНКИНО</v>
          </cell>
          <cell r="B132">
            <v>169</v>
          </cell>
        </row>
        <row r="133">
          <cell r="A133" t="str">
            <v>5708 ПОСОЛЬСКАЯ Папа может с/к в/у ОСТАНКИНО</v>
          </cell>
          <cell r="B133">
            <v>10.045999999999999</v>
          </cell>
        </row>
        <row r="134">
          <cell r="A134" t="str">
            <v>5820 СЛИВОЧНЫЕ Папа может сос п/о мгс 2*2_45с   ОСТАНКИНО</v>
          </cell>
          <cell r="B134">
            <v>88.878</v>
          </cell>
        </row>
        <row r="135">
          <cell r="A135" t="str">
            <v>5851 ЭКСТРА Папа может вар п/о   ОСТАНКИНО</v>
          </cell>
          <cell r="B135">
            <v>106.264</v>
          </cell>
        </row>
        <row r="136">
          <cell r="A136" t="str">
            <v>5931 ОХОТНИЧЬЯ Папа может с/к в/у 1/220 8шт.   ОСТАНКИНО</v>
          </cell>
          <cell r="B136">
            <v>231</v>
          </cell>
        </row>
        <row r="137">
          <cell r="A137" t="str">
            <v>5992 ВРЕМЯ ОКРОШКИ Папа может вар п/о 0.4кг   ОСТАНКИНО</v>
          </cell>
          <cell r="B137">
            <v>258</v>
          </cell>
        </row>
        <row r="138">
          <cell r="A138" t="str">
            <v>6113 СОЧНЫЕ сос п/о мгс 1*6_Ашан  ОСТАНКИНО</v>
          </cell>
          <cell r="B138">
            <v>573.67600000000004</v>
          </cell>
        </row>
        <row r="139">
          <cell r="A139" t="str">
            <v>6206 СВИНИНА ПО-ДОМАШНЕМУ к/в мл/к в/у 0.3кг  ОСТАНКИНО</v>
          </cell>
          <cell r="B139">
            <v>103</v>
          </cell>
        </row>
        <row r="140">
          <cell r="A140" t="str">
            <v>6228 МЯСНОЕ АССОРТИ к/з с/н мгс 1/90 10шт.  ОСТАНКИНО</v>
          </cell>
          <cell r="B140">
            <v>152</v>
          </cell>
        </row>
        <row r="141">
          <cell r="A141" t="str">
            <v>6247 ДОМАШНЯЯ Папа может вар п/о 0,4кг 8шт.  ОСТАНКИНО</v>
          </cell>
          <cell r="B141">
            <v>44</v>
          </cell>
        </row>
        <row r="142">
          <cell r="A142" t="str">
            <v>6268 ГОВЯЖЬЯ Папа может вар п/о 0,4кг 8 шт.  ОСТАНКИНО</v>
          </cell>
          <cell r="B142">
            <v>73</v>
          </cell>
        </row>
        <row r="143">
          <cell r="A143" t="str">
            <v>6303 МЯСНЫЕ Папа может сос п/о мгс 1.5*3  ОСТАНКИНО</v>
          </cell>
          <cell r="B143">
            <v>122.833</v>
          </cell>
        </row>
        <row r="144">
          <cell r="A144" t="str">
            <v>6325 ДОКТОРСКАЯ ПРЕМИУМ вар п/о 0.4кг 8шт.  ОСТАНКИНО</v>
          </cell>
          <cell r="B144">
            <v>299</v>
          </cell>
        </row>
        <row r="145">
          <cell r="A145" t="str">
            <v>6333 МЯСНАЯ Папа может вар п/о 0.4кг 8шт.  ОСТАНКИНО</v>
          </cell>
          <cell r="B145">
            <v>1670</v>
          </cell>
        </row>
        <row r="146">
          <cell r="A146" t="str">
            <v>6340 ДОМАШНИЙ РЕЦЕПТ Коровино 0.5кг 8шт.  ОСТАНКИНО</v>
          </cell>
          <cell r="B146">
            <v>201</v>
          </cell>
        </row>
        <row r="147">
          <cell r="A147" t="str">
            <v>6341 ДОМАШНИЙ РЕЦЕПТ СО ШПИКОМ Коровино 0.5кг  ОСТАНКИНО</v>
          </cell>
          <cell r="B147">
            <v>15</v>
          </cell>
        </row>
        <row r="148">
          <cell r="A148" t="str">
            <v>6353 ЭКСТРА Папа может вар п/о 0.4кг 8шт.  ОСТАНКИНО</v>
          </cell>
          <cell r="B148">
            <v>479</v>
          </cell>
        </row>
        <row r="149">
          <cell r="A149" t="str">
            <v>6392 ФИЛЕЙНАЯ Папа может вар п/о 0.4кг. ОСТАНКИНО</v>
          </cell>
          <cell r="B149">
            <v>1165</v>
          </cell>
        </row>
        <row r="150">
          <cell r="A150" t="str">
            <v>6426 КЛАССИЧЕСКАЯ ПМ вар п/о 0.3кг 8шт.  ОСТАНКИНО</v>
          </cell>
          <cell r="B150">
            <v>413</v>
          </cell>
        </row>
        <row r="151">
          <cell r="A151" t="str">
            <v>6453 ЭКСТРА Папа может с/к с/н в/у 1/100 14шт.   ОСТАНКИНО</v>
          </cell>
          <cell r="B151">
            <v>573</v>
          </cell>
        </row>
        <row r="152">
          <cell r="A152" t="str">
            <v>6454 АРОМАТНАЯ с/к с/н в/у 1/100 14шт.  ОСТАНКИНО</v>
          </cell>
          <cell r="B152">
            <v>460</v>
          </cell>
        </row>
        <row r="153">
          <cell r="A153" t="str">
            <v>6459 СЕРВЕЛАТ ШВЕЙЦАРСК. в/к с/н в/у 1/100*10  ОСТАНКИНО</v>
          </cell>
          <cell r="B153">
            <v>6</v>
          </cell>
        </row>
        <row r="154">
          <cell r="A154" t="str">
            <v>6495 ВЕТЧ.МРАМОРНАЯ в/у срез 0.3кг 6шт_45с  ОСТАНКИНО</v>
          </cell>
          <cell r="B154">
            <v>36</v>
          </cell>
        </row>
        <row r="155">
          <cell r="A155" t="str">
            <v>6527 ШПИКАЧКИ СОЧНЫЕ ПМ сар б/о мгс 1*3 45с ОСТАНКИНО</v>
          </cell>
          <cell r="B155">
            <v>136.10400000000001</v>
          </cell>
        </row>
        <row r="156">
          <cell r="A156" t="str">
            <v>6586 МРАМОРНАЯ И БАЛЫКОВАЯ в/к с/н мгс 1/90 ОСТАНКИНО</v>
          </cell>
          <cell r="B156">
            <v>44</v>
          </cell>
        </row>
        <row r="157">
          <cell r="A157" t="str">
            <v>6602 БАВАРСКИЕ ПМ сос ц/о мгс 0,35кг 8шт.  ОСТАНКИНО</v>
          </cell>
          <cell r="B157">
            <v>59</v>
          </cell>
        </row>
        <row r="158">
          <cell r="A158" t="str">
            <v>6661 СОЧНЫЙ ГРИЛЬ ПМ сос п/о мгс 1.5*4_Маяк  ОСТАНКИНО</v>
          </cell>
          <cell r="B158">
            <v>15.413</v>
          </cell>
        </row>
        <row r="159">
          <cell r="A159" t="str">
            <v>6666 БОЯНСКАЯ Папа может п/к в/у 0,28кг 8 шт. ОСТАНКИНО</v>
          </cell>
          <cell r="B159">
            <v>364</v>
          </cell>
        </row>
        <row r="160">
          <cell r="A160" t="str">
            <v>6683 СЕРВЕЛАТ ЗЕРНИСТЫЙ ПМ в/к в/у 0,35кг  ОСТАНКИНО</v>
          </cell>
          <cell r="B160">
            <v>979</v>
          </cell>
        </row>
        <row r="161">
          <cell r="A161" t="str">
            <v>6684 СЕРВЕЛАТ КАРЕЛЬСКИЙ ПМ в/к в/у 0.28кг  ОСТАНКИНО</v>
          </cell>
          <cell r="B161">
            <v>700</v>
          </cell>
        </row>
        <row r="162">
          <cell r="A162" t="str">
            <v>6689 СЕРВЕЛАТ ОХОТНИЧИЙ ПМ в/к в/у 0,35кг 8шт  ОСТАНКИНО</v>
          </cell>
          <cell r="B162">
            <v>1045</v>
          </cell>
        </row>
        <row r="163">
          <cell r="A163" t="str">
            <v>6697 СЕРВЕЛАТ ФИНСКИЙ ПМ в/к в/у 0,35кг 8шт.  ОСТАНКИНО</v>
          </cell>
          <cell r="B163">
            <v>1542</v>
          </cell>
        </row>
        <row r="164">
          <cell r="A164" t="str">
            <v>6713 СОЧНЫЙ ГРИЛЬ ПМ сос п/о мгс 0.41кг 8шт.  ОСТАНКИНО</v>
          </cell>
          <cell r="B164">
            <v>393</v>
          </cell>
        </row>
        <row r="165">
          <cell r="A165" t="str">
            <v>6722 СОЧНЫЕ ПМ сос п/о мгс 0,41кг 10шт.  ОСТАНКИНО</v>
          </cell>
          <cell r="B165">
            <v>1893</v>
          </cell>
        </row>
        <row r="166">
          <cell r="A166" t="str">
            <v>6726 СЛИВОЧНЫЕ ПМ сос п/о мгс 0.41кг 10шт.  ОСТАНКИНО</v>
          </cell>
          <cell r="B166">
            <v>738</v>
          </cell>
        </row>
        <row r="167">
          <cell r="A167" t="str">
            <v>6747 РУССКАЯ ПРЕМИУМ ПМ вар ф/о в/у  ОСТАНКИНО</v>
          </cell>
          <cell r="B167">
            <v>5.9749999999999996</v>
          </cell>
        </row>
        <row r="168">
          <cell r="A168" t="str">
            <v>6759 МОЛОЧНЫЕ ГОСТ сос ц/о мгс 0.4кг 7шт.  ОСТАНКИНО</v>
          </cell>
          <cell r="B168">
            <v>4</v>
          </cell>
        </row>
        <row r="169">
          <cell r="A169" t="str">
            <v>6761 МОЛОЧНЫЕ ГОСТ сос ц/о мгс 1*4  ОСТАНКИНО</v>
          </cell>
          <cell r="B169">
            <v>9.4469999999999992</v>
          </cell>
        </row>
        <row r="170">
          <cell r="A170" t="str">
            <v>6762 СЛИВОЧНЫЕ сос ц/о мгс 0.41кг 8шт.  ОСТАНКИНО</v>
          </cell>
          <cell r="B170">
            <v>40</v>
          </cell>
        </row>
        <row r="171">
          <cell r="A171" t="str">
            <v>6764 СЛИВОЧНЫЕ сос ц/о мгс 1*4  ОСТАНКИНО</v>
          </cell>
          <cell r="B171">
            <v>23.933</v>
          </cell>
        </row>
        <row r="172">
          <cell r="A172" t="str">
            <v>6765 РУБЛЕНЫЕ сос ц/о мгс 0.36кг 6шт.  ОСТАНКИНО</v>
          </cell>
          <cell r="B172">
            <v>149</v>
          </cell>
        </row>
        <row r="173">
          <cell r="A173" t="str">
            <v>6767 РУБЛЕНЫЕ сос ц/о мгс 1*4  ОСТАНКИНО</v>
          </cell>
          <cell r="B173">
            <v>11.795999999999999</v>
          </cell>
        </row>
        <row r="174">
          <cell r="A174" t="str">
            <v>6768 С СЫРОМ сос ц/о мгс 0.41кг 6шт.  ОСТАНКИНО</v>
          </cell>
          <cell r="B174">
            <v>39</v>
          </cell>
        </row>
        <row r="175">
          <cell r="A175" t="str">
            <v>6770 ИСПАНСКИЕ сос ц/о мгс 0.41кг 6шт.  ОСТАНКИНО</v>
          </cell>
          <cell r="B175">
            <v>22</v>
          </cell>
        </row>
        <row r="176">
          <cell r="A176" t="str">
            <v>6773 САЛЯМИ Папа может п/к в/у 0,28кг 8шт.  ОСТАНКИНО</v>
          </cell>
          <cell r="B176">
            <v>161</v>
          </cell>
        </row>
        <row r="177">
          <cell r="A177" t="str">
            <v>6777 МЯСНЫЕ С ГОВЯДИНОЙ ПМ сос п/о мгс 0.4кг  ОСТАНКИНО</v>
          </cell>
          <cell r="B177">
            <v>370</v>
          </cell>
        </row>
        <row r="178">
          <cell r="A178" t="str">
            <v>6785 ВЕНСКАЯ САЛЯМИ п/к в/у 0.33кг 8шт.  ОСТАНКИНО</v>
          </cell>
          <cell r="B178">
            <v>106</v>
          </cell>
        </row>
        <row r="179">
          <cell r="A179" t="str">
            <v>6787 СЕРВЕЛАТ КРЕМЛЕВСКИЙ в/к в/у 0,33кг 8шт.  ОСТАНКИНО</v>
          </cell>
          <cell r="B179">
            <v>60</v>
          </cell>
        </row>
        <row r="180">
          <cell r="A180" t="str">
            <v>6793 БАЛЫКОВАЯ в/к в/у 0,33кг 8шт.  ОСТАНКИНО</v>
          </cell>
          <cell r="B180">
            <v>120</v>
          </cell>
        </row>
        <row r="181">
          <cell r="A181" t="str">
            <v>6794 БАЛЫКОВАЯ в/к в/у  ОСТАНКИНО</v>
          </cell>
          <cell r="B181">
            <v>5.2229999999999999</v>
          </cell>
        </row>
        <row r="182">
          <cell r="A182" t="str">
            <v>6795 ОСТАНКИНСКАЯ в/к в/у 0,33кг 8шт.  ОСТАНКИНО</v>
          </cell>
          <cell r="B182">
            <v>22</v>
          </cell>
        </row>
        <row r="183">
          <cell r="A183" t="str">
            <v>6807 СЕРВЕЛАТ ЕВРОПЕЙСКИЙ в/к в/у 0,33кг 8шт.  ОСТАНКИНО</v>
          </cell>
          <cell r="B183">
            <v>45</v>
          </cell>
        </row>
        <row r="184">
          <cell r="A184" t="str">
            <v>6829 МОЛОЧНЫЕ КЛАССИЧЕСКИЕ сос п/о мгс 2*4_С  ОСТАНКИНО</v>
          </cell>
          <cell r="B184">
            <v>110.096</v>
          </cell>
        </row>
        <row r="185">
          <cell r="A185" t="str">
            <v>6834 ПОСОЛЬСКАЯ ПМ с/к с/н в/у 1/100 10шт.  ОСТАНКИНО</v>
          </cell>
          <cell r="B185">
            <v>108</v>
          </cell>
        </row>
        <row r="186">
          <cell r="A186" t="str">
            <v>6837 ФИЛЕЙНЫЕ Папа Может сос ц/о мгс 0.4кг  ОСТАНКИНО</v>
          </cell>
          <cell r="B186">
            <v>352</v>
          </cell>
        </row>
        <row r="187">
          <cell r="A187" t="str">
            <v>6852 МОЛОЧНЫЕ ПРЕМИУМ ПМ сос п/о в/ у 1/350  ОСТАНКИНО</v>
          </cell>
          <cell r="B187">
            <v>790</v>
          </cell>
        </row>
        <row r="188">
          <cell r="A188" t="str">
            <v>6853 МОЛОЧНЫЕ ПРЕМИУМ ПМ сос п/о мгс 1*6  ОСТАНКИНО</v>
          </cell>
          <cell r="B188">
            <v>41.067999999999998</v>
          </cell>
        </row>
        <row r="189">
          <cell r="A189" t="str">
            <v>6854 МОЛОЧНЫЕ ПРЕМИУМ ПМ сос п/о мгс 0.6кг  ОСТАНКИНО</v>
          </cell>
          <cell r="B189">
            <v>135</v>
          </cell>
        </row>
        <row r="190">
          <cell r="A190" t="str">
            <v>6861 ДОМАШНИЙ РЕЦЕПТ Коровино вар п/о  ОСТАНКИНО</v>
          </cell>
          <cell r="B190">
            <v>226.04300000000001</v>
          </cell>
        </row>
        <row r="191">
          <cell r="A191" t="str">
            <v>6862 ДОМАШНИЙ РЕЦЕПТ СО ШПИК. Коровино вар п/о  ОСТАНКИНО</v>
          </cell>
          <cell r="B191">
            <v>11.776</v>
          </cell>
        </row>
        <row r="192">
          <cell r="A192" t="str">
            <v>6865 ВЕТЧ.НЕЖНАЯ Коровино п/о  ОСТАНКИНО</v>
          </cell>
          <cell r="B192">
            <v>60.115000000000002</v>
          </cell>
        </row>
        <row r="193">
          <cell r="A193" t="str">
            <v>6870 С ГОВЯДИНОЙ СН сос п/о мгс 1*6  ОСТАНКИНО</v>
          </cell>
          <cell r="B193">
            <v>19.596</v>
          </cell>
        </row>
        <row r="194">
          <cell r="A194" t="str">
            <v>6901 МЯСНИКС ПМ сос б/о мгс 1/160 14шт.  ОСТАНКИНО</v>
          </cell>
          <cell r="B194">
            <v>79</v>
          </cell>
        </row>
        <row r="195">
          <cell r="A195" t="str">
            <v>6919 БЕКОН с/к с/н в/у 1/180 10шт.  ОСТАНКИНО</v>
          </cell>
          <cell r="B195">
            <v>208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B196">
            <v>28</v>
          </cell>
        </row>
        <row r="197">
          <cell r="A197" t="str">
            <v>Балык свиной с/к "Эликатессе" 0,10 кг.шт. нарезка (лоток с ср.защ.атм.)  СПК</v>
          </cell>
          <cell r="B197">
            <v>70</v>
          </cell>
        </row>
        <row r="198">
          <cell r="A198" t="str">
            <v>БОНУС ДОМАШНИЙ РЕЦЕПТ Коровино 0.5кг 8шт. (6305)</v>
          </cell>
          <cell r="B198">
            <v>5</v>
          </cell>
        </row>
        <row r="199">
          <cell r="A199" t="str">
            <v>БОНУС ДОМАШНИЙ РЕЦЕПТ Коровино вар п/о (5324)</v>
          </cell>
          <cell r="B199">
            <v>7.8810000000000002</v>
          </cell>
        </row>
        <row r="200">
          <cell r="A200" t="str">
            <v>БОНУС СОЧНЫЕ сос п/о мгс 0.41кг_UZ (6087)  ОСТАНКИНО</v>
          </cell>
          <cell r="B200">
            <v>68</v>
          </cell>
        </row>
        <row r="201">
          <cell r="A201" t="str">
            <v>БОНУС СОЧНЫЕ сос п/о мгс 1*6_UZ (6088)  ОСТАНКИНО</v>
          </cell>
          <cell r="B201">
            <v>45.109000000000002</v>
          </cell>
        </row>
        <row r="202">
          <cell r="A202" t="str">
            <v>БОНУС_273  Сосиски Сочинки с сочной грудинкой, МГС 0.4кг,   ПОКОМ</v>
          </cell>
          <cell r="B202">
            <v>364</v>
          </cell>
        </row>
        <row r="203">
          <cell r="A203" t="str">
            <v>БОНУС_Колбаса вареная Филейская ТМ Вязанка. ВЕС  ПОКОМ</v>
          </cell>
          <cell r="B203">
            <v>97.39</v>
          </cell>
        </row>
        <row r="204">
          <cell r="A204" t="str">
            <v>БОНУС_Колбаса Сервелат Филедворский, фиброуз, в/у 0,35 кг срез,  ПОКОМ</v>
          </cell>
          <cell r="B204">
            <v>148</v>
          </cell>
        </row>
        <row r="205">
          <cell r="A205" t="str">
            <v>БОНУС_Мини-чебуречки с мясом  0,3кг ТМ Зареченские  ПОКОМ</v>
          </cell>
          <cell r="B205">
            <v>1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B206">
            <v>40.299999999999997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B207">
            <v>100</v>
          </cell>
        </row>
        <row r="208">
          <cell r="A208" t="str">
            <v>БОНУС_Сервелат Фирменный в/к 0,10 кг.шт. нарезка (лоток с ср.защ.атм.)  СПК</v>
          </cell>
          <cell r="B208">
            <v>28</v>
          </cell>
        </row>
        <row r="209">
          <cell r="A209" t="str">
            <v>Бутербродная вареная 0,47 кг шт.  СПК</v>
          </cell>
          <cell r="B209">
            <v>21</v>
          </cell>
        </row>
        <row r="210">
          <cell r="A210" t="str">
            <v>Вацлавская п/к (черева) 390 гр.шт. термоус.пак  СПК</v>
          </cell>
          <cell r="B210">
            <v>41</v>
          </cell>
        </row>
        <row r="211">
          <cell r="A211" t="str">
            <v>Готовые чебупели острые с мясом Горячая штучка 0,3 кг зам  ПОКОМ</v>
          </cell>
          <cell r="B211">
            <v>93</v>
          </cell>
        </row>
        <row r="212">
          <cell r="A212" t="str">
            <v>Готовые чебупели с ветчиной и сыром Горячая штучка 0,3кг зам  ПОКОМ</v>
          </cell>
          <cell r="B212">
            <v>460</v>
          </cell>
        </row>
        <row r="213">
          <cell r="A213" t="str">
            <v>Готовые чебупели сочные с мясом ТМ Горячая штучка  0,3кг зам  ПОКОМ</v>
          </cell>
          <cell r="B213">
            <v>302</v>
          </cell>
        </row>
        <row r="214">
          <cell r="A214" t="str">
            <v>Готовые чебуреки с мясом ТМ Горячая штучка 0,09 кг флоу-пак ПОКОМ</v>
          </cell>
          <cell r="B214">
            <v>43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B215">
            <v>4</v>
          </cell>
        </row>
        <row r="216">
          <cell r="A216" t="str">
            <v>Гуцульская с/к "КолбасГрад" 160 гр.шт. термоус. пак  СПК</v>
          </cell>
          <cell r="B216">
            <v>15</v>
          </cell>
        </row>
        <row r="217">
          <cell r="A217" t="str">
            <v>Дельгаро с/в "Эликатессе" 140 гр.шт.  СПК</v>
          </cell>
          <cell r="B217">
            <v>8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B218">
            <v>81</v>
          </cell>
        </row>
        <row r="219">
          <cell r="A219" t="str">
            <v>Докторская вареная в/с  СПК</v>
          </cell>
          <cell r="B219">
            <v>1.196</v>
          </cell>
        </row>
        <row r="220">
          <cell r="A220" t="str">
            <v>Докторская вареная в/с 0,47 кг шт.  СПК</v>
          </cell>
          <cell r="B220">
            <v>10</v>
          </cell>
        </row>
        <row r="221">
          <cell r="A221" t="str">
            <v>Докторская вареная термоус.пак. "Высокий вкус"  СПК</v>
          </cell>
          <cell r="B221">
            <v>37.85</v>
          </cell>
        </row>
        <row r="222">
          <cell r="A222" t="str">
            <v>ЖАР-мени ВЕС ТМ Зареченские  ПОКОМ</v>
          </cell>
          <cell r="B222">
            <v>16.5</v>
          </cell>
        </row>
        <row r="223">
          <cell r="A223" t="str">
            <v>Классическая вареная 400 гр.шт.  СПК</v>
          </cell>
          <cell r="B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B224">
            <v>232</v>
          </cell>
        </row>
        <row r="225">
          <cell r="A225" t="str">
            <v>Колбаски ПодПивасики острые с/к 0,10 кг.шт. термофор.пак.  СПК</v>
          </cell>
          <cell r="B225">
            <v>225</v>
          </cell>
        </row>
        <row r="226">
          <cell r="A226" t="str">
            <v>Колбаски ПодПивасики с сыром с/к 100 гр.шт. (в ср.защ.атм.)  СПК</v>
          </cell>
          <cell r="B226">
            <v>58</v>
          </cell>
        </row>
        <row r="227">
          <cell r="A227" t="str">
            <v>Консервы говядина тушеная "СПК" ж/б 0,338 кг.шт. термоус. пл. ЧМК  СПК</v>
          </cell>
          <cell r="B227">
            <v>8</v>
          </cell>
        </row>
        <row r="228">
          <cell r="A228" t="str">
            <v>Круггетсы с сырным соусом ТМ Горячая штучка 0,25 кг зам  ПОКОМ</v>
          </cell>
          <cell r="B228">
            <v>147</v>
          </cell>
        </row>
        <row r="229">
          <cell r="A229" t="str">
            <v>Круггетсы сочные ТМ Горячая штучка ТС Круггетсы 0,25 кг зам  ПОКОМ</v>
          </cell>
          <cell r="B229">
            <v>206</v>
          </cell>
        </row>
        <row r="230">
          <cell r="A230" t="str">
            <v>Ла Фаворте с/в "Эликатессе" 140 гр.шт.  СПК</v>
          </cell>
          <cell r="B230">
            <v>34</v>
          </cell>
        </row>
        <row r="231">
          <cell r="A231" t="str">
            <v>Ливерная Печеночная "Просто выгодно" 0,3 кг.шт.  СПК</v>
          </cell>
          <cell r="B231">
            <v>22</v>
          </cell>
        </row>
        <row r="232">
          <cell r="A232" t="str">
            <v>Любительская вареная термоус.пак. "Высокий вкус"  СПК</v>
          </cell>
          <cell r="B232">
            <v>20.923999999999999</v>
          </cell>
        </row>
        <row r="233">
          <cell r="A233" t="str">
            <v>Мини-пицца с ветчиной и сыром 0,3кг ТМ Зареченские  ПОКОМ</v>
          </cell>
          <cell r="B233">
            <v>2</v>
          </cell>
        </row>
        <row r="234">
          <cell r="A234" t="str">
            <v>Мини-сосиски в тесте 0,3кг ТМ Зареченские  ПОКОМ</v>
          </cell>
          <cell r="B234">
            <v>4</v>
          </cell>
        </row>
        <row r="235">
          <cell r="A235" t="str">
            <v>Мини-сосиски в тесте 3,7кг ВЕС заморож. ТМ Зареченские  ПОКОМ</v>
          </cell>
          <cell r="B235">
            <v>37</v>
          </cell>
        </row>
        <row r="236">
          <cell r="A236" t="str">
            <v>Мини-чебуречки с мясом  0,3кг ТМ Зареченские  ПОКОМ</v>
          </cell>
          <cell r="B236">
            <v>6</v>
          </cell>
        </row>
        <row r="237">
          <cell r="A237" t="str">
            <v>Мини-чебуречки с сыром и ветчиной 0,3кг ТМ Зареченские  ПОКОМ</v>
          </cell>
          <cell r="B237">
            <v>13</v>
          </cell>
        </row>
        <row r="238">
          <cell r="A238" t="str">
            <v>Мини-шарики с курочкой и сыром ТМ Зареченские ВЕС  ПОКОМ</v>
          </cell>
          <cell r="B238">
            <v>24</v>
          </cell>
        </row>
        <row r="239">
          <cell r="A239" t="str">
            <v>Наггетсы Foodgital 0,25кг ТМ Горячая штучка  ПОКОМ</v>
          </cell>
          <cell r="B239">
            <v>5</v>
          </cell>
        </row>
        <row r="240">
          <cell r="A240" t="str">
            <v>Наггетсы из печи 0,25кг ТМ Вязанка ТС Няняггетсы Сливушки замор.  ПОКОМ</v>
          </cell>
          <cell r="B240">
            <v>588</v>
          </cell>
        </row>
        <row r="241">
          <cell r="A241" t="str">
            <v>Наггетсы Нагетосы Сочная курочка ТМ Горячая штучка 0,25 кг зам  ПОКОМ</v>
          </cell>
          <cell r="B241">
            <v>323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B242">
            <v>466</v>
          </cell>
        </row>
        <row r="243">
          <cell r="A243" t="str">
            <v>Наггетсы с куриным филе и сыром ТМ Вязанка 0,25 кг ПОКОМ</v>
          </cell>
          <cell r="B243">
            <v>207</v>
          </cell>
        </row>
        <row r="244">
          <cell r="A244" t="str">
            <v>Наггетсы Хрустящие 0,3кг ТМ Зареченские  ПОКОМ</v>
          </cell>
          <cell r="B244">
            <v>26</v>
          </cell>
        </row>
        <row r="245">
          <cell r="A245" t="str">
            <v>Наггетсы Хрустящие ТМ Зареченские. ВЕС ПОКОМ</v>
          </cell>
          <cell r="B245">
            <v>161</v>
          </cell>
        </row>
        <row r="246">
          <cell r="A246" t="str">
            <v>Оригинальная с перцем с/к  СПК</v>
          </cell>
          <cell r="B246">
            <v>63.335999999999999</v>
          </cell>
        </row>
        <row r="247">
          <cell r="A247" t="str">
            <v>Особая вареная  СПК</v>
          </cell>
          <cell r="B247">
            <v>2.4260000000000002</v>
          </cell>
        </row>
        <row r="248">
          <cell r="A248" t="str">
            <v>Пельмени Grandmeni со сливочным маслом Горячая штучка 0,75 кг ПОКОМ</v>
          </cell>
          <cell r="B248">
            <v>53</v>
          </cell>
        </row>
        <row r="249">
          <cell r="A249" t="str">
            <v>Пельмени Бигбули #МЕГАВКУСИЩЕ с сочной грудинкой 0,43 кг  ПОКОМ</v>
          </cell>
          <cell r="B249">
            <v>24</v>
          </cell>
        </row>
        <row r="250">
          <cell r="A250" t="str">
            <v>Пельмени Бигбули #МЕГАВКУСИЩЕ с сочной грудинкой 0,9 кг  ПОКОМ</v>
          </cell>
          <cell r="B250">
            <v>187</v>
          </cell>
        </row>
        <row r="251">
          <cell r="A251" t="str">
            <v>Пельмени Бигбули с мясом, Горячая штучка 0,43кг  ПОКОМ</v>
          </cell>
          <cell r="B251">
            <v>65</v>
          </cell>
        </row>
        <row r="252">
          <cell r="A252" t="str">
            <v>Пельмени Бигбули с мясом, Горячая штучка 0,9кг  ПОКОМ</v>
          </cell>
          <cell r="B252">
            <v>71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B253">
            <v>168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B254">
            <v>70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B255">
            <v>61</v>
          </cell>
        </row>
        <row r="256">
          <cell r="A256" t="str">
            <v>Пельмени Бульмени с говядиной и свининой Горячая шт. 0,9 кг  ПОКОМ</v>
          </cell>
          <cell r="B256">
            <v>511</v>
          </cell>
        </row>
        <row r="257">
          <cell r="A257" t="str">
            <v>Пельмени Бульмени с говядиной и свининой Горячая штучка 0,43  ПОКОМ</v>
          </cell>
          <cell r="B257">
            <v>419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B258">
            <v>60.9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B259">
            <v>260</v>
          </cell>
        </row>
        <row r="260">
          <cell r="A260" t="str">
            <v>Пельмени Бульмени со сливочным маслом Горячая штучка 0,9 кг  ПОКОМ</v>
          </cell>
          <cell r="B260">
            <v>491</v>
          </cell>
        </row>
        <row r="261">
          <cell r="A261" t="str">
            <v>Пельмени Бульмени со сливочным маслом ТМ Горячая шт. 0,43 кг  ПОКОМ</v>
          </cell>
          <cell r="B261">
            <v>324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B262">
            <v>8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B263">
            <v>21</v>
          </cell>
        </row>
        <row r="264">
          <cell r="A264" t="str">
            <v>Пельмени Жемчужные сфера 1,0кг ТМ Зареченские  ПОКОМ</v>
          </cell>
          <cell r="B264">
            <v>3</v>
          </cell>
        </row>
        <row r="265">
          <cell r="A265" t="str">
            <v>Пельмени Медвежьи ушки с фермерскими сливками 0,7кг  ПОКОМ</v>
          </cell>
          <cell r="B265">
            <v>47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B266">
            <v>60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B267">
            <v>48</v>
          </cell>
        </row>
        <row r="268">
          <cell r="A268" t="str">
            <v>Пельмени Мясорубские ТМ Стародворье фоупак равиоли 0,7 кг  ПОКОМ</v>
          </cell>
          <cell r="B268">
            <v>313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B269">
            <v>64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B270">
            <v>125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B271">
            <v>150</v>
          </cell>
        </row>
        <row r="272">
          <cell r="A272" t="str">
            <v>Пельмени Сочные сфера 0,8 кг ТМ Стародворье  ПОКОМ</v>
          </cell>
          <cell r="B272">
            <v>17</v>
          </cell>
        </row>
        <row r="273">
          <cell r="A273" t="str">
            <v>Пельмени Татарские 0,4кг ТМ Особый рецепт  ПОКОМ</v>
          </cell>
          <cell r="B273">
            <v>25</v>
          </cell>
        </row>
        <row r="274">
          <cell r="A274" t="str">
            <v>Пирожки с мясом 3,7кг ВЕС ТМ Зареченские  ПОКОМ</v>
          </cell>
          <cell r="B274">
            <v>51.8</v>
          </cell>
        </row>
        <row r="275">
          <cell r="A275" t="str">
            <v>Пирожки с мясом, картофелем и грибами 0,3кг ТМ Зареченские  ПОКОМ</v>
          </cell>
          <cell r="B275">
            <v>2</v>
          </cell>
        </row>
        <row r="276">
          <cell r="A276" t="str">
            <v>Пирожки с яблоком и грушей ВЕС ТМ Зареченские  ПОКОМ</v>
          </cell>
          <cell r="B276">
            <v>3.7</v>
          </cell>
        </row>
        <row r="277">
          <cell r="A277" t="str">
            <v>Ричеза с/к 230 гр.шт.  СПК</v>
          </cell>
          <cell r="B277">
            <v>69</v>
          </cell>
        </row>
        <row r="278">
          <cell r="A278" t="str">
            <v>Сальчетти с/к 230 гр.шт.  СПК</v>
          </cell>
          <cell r="B278">
            <v>79</v>
          </cell>
        </row>
        <row r="279">
          <cell r="A279" t="str">
            <v>Салями с перчиком с/к "КолбасГрад" 160 гр.шт. термоус. пак.  СПК</v>
          </cell>
          <cell r="B279">
            <v>17</v>
          </cell>
        </row>
        <row r="280">
          <cell r="A280" t="str">
            <v>Салями Трюфель с/в "Эликатессе" 0,16 кг.шт.  СПК</v>
          </cell>
          <cell r="B280">
            <v>30</v>
          </cell>
        </row>
        <row r="281">
          <cell r="A281" t="str">
            <v>Сардельки "Докторские" (черева) ( в ср.защ.атм.) 1.0 кг. "Высокий вкус"  СПК</v>
          </cell>
          <cell r="B281">
            <v>31.905999999999999</v>
          </cell>
        </row>
        <row r="282">
          <cell r="A282" t="str">
            <v>Сардельки из говядины (черева) (в ср.защ.атм.) "Высокий вкус"  СПК</v>
          </cell>
          <cell r="B282">
            <v>46.158000000000001</v>
          </cell>
        </row>
        <row r="283">
          <cell r="A283" t="str">
            <v>Сервелат Европейский в/к, в/с 0,38 кг.шт.термофор.пак  СПК</v>
          </cell>
          <cell r="B283">
            <v>2</v>
          </cell>
        </row>
        <row r="284">
          <cell r="A284" t="str">
            <v>Сервелат мелкозернистый в/к 0,5 кг.шт. термоус.пак. "Высокий вкус"  СПК</v>
          </cell>
          <cell r="B284">
            <v>28</v>
          </cell>
        </row>
        <row r="285">
          <cell r="A285" t="str">
            <v>Сервелат Финский в/к 0,38 кг.шт. термофор.пак.  СПК</v>
          </cell>
          <cell r="B285">
            <v>26</v>
          </cell>
        </row>
        <row r="286">
          <cell r="A286" t="str">
            <v>Сервелат Фирменный в/к 0,10 кг.шт. нарезка (лоток с ср.защ.атм.)  СПК</v>
          </cell>
          <cell r="B286">
            <v>17</v>
          </cell>
        </row>
        <row r="287">
          <cell r="A287" t="str">
            <v>Сибирская особая с/к 0,10 кг.шт. нарезка (лоток с ср.защ.атм.)  СПК</v>
          </cell>
          <cell r="B287">
            <v>79</v>
          </cell>
        </row>
        <row r="288">
          <cell r="A288" t="str">
            <v>Сибирская особая с/к 0,235 кг шт.  СПК</v>
          </cell>
          <cell r="B288">
            <v>37</v>
          </cell>
        </row>
        <row r="289">
          <cell r="A289" t="str">
            <v>Славянская п/к 0,38 кг шт.термофор.пак.  СПК</v>
          </cell>
          <cell r="B289">
            <v>2</v>
          </cell>
        </row>
        <row r="290">
          <cell r="A290" t="str">
            <v>Сосиски "Баварские" 0,36 кг.шт. вак.упак.  СПК</v>
          </cell>
          <cell r="B290">
            <v>2</v>
          </cell>
        </row>
        <row r="291">
          <cell r="A291" t="str">
            <v>Сосиски Мусульманские "Просто выгодно" (в ср.защ.атм.)  СПК</v>
          </cell>
          <cell r="B291">
            <v>3.6120000000000001</v>
          </cell>
        </row>
        <row r="292">
          <cell r="A292" t="str">
            <v>Сосиски Хот-дог ВЕС (лоток с ср.защ.атм.)   СПК</v>
          </cell>
          <cell r="B292">
            <v>6.4320000000000004</v>
          </cell>
        </row>
        <row r="293">
          <cell r="A293" t="str">
            <v>Сосисоны в темпуре ВЕС  ПОКОМ</v>
          </cell>
          <cell r="B293">
            <v>5.4</v>
          </cell>
        </row>
        <row r="294">
          <cell r="A294" t="str">
            <v>Сочный мегачебурек ТМ Зареченские ВЕС ПОКОМ</v>
          </cell>
          <cell r="B294">
            <v>26.88</v>
          </cell>
        </row>
        <row r="295">
          <cell r="A295" t="str">
            <v>Торо Неро с/в "Эликатессе" 140 гр.шт.  СПК</v>
          </cell>
          <cell r="B295">
            <v>11</v>
          </cell>
        </row>
        <row r="296">
          <cell r="A296" t="str">
            <v>Фестивальная пора с/к 235 гр.шт.  СПК</v>
          </cell>
          <cell r="B296">
            <v>282</v>
          </cell>
        </row>
        <row r="297">
          <cell r="A297" t="str">
            <v>Фестивальная пора с/к термоус.пак  СПК</v>
          </cell>
          <cell r="B297">
            <v>1.236</v>
          </cell>
        </row>
        <row r="298">
          <cell r="A298" t="str">
            <v>Фуэт с/в "Эликатессе" 160 гр.шт.  СПК</v>
          </cell>
          <cell r="B298">
            <v>81</v>
          </cell>
        </row>
        <row r="299">
          <cell r="A299" t="str">
            <v>Хинкали Классические ТМ Зареченские ВЕС ПОКОМ</v>
          </cell>
          <cell r="B299">
            <v>15</v>
          </cell>
        </row>
        <row r="300">
          <cell r="A300" t="str">
            <v>Хотстеры с сыром 0,25кг ТМ Горячая штучка  ПОКОМ</v>
          </cell>
          <cell r="B300">
            <v>75</v>
          </cell>
        </row>
        <row r="301">
          <cell r="A301" t="str">
            <v>Хотстеры ТМ Горячая штучка ТС Хотстеры 0,25 кг зам  ПОКОМ</v>
          </cell>
          <cell r="B301">
            <v>262</v>
          </cell>
        </row>
        <row r="302">
          <cell r="A302" t="str">
            <v>Хрустящие крылышки острые к пиву ТМ Горячая штучка 0,3кг зам  ПОКОМ</v>
          </cell>
          <cell r="B302">
            <v>91</v>
          </cell>
        </row>
        <row r="303">
          <cell r="A303" t="str">
            <v>Хрустящие крылышки ТМ Горячая штучка 0,3 кг зам  ПОКОМ</v>
          </cell>
          <cell r="B303">
            <v>119</v>
          </cell>
        </row>
        <row r="304">
          <cell r="A304" t="str">
            <v>Хрустящие крылышки ТМ Зареченские ТС Зареченские продукты. ВЕС ПОКОМ</v>
          </cell>
          <cell r="B304">
            <v>9</v>
          </cell>
        </row>
        <row r="305">
          <cell r="A305" t="str">
            <v>Чебупай сочное яблоко ТМ Горячая штучка 0,2 кг зам.  ПОКОМ</v>
          </cell>
          <cell r="B305">
            <v>61</v>
          </cell>
        </row>
        <row r="306">
          <cell r="A306" t="str">
            <v>Чебупай спелая вишня ТМ Горячая штучка 0,2 кг зам.  ПОКОМ</v>
          </cell>
          <cell r="B306">
            <v>83</v>
          </cell>
        </row>
        <row r="307">
          <cell r="A307" t="str">
            <v>Чебупели Курочка гриль ТМ Горячая штучка, 0,3 кг зам  ПОКОМ</v>
          </cell>
          <cell r="B307">
            <v>59</v>
          </cell>
        </row>
        <row r="308">
          <cell r="A308" t="str">
            <v>Чебупицца курочка по-итальянски Горячая штучка 0,25 кг зам  ПОКОМ</v>
          </cell>
          <cell r="B308">
            <v>298</v>
          </cell>
        </row>
        <row r="309">
          <cell r="A309" t="str">
            <v>Чебупицца Пепперони ТМ Горячая штучка ТС Чебупицца 0.25кг зам  ПОКОМ</v>
          </cell>
          <cell r="B309">
            <v>642</v>
          </cell>
        </row>
        <row r="310">
          <cell r="A310" t="str">
            <v>Чебуреки сочные ВЕС ТМ Зареченские  ПОКОМ</v>
          </cell>
          <cell r="B310">
            <v>120</v>
          </cell>
        </row>
        <row r="311">
          <cell r="A311" t="str">
            <v>Шпикачки Русские (черева) (в ср.защ.атм.) "Высокий вкус"  СПК</v>
          </cell>
          <cell r="B311">
            <v>48.542999999999999</v>
          </cell>
        </row>
        <row r="312">
          <cell r="A312" t="str">
            <v>Эликапреза с/в "Эликатессе" 0,10 кг.шт. нарезка (лоток с ср.защ.атм.)  СПК</v>
          </cell>
          <cell r="B312">
            <v>40</v>
          </cell>
        </row>
        <row r="313">
          <cell r="A313" t="str">
            <v>Юбилейная с/к 0,10 кг.шт. нарезка (лоток с ср.защ.атм.)  СПК</v>
          </cell>
          <cell r="B313">
            <v>39</v>
          </cell>
        </row>
        <row r="314">
          <cell r="A314" t="str">
            <v>Юбилейная с/к 0,235 кг.шт.  СПК</v>
          </cell>
          <cell r="B314">
            <v>292</v>
          </cell>
        </row>
        <row r="315">
          <cell r="A315" t="str">
            <v>Итого</v>
          </cell>
          <cell r="B315">
            <v>58959.527000000002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22.08.2024 - 28.08.2024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2250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1122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648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1014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2400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810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960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3000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1800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984</v>
          </cell>
        </row>
        <row r="22">
          <cell r="A22" t="str">
            <v>Пельмени Бигбули с мясом, Горячая штучка 0,9кг  ПОКОМ</v>
          </cell>
          <cell r="D22">
            <v>1200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960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4800</v>
          </cell>
        </row>
        <row r="28">
          <cell r="A28" t="str">
            <v>Итого</v>
          </cell>
          <cell r="D28">
            <v>33366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83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0.6640625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1" t="s">
        <v>92</v>
      </c>
      <c r="O4" s="1" t="s">
        <v>93</v>
      </c>
      <c r="P4" s="12" t="s">
        <v>91</v>
      </c>
      <c r="Q4" s="1" t="s">
        <v>94</v>
      </c>
      <c r="R4" s="1" t="s">
        <v>95</v>
      </c>
      <c r="S4" s="11" t="s">
        <v>93</v>
      </c>
      <c r="T4" s="11" t="s">
        <v>93</v>
      </c>
      <c r="U4" s="11" t="s">
        <v>96</v>
      </c>
      <c r="V4" s="11" t="s">
        <v>97</v>
      </c>
      <c r="W4" s="13" t="s">
        <v>98</v>
      </c>
      <c r="X4" s="14" t="s">
        <v>99</v>
      </c>
      <c r="Y4" s="15" t="s">
        <v>100</v>
      </c>
      <c r="Z4" s="11" t="s">
        <v>101</v>
      </c>
      <c r="AA4" s="15" t="s">
        <v>102</v>
      </c>
      <c r="AB4" s="11" t="s">
        <v>103</v>
      </c>
      <c r="AC4" s="11" t="s">
        <v>104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9" t="s">
        <v>108</v>
      </c>
      <c r="P5" s="19" t="s">
        <v>108</v>
      </c>
      <c r="S5" s="19" t="s">
        <v>109</v>
      </c>
      <c r="T5" s="19" t="s">
        <v>110</v>
      </c>
      <c r="U5" s="19" t="s">
        <v>111</v>
      </c>
    </row>
    <row r="6" spans="1:31" ht="11.1" customHeight="1" x14ac:dyDescent="0.2">
      <c r="A6" s="6"/>
      <c r="B6" s="6"/>
      <c r="C6" s="3"/>
      <c r="D6" s="3"/>
      <c r="E6" s="9">
        <f>SUM(E7:E105)</f>
        <v>59771.359999999993</v>
      </c>
      <c r="F6" s="9">
        <f>SUM(F7:F105)</f>
        <v>68795.56</v>
      </c>
      <c r="I6" s="9">
        <f>SUM(I7:I105)</f>
        <v>59809.614999999998</v>
      </c>
      <c r="J6" s="9">
        <f t="shared" ref="J6:P6" si="0">SUM(J7:J105)</f>
        <v>-38.255000000000038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8020</v>
      </c>
      <c r="O6" s="9">
        <f t="shared" si="0"/>
        <v>8605.4720000000016</v>
      </c>
      <c r="P6" s="9">
        <f t="shared" si="0"/>
        <v>18840</v>
      </c>
      <c r="S6" s="9">
        <f t="shared" ref="S6" si="1">SUM(S7:S105)</f>
        <v>9711.8040000000001</v>
      </c>
      <c r="T6" s="9">
        <f t="shared" ref="T6" si="2">SUM(T7:T105)</f>
        <v>9020.5680000000011</v>
      </c>
      <c r="U6" s="9">
        <f t="shared" ref="U6" si="3">SUM(U7:U105)</f>
        <v>8835.48</v>
      </c>
      <c r="V6" s="9">
        <f t="shared" ref="V6" si="4">SUM(V7:V105)</f>
        <v>16744</v>
      </c>
      <c r="W6" s="9"/>
      <c r="X6" s="9"/>
      <c r="Y6" s="9">
        <f t="shared" ref="Y6" si="5">SUM(Y7:Y105)</f>
        <v>26860</v>
      </c>
      <c r="AA6" s="9">
        <f t="shared" ref="AA6:AC6" si="6">SUM(AA7:AA105)</f>
        <v>2748.1687580437579</v>
      </c>
      <c r="AC6" s="9">
        <f t="shared" si="6"/>
        <v>12978.1</v>
      </c>
    </row>
    <row r="7" spans="1:31" s="1" customFormat="1" ht="11.1" customHeight="1" outlineLevel="1" x14ac:dyDescent="0.2">
      <c r="A7" s="7" t="s">
        <v>42</v>
      </c>
      <c r="B7" s="7" t="s">
        <v>9</v>
      </c>
      <c r="C7" s="8">
        <v>-4</v>
      </c>
      <c r="D7" s="8">
        <v>4</v>
      </c>
      <c r="E7" s="26">
        <v>1</v>
      </c>
      <c r="F7" s="27">
        <v>-1</v>
      </c>
      <c r="G7" s="1">
        <f>VLOOKUP(A:A,[1]TDSheet!$A:$G,7,0)</f>
        <v>0</v>
      </c>
      <c r="H7" s="1" t="e">
        <f>VLOOKUP(A:A,[1]TDSheet!$A:$H,8,0)</f>
        <v>#N/A</v>
      </c>
      <c r="I7" s="18">
        <f>VLOOKUP(A:A,[2]TDSheet!$A:$F,6,0)</f>
        <v>1</v>
      </c>
      <c r="J7" s="18">
        <f>E7-I7</f>
        <v>0</v>
      </c>
      <c r="K7" s="18"/>
      <c r="L7" s="18"/>
      <c r="M7" s="18"/>
      <c r="N7" s="18"/>
      <c r="O7" s="18">
        <f>(E7-V7)/5</f>
        <v>0.2</v>
      </c>
      <c r="P7" s="20"/>
      <c r="Q7" s="23">
        <f>(F7+P7)/O7</f>
        <v>-5</v>
      </c>
      <c r="R7" s="18">
        <f>F7/O7</f>
        <v>-5</v>
      </c>
      <c r="S7" s="18">
        <f>VLOOKUP(A:A,[1]TDSheet!$A:$T,20,0)</f>
        <v>0</v>
      </c>
      <c r="T7" s="18">
        <f>VLOOKUP(A:A,[1]TDSheet!$A:$O,15,0)</f>
        <v>0.6</v>
      </c>
      <c r="U7" s="18">
        <f>VLOOKUP(A:A,[3]TDSheet!$A:$B,2,0)</f>
        <v>1</v>
      </c>
      <c r="V7" s="18">
        <v>0</v>
      </c>
      <c r="W7" s="18">
        <f>VLOOKUP(A:A,[1]TDSheet!$A:$W,23,0)</f>
        <v>0</v>
      </c>
      <c r="X7" s="18">
        <f>VLOOKUP(A:A,[1]TDSheet!$A:$X,24,0)</f>
        <v>0</v>
      </c>
      <c r="Y7" s="18">
        <f>P7+N7</f>
        <v>0</v>
      </c>
      <c r="Z7" s="18" t="e">
        <f>VLOOKUP(A:A,[1]TDSheet!$A:$Z,26,0)</f>
        <v>#N/A</v>
      </c>
      <c r="AA7" s="18">
        <v>0</v>
      </c>
      <c r="AB7" s="25">
        <f>VLOOKUP(A:A,[1]TDSheet!$A:$AB,28,0)</f>
        <v>0</v>
      </c>
      <c r="AC7" s="18">
        <f>Y7*AB7</f>
        <v>0</v>
      </c>
      <c r="AD7" s="18"/>
      <c r="AE7" s="18"/>
    </row>
    <row r="8" spans="1:31" s="1" customFormat="1" ht="21.95" customHeight="1" outlineLevel="1" x14ac:dyDescent="0.2">
      <c r="A8" s="7" t="s">
        <v>43</v>
      </c>
      <c r="B8" s="7" t="s">
        <v>8</v>
      </c>
      <c r="C8" s="8">
        <v>-200.1</v>
      </c>
      <c r="D8" s="8">
        <v>271.3</v>
      </c>
      <c r="E8" s="26">
        <v>116.9</v>
      </c>
      <c r="F8" s="27">
        <v>-59.2</v>
      </c>
      <c r="G8" s="1">
        <f>VLOOKUP(A:A,[1]TDSheet!$A:$G,7,0)</f>
        <v>0</v>
      </c>
      <c r="H8" s="1" t="e">
        <f>VLOOKUP(A:A,[1]TDSheet!$A:$H,8,0)</f>
        <v>#N/A</v>
      </c>
      <c r="I8" s="18">
        <f>VLOOKUP(A:A,[2]TDSheet!$A:$F,6,0)</f>
        <v>130.40100000000001</v>
      </c>
      <c r="J8" s="18">
        <f t="shared" ref="J8:J71" si="7">E8-I8</f>
        <v>-13.501000000000005</v>
      </c>
      <c r="K8" s="18"/>
      <c r="L8" s="18"/>
      <c r="M8" s="18"/>
      <c r="N8" s="18"/>
      <c r="O8" s="18">
        <f t="shared" ref="O8:O71" si="8">(E8-V8)/5</f>
        <v>23.380000000000003</v>
      </c>
      <c r="P8" s="20"/>
      <c r="Q8" s="23">
        <f t="shared" ref="Q8:Q71" si="9">(F8+P8)/O8</f>
        <v>-2.5320786997433702</v>
      </c>
      <c r="R8" s="18">
        <f t="shared" ref="R8:R71" si="10">F8/O8</f>
        <v>-2.5320786997433702</v>
      </c>
      <c r="S8" s="18">
        <f>VLOOKUP(A:A,[1]TDSheet!$A:$T,20,0)</f>
        <v>44.1</v>
      </c>
      <c r="T8" s="18">
        <f>VLOOKUP(A:A,[1]TDSheet!$A:$O,15,0)</f>
        <v>25.44</v>
      </c>
      <c r="U8" s="18">
        <f>VLOOKUP(A:A,[3]TDSheet!$A:$B,2,0)</f>
        <v>40.299999999999997</v>
      </c>
      <c r="V8" s="18">
        <v>0</v>
      </c>
      <c r="W8" s="18">
        <f>VLOOKUP(A:A,[1]TDSheet!$A:$W,23,0)</f>
        <v>0</v>
      </c>
      <c r="X8" s="18">
        <f>VLOOKUP(A:A,[1]TDSheet!$A:$X,24,0)</f>
        <v>0</v>
      </c>
      <c r="Y8" s="18">
        <f t="shared" ref="Y8:Y71" si="11">P8+N8</f>
        <v>0</v>
      </c>
      <c r="Z8" s="18" t="e">
        <f>VLOOKUP(A:A,[1]TDSheet!$A:$Z,26,0)</f>
        <v>#N/A</v>
      </c>
      <c r="AA8" s="18">
        <v>0</v>
      </c>
      <c r="AB8" s="25">
        <f>VLOOKUP(A:A,[1]TDSheet!$A:$AB,28,0)</f>
        <v>0</v>
      </c>
      <c r="AC8" s="18">
        <f t="shared" ref="AC8:AC71" si="12">Y8*AB8</f>
        <v>0</v>
      </c>
      <c r="AD8" s="18"/>
      <c r="AE8" s="18"/>
    </row>
    <row r="9" spans="1:31" s="1" customFormat="1" ht="21.95" customHeight="1" outlineLevel="1" x14ac:dyDescent="0.2">
      <c r="A9" s="7" t="s">
        <v>44</v>
      </c>
      <c r="B9" s="7" t="s">
        <v>9</v>
      </c>
      <c r="C9" s="8">
        <v>-633</v>
      </c>
      <c r="D9" s="8">
        <v>934</v>
      </c>
      <c r="E9" s="26">
        <v>454</v>
      </c>
      <c r="F9" s="27">
        <v>-171</v>
      </c>
      <c r="G9" s="1">
        <f>VLOOKUP(A:A,[1]TDSheet!$A:$G,7,0)</f>
        <v>0</v>
      </c>
      <c r="H9" s="1">
        <f>VLOOKUP(A:A,[1]TDSheet!$A:$H,8,0)</f>
        <v>0</v>
      </c>
      <c r="I9" s="18">
        <f>VLOOKUP(A:A,[2]TDSheet!$A:$F,6,0)</f>
        <v>472</v>
      </c>
      <c r="J9" s="18">
        <f t="shared" si="7"/>
        <v>-18</v>
      </c>
      <c r="K9" s="18"/>
      <c r="L9" s="18"/>
      <c r="M9" s="18"/>
      <c r="N9" s="18"/>
      <c r="O9" s="18">
        <f t="shared" si="8"/>
        <v>90.8</v>
      </c>
      <c r="P9" s="20"/>
      <c r="Q9" s="23">
        <f t="shared" si="9"/>
        <v>-1.8832599118942732</v>
      </c>
      <c r="R9" s="18">
        <f t="shared" si="10"/>
        <v>-1.8832599118942732</v>
      </c>
      <c r="S9" s="18">
        <f>VLOOKUP(A:A,[1]TDSheet!$A:$T,20,0)</f>
        <v>115.4</v>
      </c>
      <c r="T9" s="18">
        <f>VLOOKUP(A:A,[1]TDSheet!$A:$O,15,0)</f>
        <v>96.6</v>
      </c>
      <c r="U9" s="18">
        <f>VLOOKUP(A:A,[3]TDSheet!$A:$B,2,0)</f>
        <v>100</v>
      </c>
      <c r="V9" s="18">
        <v>0</v>
      </c>
      <c r="W9" s="18">
        <f>VLOOKUP(A:A,[1]TDSheet!$A:$W,23,0)</f>
        <v>0</v>
      </c>
      <c r="X9" s="18">
        <f>VLOOKUP(A:A,[1]TDSheet!$A:$X,24,0)</f>
        <v>0</v>
      </c>
      <c r="Y9" s="18">
        <f t="shared" si="11"/>
        <v>0</v>
      </c>
      <c r="Z9" s="18">
        <f>VLOOKUP(A:A,[1]TDSheet!$A:$Z,26,0)</f>
        <v>0</v>
      </c>
      <c r="AA9" s="18">
        <v>0</v>
      </c>
      <c r="AB9" s="25">
        <f>VLOOKUP(A:A,[1]TDSheet!$A:$AB,28,0)</f>
        <v>0</v>
      </c>
      <c r="AC9" s="18">
        <f t="shared" si="12"/>
        <v>0</v>
      </c>
      <c r="AD9" s="18"/>
      <c r="AE9" s="18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542</v>
      </c>
      <c r="D10" s="8">
        <v>871</v>
      </c>
      <c r="E10" s="8">
        <v>535</v>
      </c>
      <c r="F10" s="8">
        <v>858</v>
      </c>
      <c r="G10" s="1">
        <f>VLOOKUP(A:A,[1]TDSheet!$A:$G,7,0)</f>
        <v>1</v>
      </c>
      <c r="H10" s="1">
        <f>VLOOKUP(A:A,[1]TDSheet!$A:$H,8,0)</f>
        <v>180</v>
      </c>
      <c r="I10" s="18">
        <f>VLOOKUP(A:A,[2]TDSheet!$A:$F,6,0)</f>
        <v>557</v>
      </c>
      <c r="J10" s="18">
        <f t="shared" si="7"/>
        <v>-22</v>
      </c>
      <c r="K10" s="18"/>
      <c r="L10" s="18"/>
      <c r="M10" s="18"/>
      <c r="N10" s="18"/>
      <c r="O10" s="18">
        <f t="shared" si="8"/>
        <v>107</v>
      </c>
      <c r="P10" s="20">
        <v>170</v>
      </c>
      <c r="Q10" s="23">
        <f t="shared" si="9"/>
        <v>9.6074766355140184</v>
      </c>
      <c r="R10" s="18">
        <f t="shared" si="10"/>
        <v>8.0186915887850461</v>
      </c>
      <c r="S10" s="18">
        <f>VLOOKUP(A:A,[1]TDSheet!$A:$T,20,0)</f>
        <v>112</v>
      </c>
      <c r="T10" s="18">
        <f>VLOOKUP(A:A,[1]TDSheet!$A:$O,15,0)</f>
        <v>106</v>
      </c>
      <c r="U10" s="18">
        <f>VLOOKUP(A:A,[3]TDSheet!$A:$B,2,0)</f>
        <v>93</v>
      </c>
      <c r="V10" s="18">
        <v>0</v>
      </c>
      <c r="W10" s="18">
        <f>VLOOKUP(A:A,[1]TDSheet!$A:$W,23,0)</f>
        <v>70</v>
      </c>
      <c r="X10" s="18">
        <f>VLOOKUP(A:A,[1]TDSheet!$A:$X,24,0)</f>
        <v>14</v>
      </c>
      <c r="Y10" s="18">
        <f t="shared" si="11"/>
        <v>170</v>
      </c>
      <c r="Z10" s="18">
        <f>VLOOKUP(A:A,[1]TDSheet!$A:$Z,26,0)</f>
        <v>0</v>
      </c>
      <c r="AA10" s="18">
        <f>Y10/12</f>
        <v>14.166666666666666</v>
      </c>
      <c r="AB10" s="25">
        <f>VLOOKUP(A:A,[1]TDSheet!$A:$AB,28,0)</f>
        <v>0.3</v>
      </c>
      <c r="AC10" s="18">
        <f t="shared" si="12"/>
        <v>51</v>
      </c>
      <c r="AD10" s="18"/>
      <c r="AE10" s="18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2110</v>
      </c>
      <c r="D11" s="8">
        <v>6019</v>
      </c>
      <c r="E11" s="8">
        <v>4635</v>
      </c>
      <c r="F11" s="8">
        <v>3410</v>
      </c>
      <c r="G11" s="1" t="str">
        <f>VLOOKUP(A:A,[1]TDSheet!$A:$G,7,0)</f>
        <v>пуд,яб</v>
      </c>
      <c r="H11" s="1">
        <f>VLOOKUP(A:A,[1]TDSheet!$A:$H,8,0)</f>
        <v>180</v>
      </c>
      <c r="I11" s="18">
        <f>VLOOKUP(A:A,[2]TDSheet!$A:$F,6,0)</f>
        <v>4660</v>
      </c>
      <c r="J11" s="18">
        <f t="shared" si="7"/>
        <v>-25</v>
      </c>
      <c r="K11" s="18"/>
      <c r="L11" s="18"/>
      <c r="M11" s="18"/>
      <c r="N11" s="18">
        <v>1200</v>
      </c>
      <c r="O11" s="18">
        <f t="shared" si="8"/>
        <v>447</v>
      </c>
      <c r="P11" s="20">
        <v>980</v>
      </c>
      <c r="Q11" s="23">
        <f t="shared" si="9"/>
        <v>9.8210290827740501</v>
      </c>
      <c r="R11" s="18">
        <f t="shared" si="10"/>
        <v>7.6286353467561518</v>
      </c>
      <c r="S11" s="18">
        <f>VLOOKUP(A:A,[1]TDSheet!$A:$T,20,0)</f>
        <v>486.6</v>
      </c>
      <c r="T11" s="18">
        <f>VLOOKUP(A:A,[1]TDSheet!$A:$O,15,0)</f>
        <v>485.8</v>
      </c>
      <c r="U11" s="18">
        <f>VLOOKUP(A:A,[3]TDSheet!$A:$B,2,0)</f>
        <v>460</v>
      </c>
      <c r="V11" s="18">
        <f>VLOOKUP(A:A,[4]TDSheet!$A:$D,4,0)</f>
        <v>2400</v>
      </c>
      <c r="W11" s="18">
        <f>VLOOKUP(A:A,[1]TDSheet!$A:$W,23,0)</f>
        <v>70</v>
      </c>
      <c r="X11" s="18">
        <f>VLOOKUP(A:A,[1]TDSheet!$A:$X,24,0)</f>
        <v>14</v>
      </c>
      <c r="Y11" s="18">
        <f t="shared" si="11"/>
        <v>2180</v>
      </c>
      <c r="Z11" s="18" t="str">
        <f>VLOOKUP(A:A,[1]TDSheet!$A:$Z,26,0)</f>
        <v>апр яб</v>
      </c>
      <c r="AA11" s="18">
        <f>Y11/12</f>
        <v>181.66666666666666</v>
      </c>
      <c r="AB11" s="25">
        <f>VLOOKUP(A:A,[1]TDSheet!$A:$AB,28,0)</f>
        <v>0.3</v>
      </c>
      <c r="AC11" s="18">
        <f t="shared" si="12"/>
        <v>654</v>
      </c>
      <c r="AD11" s="18"/>
      <c r="AE11" s="18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1558</v>
      </c>
      <c r="D12" s="8">
        <v>3827</v>
      </c>
      <c r="E12" s="8">
        <v>2724</v>
      </c>
      <c r="F12" s="8">
        <v>2605</v>
      </c>
      <c r="G12" s="1" t="str">
        <f>VLOOKUP(A:A,[1]TDSheet!$A:$G,7,0)</f>
        <v>пуд</v>
      </c>
      <c r="H12" s="1">
        <f>VLOOKUP(A:A,[1]TDSheet!$A:$H,8,0)</f>
        <v>180</v>
      </c>
      <c r="I12" s="18">
        <f>VLOOKUP(A:A,[2]TDSheet!$A:$F,6,0)</f>
        <v>2765</v>
      </c>
      <c r="J12" s="18">
        <f t="shared" si="7"/>
        <v>-41</v>
      </c>
      <c r="K12" s="18"/>
      <c r="L12" s="18"/>
      <c r="M12" s="18"/>
      <c r="N12" s="18">
        <v>564</v>
      </c>
      <c r="O12" s="18">
        <f t="shared" si="8"/>
        <v>304.8</v>
      </c>
      <c r="P12" s="20">
        <v>444</v>
      </c>
      <c r="Q12" s="23">
        <f t="shared" si="9"/>
        <v>10.003280839895012</v>
      </c>
      <c r="R12" s="18">
        <f t="shared" si="10"/>
        <v>8.5465879265091864</v>
      </c>
      <c r="S12" s="18">
        <f>VLOOKUP(A:A,[1]TDSheet!$A:$T,20,0)</f>
        <v>363.2</v>
      </c>
      <c r="T12" s="18">
        <f>VLOOKUP(A:A,[1]TDSheet!$A:$O,15,0)</f>
        <v>320.2</v>
      </c>
      <c r="U12" s="18">
        <f>VLOOKUP(A:A,[3]TDSheet!$A:$B,2,0)</f>
        <v>302</v>
      </c>
      <c r="V12" s="18">
        <f>VLOOKUP(A:A,[4]TDSheet!$A:$D,4,0)</f>
        <v>1200</v>
      </c>
      <c r="W12" s="18">
        <f>VLOOKUP(A:A,[1]TDSheet!$A:$W,23,0)</f>
        <v>70</v>
      </c>
      <c r="X12" s="18">
        <f>VLOOKUP(A:A,[1]TDSheet!$A:$X,24,0)</f>
        <v>14</v>
      </c>
      <c r="Y12" s="18">
        <f t="shared" si="11"/>
        <v>1008</v>
      </c>
      <c r="Z12" s="18">
        <f>VLOOKUP(A:A,[1]TDSheet!$A:$Z,26,0)</f>
        <v>0</v>
      </c>
      <c r="AA12" s="18">
        <f>Y12/12</f>
        <v>84</v>
      </c>
      <c r="AB12" s="25">
        <f>VLOOKUP(A:A,[1]TDSheet!$A:$AB,28,0)</f>
        <v>0.3</v>
      </c>
      <c r="AC12" s="18">
        <f t="shared" si="12"/>
        <v>302.39999999999998</v>
      </c>
      <c r="AD12" s="18"/>
      <c r="AE12" s="18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387</v>
      </c>
      <c r="D13" s="8">
        <v>805</v>
      </c>
      <c r="E13" s="8">
        <v>265</v>
      </c>
      <c r="F13" s="8">
        <v>901</v>
      </c>
      <c r="G13" s="1">
        <f>VLOOKUP(A:A,[1]TDSheet!$A:$G,7,0)</f>
        <v>1</v>
      </c>
      <c r="H13" s="1">
        <f>VLOOKUP(A:A,[1]TDSheet!$A:$H,8,0)</f>
        <v>180</v>
      </c>
      <c r="I13" s="18">
        <f>VLOOKUP(A:A,[2]TDSheet!$A:$F,6,0)</f>
        <v>291</v>
      </c>
      <c r="J13" s="18">
        <f t="shared" si="7"/>
        <v>-26</v>
      </c>
      <c r="K13" s="18"/>
      <c r="L13" s="18"/>
      <c r="M13" s="18"/>
      <c r="N13" s="18"/>
      <c r="O13" s="18">
        <f t="shared" si="8"/>
        <v>53</v>
      </c>
      <c r="P13" s="20"/>
      <c r="Q13" s="23">
        <f t="shared" si="9"/>
        <v>17</v>
      </c>
      <c r="R13" s="18">
        <f t="shared" si="10"/>
        <v>17</v>
      </c>
      <c r="S13" s="18">
        <f>VLOOKUP(A:A,[1]TDSheet!$A:$T,20,0)</f>
        <v>38.799999999999997</v>
      </c>
      <c r="T13" s="18">
        <f>VLOOKUP(A:A,[1]TDSheet!$A:$O,15,0)</f>
        <v>80.8</v>
      </c>
      <c r="U13" s="18">
        <f>VLOOKUP(A:A,[3]TDSheet!$A:$B,2,0)</f>
        <v>43</v>
      </c>
      <c r="V13" s="18">
        <v>0</v>
      </c>
      <c r="W13" s="18">
        <f>VLOOKUP(A:A,[1]TDSheet!$A:$W,23,0)</f>
        <v>126</v>
      </c>
      <c r="X13" s="18">
        <f>VLOOKUP(A:A,[1]TDSheet!$A:$X,24,0)</f>
        <v>14</v>
      </c>
      <c r="Y13" s="18">
        <f t="shared" si="11"/>
        <v>0</v>
      </c>
      <c r="Z13" s="18">
        <f>VLOOKUP(A:A,[1]TDSheet!$A:$Z,26,0)</f>
        <v>0</v>
      </c>
      <c r="AA13" s="18">
        <f>Y13/24</f>
        <v>0</v>
      </c>
      <c r="AB13" s="25">
        <f>VLOOKUP(A:A,[1]TDSheet!$A:$AB,28,0)</f>
        <v>0.09</v>
      </c>
      <c r="AC13" s="18">
        <f t="shared" si="12"/>
        <v>0</v>
      </c>
      <c r="AD13" s="18"/>
      <c r="AE13" s="18"/>
    </row>
    <row r="14" spans="1:31" s="1" customFormat="1" ht="11.1" customHeight="1" outlineLevel="1" x14ac:dyDescent="0.2">
      <c r="A14" s="7" t="s">
        <v>14</v>
      </c>
      <c r="B14" s="7" t="s">
        <v>9</v>
      </c>
      <c r="C14" s="8">
        <v>9</v>
      </c>
      <c r="D14" s="8"/>
      <c r="E14" s="8">
        <v>0</v>
      </c>
      <c r="F14" s="8">
        <v>9</v>
      </c>
      <c r="G14" s="22">
        <f>VLOOKUP(A:A,[1]TDSheet!$A:$G,7,0)</f>
        <v>0</v>
      </c>
      <c r="H14" s="1">
        <f>VLOOKUP(A:A,[1]TDSheet!$A:$H,8,0)</f>
        <v>0</v>
      </c>
      <c r="I14" s="18">
        <v>0</v>
      </c>
      <c r="J14" s="18">
        <f t="shared" si="7"/>
        <v>0</v>
      </c>
      <c r="K14" s="18"/>
      <c r="L14" s="18"/>
      <c r="M14" s="18"/>
      <c r="N14" s="18"/>
      <c r="O14" s="18">
        <f t="shared" si="8"/>
        <v>0</v>
      </c>
      <c r="P14" s="20"/>
      <c r="Q14" s="23" t="e">
        <f t="shared" si="9"/>
        <v>#DIV/0!</v>
      </c>
      <c r="R14" s="18" t="e">
        <f t="shared" si="10"/>
        <v>#DIV/0!</v>
      </c>
      <c r="S14" s="18">
        <f>VLOOKUP(A:A,[1]TDSheet!$A:$T,20,0)</f>
        <v>0</v>
      </c>
      <c r="T14" s="18">
        <f>VLOOKUP(A:A,[1]TDSheet!$A:$O,15,0)</f>
        <v>0.2</v>
      </c>
      <c r="U14" s="18">
        <v>0</v>
      </c>
      <c r="V14" s="18">
        <v>0</v>
      </c>
      <c r="W14" s="18">
        <v>0</v>
      </c>
      <c r="X14" s="18">
        <v>0</v>
      </c>
      <c r="Y14" s="18">
        <f t="shared" si="11"/>
        <v>0</v>
      </c>
      <c r="Z14" s="18" t="e">
        <f>VLOOKUP(A:A,[1]TDSheet!$A:$Z,26,0)</f>
        <v>#N/A</v>
      </c>
      <c r="AA14" s="24">
        <v>0</v>
      </c>
      <c r="AB14" s="25">
        <f>VLOOKUP(A:A,[1]TDSheet!$A:$AB,28,0)</f>
        <v>0</v>
      </c>
      <c r="AC14" s="18">
        <f t="shared" si="12"/>
        <v>0</v>
      </c>
      <c r="AD14" s="18"/>
      <c r="AE14" s="18"/>
    </row>
    <row r="15" spans="1:31" s="1" customFormat="1" ht="11.1" customHeight="1" outlineLevel="1" x14ac:dyDescent="0.2">
      <c r="A15" s="7" t="s">
        <v>45</v>
      </c>
      <c r="B15" s="7" t="s">
        <v>8</v>
      </c>
      <c r="C15" s="8">
        <v>3.7</v>
      </c>
      <c r="D15" s="8"/>
      <c r="E15" s="8">
        <v>0</v>
      </c>
      <c r="F15" s="8">
        <v>3.7</v>
      </c>
      <c r="G15" s="22">
        <f>VLOOKUP(A:A,[1]TDSheet!$A:$G,7,0)</f>
        <v>0</v>
      </c>
      <c r="H15" s="1">
        <f>VLOOKUP(A:A,[1]TDSheet!$A:$H,8,0)</f>
        <v>0</v>
      </c>
      <c r="I15" s="18">
        <v>0</v>
      </c>
      <c r="J15" s="18">
        <f t="shared" si="7"/>
        <v>0</v>
      </c>
      <c r="K15" s="18"/>
      <c r="L15" s="18"/>
      <c r="M15" s="18"/>
      <c r="N15" s="18"/>
      <c r="O15" s="18">
        <f t="shared" si="8"/>
        <v>0</v>
      </c>
      <c r="P15" s="20"/>
      <c r="Q15" s="23" t="e">
        <f t="shared" si="9"/>
        <v>#DIV/0!</v>
      </c>
      <c r="R15" s="18" t="e">
        <f t="shared" si="10"/>
        <v>#DIV/0!</v>
      </c>
      <c r="S15" s="18">
        <f>VLOOKUP(A:A,[1]TDSheet!$A:$T,20,0)</f>
        <v>0</v>
      </c>
      <c r="T15" s="18">
        <f>VLOOKUP(A:A,[1]TDSheet!$A:$O,15,0)</f>
        <v>1.48</v>
      </c>
      <c r="U15" s="18">
        <v>0</v>
      </c>
      <c r="V15" s="18">
        <v>0</v>
      </c>
      <c r="W15" s="18">
        <v>0</v>
      </c>
      <c r="X15" s="18">
        <v>0</v>
      </c>
      <c r="Y15" s="18">
        <f t="shared" si="11"/>
        <v>0</v>
      </c>
      <c r="Z15" s="18" t="e">
        <f>VLOOKUP(A:A,[1]TDSheet!$A:$Z,26,0)</f>
        <v>#N/A</v>
      </c>
      <c r="AA15" s="24">
        <v>0</v>
      </c>
      <c r="AB15" s="25">
        <f>VLOOKUP(A:A,[1]TDSheet!$A:$AB,28,0)</f>
        <v>0</v>
      </c>
      <c r="AC15" s="18">
        <f t="shared" si="12"/>
        <v>0</v>
      </c>
      <c r="AD15" s="18"/>
      <c r="AE15" s="18"/>
    </row>
    <row r="16" spans="1:31" s="1" customFormat="1" ht="11.1" customHeight="1" outlineLevel="1" x14ac:dyDescent="0.2">
      <c r="A16" s="7" t="s">
        <v>46</v>
      </c>
      <c r="B16" s="7" t="s">
        <v>8</v>
      </c>
      <c r="C16" s="8">
        <v>3.7</v>
      </c>
      <c r="D16" s="8"/>
      <c r="E16" s="8">
        <v>0</v>
      </c>
      <c r="F16" s="8">
        <v>3.7</v>
      </c>
      <c r="G16" s="22">
        <f>VLOOKUP(A:A,[1]TDSheet!$A:$G,7,0)</f>
        <v>0</v>
      </c>
      <c r="H16" s="1">
        <f>VLOOKUP(A:A,[1]TDSheet!$A:$H,8,0)</f>
        <v>0</v>
      </c>
      <c r="I16" s="18">
        <f>VLOOKUP(A:A,[2]TDSheet!$A:$F,6,0)</f>
        <v>7.4</v>
      </c>
      <c r="J16" s="18">
        <f t="shared" si="7"/>
        <v>-7.4</v>
      </c>
      <c r="K16" s="18"/>
      <c r="L16" s="18"/>
      <c r="M16" s="18"/>
      <c r="N16" s="18"/>
      <c r="O16" s="18">
        <f t="shared" si="8"/>
        <v>0</v>
      </c>
      <c r="P16" s="20"/>
      <c r="Q16" s="23" t="e">
        <f t="shared" si="9"/>
        <v>#DIV/0!</v>
      </c>
      <c r="R16" s="18" t="e">
        <f t="shared" si="10"/>
        <v>#DIV/0!</v>
      </c>
      <c r="S16" s="18">
        <f>VLOOKUP(A:A,[1]TDSheet!$A:$T,20,0)</f>
        <v>0</v>
      </c>
      <c r="T16" s="18">
        <f>VLOOKUP(A:A,[1]TDSheet!$A:$O,15,0)</f>
        <v>0</v>
      </c>
      <c r="U16" s="18">
        <v>0</v>
      </c>
      <c r="V16" s="18">
        <v>0</v>
      </c>
      <c r="W16" s="18">
        <v>0</v>
      </c>
      <c r="X16" s="18">
        <v>0</v>
      </c>
      <c r="Y16" s="18">
        <f t="shared" si="11"/>
        <v>0</v>
      </c>
      <c r="Z16" s="18" t="e">
        <f>VLOOKUP(A:A,[1]TDSheet!$A:$Z,26,0)</f>
        <v>#N/A</v>
      </c>
      <c r="AA16" s="24">
        <v>0</v>
      </c>
      <c r="AB16" s="25">
        <f>VLOOKUP(A:A,[1]TDSheet!$A:$AB,28,0)</f>
        <v>0</v>
      </c>
      <c r="AC16" s="18">
        <f t="shared" si="12"/>
        <v>0</v>
      </c>
      <c r="AD16" s="18"/>
      <c r="AE16" s="18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8.1999999999999993</v>
      </c>
      <c r="D17" s="8"/>
      <c r="E17" s="8">
        <v>3.7</v>
      </c>
      <c r="F17" s="8">
        <v>4.5</v>
      </c>
      <c r="G17" s="17" t="s">
        <v>107</v>
      </c>
      <c r="H17" s="1" t="e">
        <f>VLOOKUP(A:A,[1]TDSheet!$A:$H,8,0)</f>
        <v>#N/A</v>
      </c>
      <c r="I17" s="18">
        <f>VLOOKUP(A:A,[2]TDSheet!$A:$F,6,0)</f>
        <v>26.7</v>
      </c>
      <c r="J17" s="18">
        <f t="shared" si="7"/>
        <v>-23</v>
      </c>
      <c r="K17" s="18"/>
      <c r="L17" s="18"/>
      <c r="M17" s="18"/>
      <c r="N17" s="18"/>
      <c r="O17" s="18">
        <f t="shared" si="8"/>
        <v>0.74</v>
      </c>
      <c r="P17" s="20"/>
      <c r="Q17" s="23">
        <f t="shared" si="9"/>
        <v>6.0810810810810816</v>
      </c>
      <c r="R17" s="18">
        <f t="shared" si="10"/>
        <v>6.0810810810810816</v>
      </c>
      <c r="S17" s="18">
        <f>VLOOKUP(A:A,[1]TDSheet!$A:$T,20,0)</f>
        <v>3.7</v>
      </c>
      <c r="T17" s="18">
        <f>VLOOKUP(A:A,[1]TDSheet!$A:$O,15,0)</f>
        <v>11.84</v>
      </c>
      <c r="U17" s="18">
        <v>0</v>
      </c>
      <c r="V17" s="18">
        <v>0</v>
      </c>
      <c r="W17" s="18">
        <f>VLOOKUP(A:A,[1]TDSheet!$A:$W,23,0)</f>
        <v>126</v>
      </c>
      <c r="X17" s="18">
        <f>VLOOKUP(A:A,[1]TDSheet!$A:$X,24,0)</f>
        <v>14</v>
      </c>
      <c r="Y17" s="18">
        <f t="shared" si="11"/>
        <v>0</v>
      </c>
      <c r="Z17" s="18" t="str">
        <f>VLOOKUP(A:A,[1]TDSheet!$A:$Z,26,0)</f>
        <v>увел</v>
      </c>
      <c r="AA17" s="18">
        <f>Y17/3.5</f>
        <v>0</v>
      </c>
      <c r="AB17" s="25">
        <f>VLOOKUP(A:A,[1]TDSheet!$A:$AB,28,0)</f>
        <v>1</v>
      </c>
      <c r="AC17" s="18">
        <f t="shared" si="12"/>
        <v>0</v>
      </c>
      <c r="AD17" s="18"/>
      <c r="AE17" s="18"/>
    </row>
    <row r="18" spans="1:31" s="1" customFormat="1" ht="11.1" customHeight="1" outlineLevel="1" x14ac:dyDescent="0.2">
      <c r="A18" s="7" t="s">
        <v>48</v>
      </c>
      <c r="B18" s="7" t="s">
        <v>8</v>
      </c>
      <c r="C18" s="8">
        <v>174.2</v>
      </c>
      <c r="D18" s="8">
        <v>87.8</v>
      </c>
      <c r="E18" s="8">
        <v>115.5</v>
      </c>
      <c r="F18" s="26">
        <v>273</v>
      </c>
      <c r="G18" s="17" t="s">
        <v>106</v>
      </c>
      <c r="H18" s="1" t="e">
        <f>VLOOKUP(A:A,[1]TDSheet!$A:$H,8,0)</f>
        <v>#N/A</v>
      </c>
      <c r="I18" s="18">
        <f>VLOOKUP(A:A,[2]TDSheet!$A:$F,6,0)</f>
        <v>121</v>
      </c>
      <c r="J18" s="18">
        <f t="shared" si="7"/>
        <v>-5.5</v>
      </c>
      <c r="K18" s="18"/>
      <c r="L18" s="18"/>
      <c r="M18" s="18"/>
      <c r="N18" s="18"/>
      <c r="O18" s="18">
        <f t="shared" si="8"/>
        <v>23.1</v>
      </c>
      <c r="P18" s="20"/>
      <c r="Q18" s="23">
        <f t="shared" si="9"/>
        <v>11.818181818181817</v>
      </c>
      <c r="R18" s="18">
        <f t="shared" si="10"/>
        <v>11.818181818181817</v>
      </c>
      <c r="S18" s="18">
        <f>VLOOKUP(A:A,[1]TDSheet!$A:$T,20,0)</f>
        <v>35.1</v>
      </c>
      <c r="T18" s="18">
        <f>VLOOKUP(A:A,[1]TDSheet!$A:$O,15,0)</f>
        <v>29.7</v>
      </c>
      <c r="U18" s="18">
        <f>VLOOKUP(A:A,[3]TDSheet!$A:$B,2,0)</f>
        <v>16.5</v>
      </c>
      <c r="V18" s="18">
        <v>0</v>
      </c>
      <c r="W18" s="18">
        <f>VLOOKUP(A:A,[1]TDSheet!$A:$W,23,0)</f>
        <v>84</v>
      </c>
      <c r="X18" s="18">
        <f>VLOOKUP(A:A,[1]TDSheet!$A:$X,24,0)</f>
        <v>12</v>
      </c>
      <c r="Y18" s="18">
        <f t="shared" si="11"/>
        <v>0</v>
      </c>
      <c r="Z18" s="18" t="e">
        <f>VLOOKUP(A:A,[1]TDSheet!$A:$Z,26,0)</f>
        <v>#N/A</v>
      </c>
      <c r="AA18" s="18">
        <f>Y18/5.5</f>
        <v>0</v>
      </c>
      <c r="AB18" s="25">
        <f>VLOOKUP(A:A,[1]TDSheet!$A:$AB,28,0)</f>
        <v>1</v>
      </c>
      <c r="AC18" s="18">
        <f t="shared" si="12"/>
        <v>0</v>
      </c>
      <c r="AD18" s="18"/>
      <c r="AE18" s="18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822.98</v>
      </c>
      <c r="D19" s="8">
        <v>886</v>
      </c>
      <c r="E19" s="8">
        <v>611</v>
      </c>
      <c r="F19" s="8">
        <v>1071.98</v>
      </c>
      <c r="G19" s="1">
        <f>VLOOKUP(A:A,[1]TDSheet!$A:$G,7,0)</f>
        <v>1</v>
      </c>
      <c r="H19" s="1">
        <f>VLOOKUP(A:A,[1]TDSheet!$A:$H,8,0)</f>
        <v>180</v>
      </c>
      <c r="I19" s="18">
        <f>VLOOKUP(A:A,[2]TDSheet!$A:$F,6,0)</f>
        <v>631</v>
      </c>
      <c r="J19" s="18">
        <f t="shared" si="7"/>
        <v>-20</v>
      </c>
      <c r="K19" s="18"/>
      <c r="L19" s="18"/>
      <c r="M19" s="18"/>
      <c r="N19" s="18"/>
      <c r="O19" s="18">
        <f t="shared" si="8"/>
        <v>122.2</v>
      </c>
      <c r="P19" s="20">
        <v>170</v>
      </c>
      <c r="Q19" s="23">
        <f t="shared" si="9"/>
        <v>10.163502454991816</v>
      </c>
      <c r="R19" s="18">
        <f t="shared" si="10"/>
        <v>8.7723404255319153</v>
      </c>
      <c r="S19" s="18">
        <f>VLOOKUP(A:A,[1]TDSheet!$A:$T,20,0)</f>
        <v>149</v>
      </c>
      <c r="T19" s="18">
        <f>VLOOKUP(A:A,[1]TDSheet!$A:$O,15,0)</f>
        <v>135.6</v>
      </c>
      <c r="U19" s="18">
        <f>VLOOKUP(A:A,[3]TDSheet!$A:$B,2,0)</f>
        <v>147</v>
      </c>
      <c r="V19" s="18">
        <v>0</v>
      </c>
      <c r="W19" s="18">
        <f>VLOOKUP(A:A,[1]TDSheet!$A:$W,23,0)</f>
        <v>70</v>
      </c>
      <c r="X19" s="18">
        <f>VLOOKUP(A:A,[1]TDSheet!$A:$X,24,0)</f>
        <v>14</v>
      </c>
      <c r="Y19" s="18">
        <f t="shared" si="11"/>
        <v>170</v>
      </c>
      <c r="Z19" s="18" t="str">
        <f>VLOOKUP(A:A,[1]TDSheet!$A:$Z,26,0)</f>
        <v>апр яб</v>
      </c>
      <c r="AA19" s="18">
        <f>Y19/12</f>
        <v>14.166666666666666</v>
      </c>
      <c r="AB19" s="25">
        <f>VLOOKUP(A:A,[1]TDSheet!$A:$AB,28,0)</f>
        <v>0.25</v>
      </c>
      <c r="AC19" s="18">
        <f t="shared" si="12"/>
        <v>42.5</v>
      </c>
      <c r="AD19" s="18"/>
      <c r="AE19" s="18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774</v>
      </c>
      <c r="D20" s="8">
        <v>3286</v>
      </c>
      <c r="E20" s="8">
        <v>2067</v>
      </c>
      <c r="F20" s="8">
        <v>1951</v>
      </c>
      <c r="G20" s="1" t="str">
        <f>VLOOKUP(A:A,[1]TDSheet!$A:$G,7,0)</f>
        <v>пуд</v>
      </c>
      <c r="H20" s="1">
        <f>VLOOKUP(A:A,[1]TDSheet!$A:$H,8,0)</f>
        <v>180</v>
      </c>
      <c r="I20" s="18">
        <f>VLOOKUP(A:A,[2]TDSheet!$A:$F,6,0)</f>
        <v>2068</v>
      </c>
      <c r="J20" s="18">
        <f t="shared" si="7"/>
        <v>-1</v>
      </c>
      <c r="K20" s="18"/>
      <c r="L20" s="18"/>
      <c r="M20" s="18"/>
      <c r="N20" s="18">
        <v>408</v>
      </c>
      <c r="O20" s="18">
        <f t="shared" si="8"/>
        <v>216.6</v>
      </c>
      <c r="P20" s="20">
        <v>260</v>
      </c>
      <c r="Q20" s="23">
        <f t="shared" si="9"/>
        <v>10.207756232686981</v>
      </c>
      <c r="R20" s="18">
        <f t="shared" si="10"/>
        <v>9.0073868882733148</v>
      </c>
      <c r="S20" s="18">
        <f>VLOOKUP(A:A,[1]TDSheet!$A:$T,20,0)</f>
        <v>217.6</v>
      </c>
      <c r="T20" s="18">
        <f>VLOOKUP(A:A,[1]TDSheet!$A:$O,15,0)</f>
        <v>261.8</v>
      </c>
      <c r="U20" s="18">
        <f>VLOOKUP(A:A,[3]TDSheet!$A:$B,2,0)</f>
        <v>206</v>
      </c>
      <c r="V20" s="18">
        <f>VLOOKUP(A:A,[4]TDSheet!$A:$D,4,0)</f>
        <v>984</v>
      </c>
      <c r="W20" s="18">
        <f>VLOOKUP(A:A,[1]TDSheet!$A:$W,23,0)</f>
        <v>70</v>
      </c>
      <c r="X20" s="18">
        <f>VLOOKUP(A:A,[1]TDSheet!$A:$X,24,0)</f>
        <v>14</v>
      </c>
      <c r="Y20" s="18">
        <f t="shared" si="11"/>
        <v>668</v>
      </c>
      <c r="Z20" s="18" t="str">
        <f>VLOOKUP(A:A,[1]TDSheet!$A:$Z,26,0)</f>
        <v>апр яб</v>
      </c>
      <c r="AA20" s="18">
        <f>Y20/12</f>
        <v>55.666666666666664</v>
      </c>
      <c r="AB20" s="25">
        <f>VLOOKUP(A:A,[1]TDSheet!$A:$AB,28,0)</f>
        <v>0.25</v>
      </c>
      <c r="AC20" s="18">
        <f t="shared" si="12"/>
        <v>167</v>
      </c>
      <c r="AD20" s="18"/>
      <c r="AE20" s="18"/>
    </row>
    <row r="21" spans="1:31" s="1" customFormat="1" ht="11.1" customHeight="1" outlineLevel="1" x14ac:dyDescent="0.2">
      <c r="A21" s="7" t="s">
        <v>49</v>
      </c>
      <c r="B21" s="7" t="s">
        <v>9</v>
      </c>
      <c r="C21" s="8">
        <v>95</v>
      </c>
      <c r="D21" s="8">
        <v>14</v>
      </c>
      <c r="E21" s="8">
        <v>40</v>
      </c>
      <c r="F21" s="8">
        <v>63</v>
      </c>
      <c r="G21" s="1" t="str">
        <f>VLOOKUP(A:A,[1]TDSheet!$A:$G,7,0)</f>
        <v>нов</v>
      </c>
      <c r="H21" s="1" t="e">
        <f>VLOOKUP(A:A,[1]TDSheet!$A:$H,8,0)</f>
        <v>#N/A</v>
      </c>
      <c r="I21" s="18">
        <f>VLOOKUP(A:A,[2]TDSheet!$A:$F,6,0)</f>
        <v>68</v>
      </c>
      <c r="J21" s="18">
        <f t="shared" si="7"/>
        <v>-28</v>
      </c>
      <c r="K21" s="18"/>
      <c r="L21" s="18"/>
      <c r="M21" s="18"/>
      <c r="N21" s="18"/>
      <c r="O21" s="18">
        <f t="shared" si="8"/>
        <v>8</v>
      </c>
      <c r="P21" s="20"/>
      <c r="Q21" s="23">
        <f t="shared" si="9"/>
        <v>7.875</v>
      </c>
      <c r="R21" s="18">
        <f t="shared" si="10"/>
        <v>7.875</v>
      </c>
      <c r="S21" s="18">
        <f>VLOOKUP(A:A,[1]TDSheet!$A:$T,20,0)</f>
        <v>10.199999999999999</v>
      </c>
      <c r="T21" s="18">
        <f>VLOOKUP(A:A,[1]TDSheet!$A:$O,15,0)</f>
        <v>13.2</v>
      </c>
      <c r="U21" s="18">
        <f>VLOOKUP(A:A,[3]TDSheet!$A:$B,2,0)</f>
        <v>2</v>
      </c>
      <c r="V21" s="18">
        <v>0</v>
      </c>
      <c r="W21" s="18">
        <f>VLOOKUP(A:A,[1]TDSheet!$A:$W,23,0)</f>
        <v>126</v>
      </c>
      <c r="X21" s="18">
        <f>VLOOKUP(A:A,[1]TDSheet!$A:$X,24,0)</f>
        <v>14</v>
      </c>
      <c r="Y21" s="18">
        <f t="shared" si="11"/>
        <v>0</v>
      </c>
      <c r="Z21" s="18" t="str">
        <f>VLOOKUP(A:A,[1]TDSheet!$A:$Z,26,0)</f>
        <v>увел</v>
      </c>
      <c r="AA21" s="18">
        <f>Y21/9</f>
        <v>0</v>
      </c>
      <c r="AB21" s="25">
        <f>VLOOKUP(A:A,[1]TDSheet!$A:$AB,28,0)</f>
        <v>0.3</v>
      </c>
      <c r="AC21" s="18">
        <f t="shared" si="12"/>
        <v>0</v>
      </c>
      <c r="AD21" s="18"/>
      <c r="AE21" s="18"/>
    </row>
    <row r="22" spans="1:31" s="1" customFormat="1" ht="11.1" customHeight="1" outlineLevel="1" x14ac:dyDescent="0.2">
      <c r="A22" s="7" t="s">
        <v>50</v>
      </c>
      <c r="B22" s="7" t="s">
        <v>8</v>
      </c>
      <c r="C22" s="8">
        <v>-7.4</v>
      </c>
      <c r="D22" s="8">
        <v>222</v>
      </c>
      <c r="E22" s="26">
        <v>59.2</v>
      </c>
      <c r="F22" s="26">
        <v>55.5</v>
      </c>
      <c r="G22" s="17" t="s">
        <v>105</v>
      </c>
      <c r="H22" s="1" t="e">
        <f>VLOOKUP(A:A,[1]TDSheet!$A:$H,8,0)</f>
        <v>#N/A</v>
      </c>
      <c r="I22" s="18">
        <f>VLOOKUP(A:A,[2]TDSheet!$A:$F,6,0)</f>
        <v>92.7</v>
      </c>
      <c r="J22" s="18">
        <f t="shared" si="7"/>
        <v>-33.5</v>
      </c>
      <c r="K22" s="18"/>
      <c r="L22" s="18"/>
      <c r="M22" s="18"/>
      <c r="N22" s="18"/>
      <c r="O22" s="18">
        <f t="shared" si="8"/>
        <v>11.84</v>
      </c>
      <c r="P22" s="20"/>
      <c r="Q22" s="23">
        <f t="shared" si="9"/>
        <v>4.6875</v>
      </c>
      <c r="R22" s="18">
        <f t="shared" si="10"/>
        <v>4.6875</v>
      </c>
      <c r="S22" s="18">
        <f>VLOOKUP(A:A,[1]TDSheet!$A:$T,20,0)</f>
        <v>17.02</v>
      </c>
      <c r="T22" s="18">
        <f>VLOOKUP(A:A,[1]TDSheet!$A:$O,15,0)</f>
        <v>1.48</v>
      </c>
      <c r="U22" s="18">
        <v>0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 t="shared" si="11"/>
        <v>0</v>
      </c>
      <c r="Z22" s="18" t="e">
        <f>VLOOKUP(A:A,[1]TDSheet!$A:$Z,26,0)</f>
        <v>#N/A</v>
      </c>
      <c r="AA22" s="18">
        <v>0</v>
      </c>
      <c r="AB22" s="25">
        <f>VLOOKUP(A:A,[1]TDSheet!$A:$AB,28,0)</f>
        <v>0</v>
      </c>
      <c r="AC22" s="18">
        <f t="shared" si="12"/>
        <v>0</v>
      </c>
      <c r="AD22" s="18"/>
      <c r="AE22" s="18"/>
    </row>
    <row r="23" spans="1:31" s="1" customFormat="1" ht="11.1" customHeight="1" outlineLevel="1" x14ac:dyDescent="0.2">
      <c r="A23" s="7" t="s">
        <v>51</v>
      </c>
      <c r="B23" s="7" t="s">
        <v>9</v>
      </c>
      <c r="C23" s="8">
        <v>138</v>
      </c>
      <c r="D23" s="8">
        <v>8</v>
      </c>
      <c r="E23" s="8">
        <v>36</v>
      </c>
      <c r="F23" s="8">
        <v>105</v>
      </c>
      <c r="G23" s="1" t="str">
        <f>VLOOKUP(A:A,[1]TDSheet!$A:$G,7,0)</f>
        <v>нов</v>
      </c>
      <c r="H23" s="1" t="e">
        <f>VLOOKUP(A:A,[1]TDSheet!$A:$H,8,0)</f>
        <v>#N/A</v>
      </c>
      <c r="I23" s="18">
        <f>VLOOKUP(A:A,[2]TDSheet!$A:$F,6,0)</f>
        <v>45</v>
      </c>
      <c r="J23" s="18">
        <f t="shared" si="7"/>
        <v>-9</v>
      </c>
      <c r="K23" s="18"/>
      <c r="L23" s="18"/>
      <c r="M23" s="18"/>
      <c r="N23" s="18"/>
      <c r="O23" s="18">
        <f t="shared" si="8"/>
        <v>7.2</v>
      </c>
      <c r="P23" s="20"/>
      <c r="Q23" s="23">
        <f t="shared" si="9"/>
        <v>14.583333333333332</v>
      </c>
      <c r="R23" s="18">
        <f t="shared" si="10"/>
        <v>14.583333333333332</v>
      </c>
      <c r="S23" s="18">
        <f>VLOOKUP(A:A,[1]TDSheet!$A:$T,20,0)</f>
        <v>7</v>
      </c>
      <c r="T23" s="18">
        <f>VLOOKUP(A:A,[1]TDSheet!$A:$O,15,0)</f>
        <v>13.4</v>
      </c>
      <c r="U23" s="18">
        <f>VLOOKUP(A:A,[3]TDSheet!$A:$B,2,0)</f>
        <v>4</v>
      </c>
      <c r="V23" s="18">
        <v>0</v>
      </c>
      <c r="W23" s="18">
        <f>VLOOKUP(A:A,[1]TDSheet!$A:$W,23,0)</f>
        <v>126</v>
      </c>
      <c r="X23" s="18">
        <f>VLOOKUP(A:A,[1]TDSheet!$A:$X,24,0)</f>
        <v>14</v>
      </c>
      <c r="Y23" s="18">
        <f t="shared" si="11"/>
        <v>0</v>
      </c>
      <c r="Z23" s="18" t="str">
        <f>VLOOKUP(A:A,[1]TDSheet!$A:$Z,26,0)</f>
        <v>увел</v>
      </c>
      <c r="AA23" s="18">
        <f>Y23/9</f>
        <v>0</v>
      </c>
      <c r="AB23" s="25">
        <f>VLOOKUP(A:A,[1]TDSheet!$A:$AB,28,0)</f>
        <v>0.3</v>
      </c>
      <c r="AC23" s="18">
        <f t="shared" si="12"/>
        <v>0</v>
      </c>
      <c r="AD23" s="18"/>
      <c r="AE23" s="18"/>
    </row>
    <row r="24" spans="1:31" s="1" customFormat="1" ht="11.1" customHeight="1" outlineLevel="1" x14ac:dyDescent="0.2">
      <c r="A24" s="7" t="s">
        <v>52</v>
      </c>
      <c r="B24" s="7" t="s">
        <v>8</v>
      </c>
      <c r="C24" s="8">
        <v>251.6</v>
      </c>
      <c r="D24" s="8">
        <v>308.89999999999998</v>
      </c>
      <c r="E24" s="26">
        <v>222</v>
      </c>
      <c r="F24" s="26">
        <v>327</v>
      </c>
      <c r="G24" s="17" t="s">
        <v>105</v>
      </c>
      <c r="H24" s="1" t="e">
        <f>VLOOKUP(A:A,[1]TDSheet!$A:$H,8,0)</f>
        <v>#N/A</v>
      </c>
      <c r="I24" s="18">
        <f>VLOOKUP(A:A,[2]TDSheet!$A:$F,6,0)</f>
        <v>167.80099999999999</v>
      </c>
      <c r="J24" s="18">
        <f t="shared" si="7"/>
        <v>54.199000000000012</v>
      </c>
      <c r="K24" s="18"/>
      <c r="L24" s="18"/>
      <c r="M24" s="18"/>
      <c r="N24" s="18"/>
      <c r="O24" s="18">
        <f t="shared" si="8"/>
        <v>44.4</v>
      </c>
      <c r="P24" s="20">
        <v>102</v>
      </c>
      <c r="Q24" s="23">
        <f t="shared" si="9"/>
        <v>9.6621621621621632</v>
      </c>
      <c r="R24" s="18">
        <f t="shared" si="10"/>
        <v>7.3648648648648649</v>
      </c>
      <c r="S24" s="18">
        <f>VLOOKUP(A:A,[1]TDSheet!$A:$T,20,0)</f>
        <v>30.339999999999996</v>
      </c>
      <c r="T24" s="18">
        <f>VLOOKUP(A:A,[1]TDSheet!$A:$O,15,0)</f>
        <v>45.8</v>
      </c>
      <c r="U24" s="18">
        <f>VLOOKUP(A:A,[3]TDSheet!$A:$B,2,0)</f>
        <v>37</v>
      </c>
      <c r="V24" s="18">
        <v>0</v>
      </c>
      <c r="W24" s="18">
        <f>VLOOKUP(A:A,[1]TDSheet!$A:$W,23,0)</f>
        <v>126</v>
      </c>
      <c r="X24" s="18">
        <f>VLOOKUP(A:A,[1]TDSheet!$A:$X,24,0)</f>
        <v>14</v>
      </c>
      <c r="Y24" s="18">
        <f t="shared" si="11"/>
        <v>102</v>
      </c>
      <c r="Z24" s="18" t="e">
        <f>VLOOKUP(A:A,[1]TDSheet!$A:$Z,26,0)</f>
        <v>#N/A</v>
      </c>
      <c r="AA24" s="18">
        <f>Y24/3.7</f>
        <v>27.567567567567565</v>
      </c>
      <c r="AB24" s="25">
        <f>VLOOKUP(A:A,[1]TDSheet!$A:$AB,28,0)</f>
        <v>1</v>
      </c>
      <c r="AC24" s="18">
        <f t="shared" si="12"/>
        <v>102</v>
      </c>
      <c r="AD24" s="18"/>
      <c r="AE24" s="18"/>
    </row>
    <row r="25" spans="1:31" s="1" customFormat="1" ht="11.1" customHeight="1" outlineLevel="1" x14ac:dyDescent="0.2">
      <c r="A25" s="7" t="s">
        <v>53</v>
      </c>
      <c r="B25" s="7" t="s">
        <v>9</v>
      </c>
      <c r="C25" s="8">
        <v>163</v>
      </c>
      <c r="D25" s="8">
        <v>18</v>
      </c>
      <c r="E25" s="26">
        <v>49</v>
      </c>
      <c r="F25" s="27">
        <v>120</v>
      </c>
      <c r="G25" s="1" t="str">
        <f>VLOOKUP(A:A,[1]TDSheet!$A:$G,7,0)</f>
        <v>нов</v>
      </c>
      <c r="H25" s="1" t="e">
        <f>VLOOKUP(A:A,[1]TDSheet!$A:$H,8,0)</f>
        <v>#N/A</v>
      </c>
      <c r="I25" s="18">
        <f>VLOOKUP(A:A,[2]TDSheet!$A:$F,6,0)</f>
        <v>56</v>
      </c>
      <c r="J25" s="18">
        <f t="shared" si="7"/>
        <v>-7</v>
      </c>
      <c r="K25" s="18"/>
      <c r="L25" s="18"/>
      <c r="M25" s="18"/>
      <c r="N25" s="18"/>
      <c r="O25" s="18">
        <f t="shared" si="8"/>
        <v>9.8000000000000007</v>
      </c>
      <c r="P25" s="20"/>
      <c r="Q25" s="23">
        <f t="shared" si="9"/>
        <v>12.244897959183673</v>
      </c>
      <c r="R25" s="18">
        <f t="shared" si="10"/>
        <v>12.244897959183673</v>
      </c>
      <c r="S25" s="18">
        <f>VLOOKUP(A:A,[1]TDSheet!$A:$T,20,0)</f>
        <v>13</v>
      </c>
      <c r="T25" s="18">
        <f>VLOOKUP(A:A,[1]TDSheet!$A:$O,15,0)</f>
        <v>18.2</v>
      </c>
      <c r="U25" s="18">
        <f>VLOOKUP(A:A,[3]TDSheet!$A:$B,2,0)</f>
        <v>6</v>
      </c>
      <c r="V25" s="18">
        <v>0</v>
      </c>
      <c r="W25" s="18">
        <f>VLOOKUP(A:A,[1]TDSheet!$A:$W,23,0)</f>
        <v>234</v>
      </c>
      <c r="X25" s="18">
        <f>VLOOKUP(A:A,[1]TDSheet!$A:$X,24,0)</f>
        <v>18</v>
      </c>
      <c r="Y25" s="18">
        <f t="shared" si="11"/>
        <v>0</v>
      </c>
      <c r="Z25" s="18" t="str">
        <f>VLOOKUP(A:A,[1]TDSheet!$A:$Z,26,0)</f>
        <v>увел</v>
      </c>
      <c r="AA25" s="18">
        <f>Y25/9</f>
        <v>0</v>
      </c>
      <c r="AB25" s="25">
        <f>VLOOKUP(A:A,[1]TDSheet!$A:$AB,28,0)</f>
        <v>0.3</v>
      </c>
      <c r="AC25" s="18">
        <f t="shared" si="12"/>
        <v>0</v>
      </c>
      <c r="AD25" s="18"/>
      <c r="AE25" s="18"/>
    </row>
    <row r="26" spans="1:31" s="1" customFormat="1" ht="11.1" customHeight="1" outlineLevel="1" x14ac:dyDescent="0.2">
      <c r="A26" s="7" t="s">
        <v>54</v>
      </c>
      <c r="B26" s="7" t="s">
        <v>8</v>
      </c>
      <c r="C26" s="8"/>
      <c r="D26" s="8">
        <v>132</v>
      </c>
      <c r="E26" s="8">
        <v>0</v>
      </c>
      <c r="F26" s="26">
        <v>132</v>
      </c>
      <c r="G26" s="21" t="s">
        <v>106</v>
      </c>
      <c r="H26" s="1" t="e">
        <f>VLOOKUP(A:A,[1]TDSheet!$A:$H,8,0)</f>
        <v>#N/A</v>
      </c>
      <c r="I26" s="18">
        <v>0</v>
      </c>
      <c r="J26" s="18">
        <f t="shared" si="7"/>
        <v>0</v>
      </c>
      <c r="K26" s="18"/>
      <c r="L26" s="18"/>
      <c r="M26" s="18"/>
      <c r="N26" s="18"/>
      <c r="O26" s="18">
        <f t="shared" si="8"/>
        <v>0</v>
      </c>
      <c r="P26" s="20"/>
      <c r="Q26" s="23" t="e">
        <f t="shared" si="9"/>
        <v>#DIV/0!</v>
      </c>
      <c r="R26" s="18" t="e">
        <f t="shared" si="10"/>
        <v>#DIV/0!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f t="shared" si="11"/>
        <v>0</v>
      </c>
      <c r="Z26" s="18" t="e">
        <f>VLOOKUP(A:A,[1]TDSheet!$A:$Z,26,0)</f>
        <v>#N/A</v>
      </c>
      <c r="AA26" s="18">
        <f>Y26/5.5</f>
        <v>0</v>
      </c>
      <c r="AB26" s="25">
        <v>1</v>
      </c>
      <c r="AC26" s="18">
        <f t="shared" si="12"/>
        <v>0</v>
      </c>
      <c r="AD26" s="18"/>
      <c r="AE26" s="18"/>
    </row>
    <row r="27" spans="1:31" s="1" customFormat="1" ht="11.1" customHeight="1" outlineLevel="1" x14ac:dyDescent="0.2">
      <c r="A27" s="7" t="s">
        <v>55</v>
      </c>
      <c r="B27" s="7" t="s">
        <v>9</v>
      </c>
      <c r="C27" s="8">
        <v>308</v>
      </c>
      <c r="D27" s="8">
        <v>15</v>
      </c>
      <c r="E27" s="8">
        <v>57</v>
      </c>
      <c r="F27" s="8">
        <v>261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62</v>
      </c>
      <c r="J27" s="18">
        <f t="shared" si="7"/>
        <v>-5</v>
      </c>
      <c r="K27" s="18"/>
      <c r="L27" s="18"/>
      <c r="M27" s="18"/>
      <c r="N27" s="18"/>
      <c r="O27" s="18">
        <f t="shared" si="8"/>
        <v>11.4</v>
      </c>
      <c r="P27" s="20"/>
      <c r="Q27" s="23">
        <f t="shared" si="9"/>
        <v>22.894736842105264</v>
      </c>
      <c r="R27" s="18">
        <f t="shared" si="10"/>
        <v>22.894736842105264</v>
      </c>
      <c r="S27" s="18">
        <f>VLOOKUP(A:A,[1]TDSheet!$A:$T,20,0)</f>
        <v>12.4</v>
      </c>
      <c r="T27" s="18">
        <f>VLOOKUP(A:A,[1]TDSheet!$A:$O,15,0)</f>
        <v>16.8</v>
      </c>
      <c r="U27" s="18">
        <f>VLOOKUP(A:A,[3]TDSheet!$A:$B,2,0)</f>
        <v>13</v>
      </c>
      <c r="V27" s="18">
        <v>0</v>
      </c>
      <c r="W27" s="18">
        <f>VLOOKUP(A:A,[1]TDSheet!$A:$W,23,0)</f>
        <v>234</v>
      </c>
      <c r="X27" s="18">
        <f>VLOOKUP(A:A,[1]TDSheet!$A:$X,24,0)</f>
        <v>18</v>
      </c>
      <c r="Y27" s="18">
        <f t="shared" si="11"/>
        <v>0</v>
      </c>
      <c r="Z27" s="18" t="str">
        <f>VLOOKUP(A:A,[1]TDSheet!$A:$Z,26,0)</f>
        <v>увел</v>
      </c>
      <c r="AA27" s="18">
        <f>Y27/9</f>
        <v>0</v>
      </c>
      <c r="AB27" s="25">
        <f>VLOOKUP(A:A,[1]TDSheet!$A:$AB,28,0)</f>
        <v>0.3</v>
      </c>
      <c r="AC27" s="18">
        <f t="shared" si="12"/>
        <v>0</v>
      </c>
      <c r="AD27" s="18"/>
      <c r="AE27" s="18"/>
    </row>
    <row r="28" spans="1:31" s="1" customFormat="1" ht="11.1" customHeight="1" outlineLevel="1" x14ac:dyDescent="0.2">
      <c r="A28" s="7" t="s">
        <v>56</v>
      </c>
      <c r="B28" s="7" t="s">
        <v>8</v>
      </c>
      <c r="C28" s="8">
        <v>42.6</v>
      </c>
      <c r="D28" s="8">
        <v>478.4</v>
      </c>
      <c r="E28" s="8">
        <v>140</v>
      </c>
      <c r="F28" s="8">
        <v>367.6</v>
      </c>
      <c r="G28" s="16">
        <v>0</v>
      </c>
      <c r="H28" s="1" t="e">
        <f>VLOOKUP(A:A,[1]TDSheet!$A:$H,8,0)</f>
        <v>#N/A</v>
      </c>
      <c r="I28" s="18">
        <f>VLOOKUP(A:A,[2]TDSheet!$A:$F,6,0)</f>
        <v>153.4</v>
      </c>
      <c r="J28" s="18">
        <f t="shared" si="7"/>
        <v>-13.400000000000006</v>
      </c>
      <c r="K28" s="18"/>
      <c r="L28" s="18"/>
      <c r="M28" s="18"/>
      <c r="N28" s="18"/>
      <c r="O28" s="18">
        <f t="shared" si="8"/>
        <v>28</v>
      </c>
      <c r="P28" s="20"/>
      <c r="Q28" s="23">
        <f t="shared" si="9"/>
        <v>13.12857142857143</v>
      </c>
      <c r="R28" s="18">
        <f t="shared" si="10"/>
        <v>13.12857142857143</v>
      </c>
      <c r="S28" s="18">
        <f>VLOOKUP(A:A,[1]TDSheet!$A:$T,20,0)</f>
        <v>36</v>
      </c>
      <c r="T28" s="18">
        <f>VLOOKUP(A:A,[1]TDSheet!$A:$O,15,0)</f>
        <v>39.28</v>
      </c>
      <c r="U28" s="18">
        <f>VLOOKUP(A:A,[3]TDSheet!$A:$B,2,0)</f>
        <v>24</v>
      </c>
      <c r="V28" s="18">
        <v>0</v>
      </c>
      <c r="W28" s="18">
        <f>VLOOKUP(A:A,[1]TDSheet!$A:$W,23,0)</f>
        <v>126</v>
      </c>
      <c r="X28" s="18">
        <f>VLOOKUP(A:A,[1]TDSheet!$A:$X,24,0)</f>
        <v>14</v>
      </c>
      <c r="Y28" s="18">
        <f t="shared" si="11"/>
        <v>0</v>
      </c>
      <c r="Z28" s="18" t="e">
        <f>VLOOKUP(A:A,[1]TDSheet!$A:$Z,26,0)</f>
        <v>#N/A</v>
      </c>
      <c r="AA28" s="18">
        <f>Y28/3</f>
        <v>0</v>
      </c>
      <c r="AB28" s="25">
        <f>VLOOKUP(A:A,[1]TDSheet!$A:$AB,28,0)</f>
        <v>1</v>
      </c>
      <c r="AC28" s="18">
        <f t="shared" si="12"/>
        <v>0</v>
      </c>
      <c r="AD28" s="18"/>
      <c r="AE28" s="18"/>
    </row>
    <row r="29" spans="1:31" s="1" customFormat="1" ht="11.1" customHeight="1" outlineLevel="1" x14ac:dyDescent="0.2">
      <c r="A29" s="7" t="s">
        <v>17</v>
      </c>
      <c r="B29" s="7" t="s">
        <v>9</v>
      </c>
      <c r="C29" s="8">
        <v>3400</v>
      </c>
      <c r="D29" s="8">
        <v>3496</v>
      </c>
      <c r="E29" s="8">
        <v>2932</v>
      </c>
      <c r="F29" s="8">
        <v>3876</v>
      </c>
      <c r="G29" s="1" t="str">
        <f>VLOOKUP(A:A,[1]TDSheet!$A:$G,7,0)</f>
        <v>пуд</v>
      </c>
      <c r="H29" s="1">
        <f>VLOOKUP(A:A,[1]TDSheet!$A:$H,8,0)</f>
        <v>180</v>
      </c>
      <c r="I29" s="18">
        <f>VLOOKUP(A:A,[2]TDSheet!$A:$F,6,0)</f>
        <v>2808</v>
      </c>
      <c r="J29" s="18">
        <f t="shared" si="7"/>
        <v>124</v>
      </c>
      <c r="K29" s="18"/>
      <c r="L29" s="18"/>
      <c r="M29" s="18"/>
      <c r="N29" s="18"/>
      <c r="O29" s="18">
        <f t="shared" si="8"/>
        <v>586.4</v>
      </c>
      <c r="P29" s="20">
        <v>1850</v>
      </c>
      <c r="Q29" s="23">
        <f t="shared" si="9"/>
        <v>9.7646657571623461</v>
      </c>
      <c r="R29" s="18">
        <f t="shared" si="10"/>
        <v>6.6098226466575722</v>
      </c>
      <c r="S29" s="18">
        <f>VLOOKUP(A:A,[1]TDSheet!$A:$T,20,0)</f>
        <v>686.4</v>
      </c>
      <c r="T29" s="18">
        <f>VLOOKUP(A:A,[1]TDSheet!$A:$O,15,0)</f>
        <v>577</v>
      </c>
      <c r="U29" s="18">
        <f>VLOOKUP(A:A,[3]TDSheet!$A:$B,2,0)</f>
        <v>588</v>
      </c>
      <c r="V29" s="18">
        <v>0</v>
      </c>
      <c r="W29" s="18">
        <f>VLOOKUP(A:A,[1]TDSheet!$A:$W,23,0)</f>
        <v>70</v>
      </c>
      <c r="X29" s="18">
        <f>VLOOKUP(A:A,[1]TDSheet!$A:$X,24,0)</f>
        <v>14</v>
      </c>
      <c r="Y29" s="18">
        <f t="shared" si="11"/>
        <v>1850</v>
      </c>
      <c r="Z29" s="18" t="str">
        <f>VLOOKUP(A:A,[1]TDSheet!$A:$Z,26,0)</f>
        <v>апр яб</v>
      </c>
      <c r="AA29" s="18">
        <f>Y29/12</f>
        <v>154.16666666666666</v>
      </c>
      <c r="AB29" s="25">
        <f>VLOOKUP(A:A,[1]TDSheet!$A:$AB,28,0)</f>
        <v>0.25</v>
      </c>
      <c r="AC29" s="18">
        <f t="shared" si="12"/>
        <v>462.5</v>
      </c>
      <c r="AD29" s="18"/>
      <c r="AE29" s="18"/>
    </row>
    <row r="30" spans="1:31" s="1" customFormat="1" ht="11.1" customHeight="1" outlineLevel="1" x14ac:dyDescent="0.2">
      <c r="A30" s="7" t="s">
        <v>18</v>
      </c>
      <c r="B30" s="7" t="s">
        <v>9</v>
      </c>
      <c r="C30" s="8">
        <v>2031</v>
      </c>
      <c r="D30" s="8">
        <v>2692</v>
      </c>
      <c r="E30" s="8">
        <v>1768</v>
      </c>
      <c r="F30" s="8">
        <v>2915</v>
      </c>
      <c r="G30" s="1" t="str">
        <f>VLOOKUP(A:A,[1]TDSheet!$A:$G,7,0)</f>
        <v>яб</v>
      </c>
      <c r="H30" s="1">
        <f>VLOOKUP(A:A,[1]TDSheet!$A:$H,8,0)</f>
        <v>180</v>
      </c>
      <c r="I30" s="18">
        <f>VLOOKUP(A:A,[2]TDSheet!$A:$F,6,0)</f>
        <v>1812</v>
      </c>
      <c r="J30" s="18">
        <f t="shared" si="7"/>
        <v>-44</v>
      </c>
      <c r="K30" s="18"/>
      <c r="L30" s="18"/>
      <c r="M30" s="18"/>
      <c r="N30" s="18"/>
      <c r="O30" s="18">
        <f t="shared" si="8"/>
        <v>353.6</v>
      </c>
      <c r="P30" s="20">
        <v>590</v>
      </c>
      <c r="Q30" s="23">
        <f t="shared" si="9"/>
        <v>9.9123303167420804</v>
      </c>
      <c r="R30" s="18">
        <f t="shared" si="10"/>
        <v>8.2437782805429851</v>
      </c>
      <c r="S30" s="18">
        <f>VLOOKUP(A:A,[1]TDSheet!$A:$T,20,0)</f>
        <v>425.2</v>
      </c>
      <c r="T30" s="18">
        <f>VLOOKUP(A:A,[1]TDSheet!$A:$O,15,0)</f>
        <v>361.8</v>
      </c>
      <c r="U30" s="18">
        <f>VLOOKUP(A:A,[3]TDSheet!$A:$B,2,0)</f>
        <v>323</v>
      </c>
      <c r="V30" s="18">
        <v>0</v>
      </c>
      <c r="W30" s="18">
        <f>VLOOKUP(A:A,[1]TDSheet!$A:$W,23,0)</f>
        <v>126</v>
      </c>
      <c r="X30" s="18">
        <f>VLOOKUP(A:A,[1]TDSheet!$A:$X,24,0)</f>
        <v>14</v>
      </c>
      <c r="Y30" s="18">
        <f t="shared" si="11"/>
        <v>590</v>
      </c>
      <c r="Z30" s="18" t="str">
        <f>VLOOKUP(A:A,[1]TDSheet!$A:$Z,26,0)</f>
        <v>апр яб</v>
      </c>
      <c r="AA30" s="18">
        <f>Y30/6</f>
        <v>98.333333333333329</v>
      </c>
      <c r="AB30" s="25">
        <f>VLOOKUP(A:A,[1]TDSheet!$A:$AB,28,0)</f>
        <v>0.25</v>
      </c>
      <c r="AC30" s="18">
        <f t="shared" si="12"/>
        <v>147.5</v>
      </c>
      <c r="AD30" s="18"/>
      <c r="AE30" s="18"/>
    </row>
    <row r="31" spans="1:31" s="1" customFormat="1" ht="11.1" customHeight="1" outlineLevel="1" x14ac:dyDescent="0.2">
      <c r="A31" s="7" t="s">
        <v>19</v>
      </c>
      <c r="B31" s="7" t="s">
        <v>9</v>
      </c>
      <c r="C31" s="8">
        <v>2480</v>
      </c>
      <c r="D31" s="8">
        <v>3119</v>
      </c>
      <c r="E31" s="8">
        <v>2322</v>
      </c>
      <c r="F31" s="8">
        <v>3233</v>
      </c>
      <c r="G31" s="1">
        <f>VLOOKUP(A:A,[1]TDSheet!$A:$G,7,0)</f>
        <v>1</v>
      </c>
      <c r="H31" s="1">
        <f>VLOOKUP(A:A,[1]TDSheet!$A:$H,8,0)</f>
        <v>180</v>
      </c>
      <c r="I31" s="18">
        <f>VLOOKUP(A:A,[2]TDSheet!$A:$F,6,0)</f>
        <v>2176</v>
      </c>
      <c r="J31" s="18">
        <f t="shared" si="7"/>
        <v>146</v>
      </c>
      <c r="K31" s="18"/>
      <c r="L31" s="18"/>
      <c r="M31" s="18"/>
      <c r="N31" s="18"/>
      <c r="O31" s="18">
        <f t="shared" si="8"/>
        <v>464.4</v>
      </c>
      <c r="P31" s="20">
        <v>1340</v>
      </c>
      <c r="Q31" s="23">
        <f t="shared" si="9"/>
        <v>9.8471145564168818</v>
      </c>
      <c r="R31" s="18">
        <f t="shared" si="10"/>
        <v>6.9616709732988804</v>
      </c>
      <c r="S31" s="18">
        <f>VLOOKUP(A:A,[1]TDSheet!$A:$T,20,0)</f>
        <v>534.4</v>
      </c>
      <c r="T31" s="18">
        <f>VLOOKUP(A:A,[1]TDSheet!$A:$O,15,0)</f>
        <v>465.6</v>
      </c>
      <c r="U31" s="18">
        <f>VLOOKUP(A:A,[3]TDSheet!$A:$B,2,0)</f>
        <v>466</v>
      </c>
      <c r="V31" s="18">
        <v>0</v>
      </c>
      <c r="W31" s="18">
        <f>VLOOKUP(A:A,[1]TDSheet!$A:$W,23,0)</f>
        <v>70</v>
      </c>
      <c r="X31" s="18">
        <f>VLOOKUP(A:A,[1]TDSheet!$A:$X,24,0)</f>
        <v>14</v>
      </c>
      <c r="Y31" s="18">
        <f t="shared" si="11"/>
        <v>1340</v>
      </c>
      <c r="Z31" s="18" t="str">
        <f>VLOOKUP(A:A,[1]TDSheet!$A:$Z,26,0)</f>
        <v>апр яб</v>
      </c>
      <c r="AA31" s="18">
        <f>Y31/12</f>
        <v>111.66666666666667</v>
      </c>
      <c r="AB31" s="25">
        <f>VLOOKUP(A:A,[1]TDSheet!$A:$AB,28,0)</f>
        <v>0.25</v>
      </c>
      <c r="AC31" s="18">
        <f t="shared" si="12"/>
        <v>335</v>
      </c>
      <c r="AD31" s="18"/>
      <c r="AE31" s="18"/>
    </row>
    <row r="32" spans="1:31" s="1" customFormat="1" ht="11.1" customHeight="1" outlineLevel="1" x14ac:dyDescent="0.2">
      <c r="A32" s="7" t="s">
        <v>57</v>
      </c>
      <c r="B32" s="7" t="s">
        <v>9</v>
      </c>
      <c r="C32" s="8">
        <v>900</v>
      </c>
      <c r="D32" s="8">
        <v>1230</v>
      </c>
      <c r="E32" s="8">
        <v>799</v>
      </c>
      <c r="F32" s="8">
        <v>1302</v>
      </c>
      <c r="G32" s="1">
        <f>VLOOKUP(A:A,[1]TDSheet!$A:$G,7,0)</f>
        <v>1</v>
      </c>
      <c r="H32" s="1" t="e">
        <f>VLOOKUP(A:A,[1]TDSheet!$A:$H,8,0)</f>
        <v>#N/A</v>
      </c>
      <c r="I32" s="18">
        <f>VLOOKUP(A:A,[2]TDSheet!$A:$F,6,0)</f>
        <v>829</v>
      </c>
      <c r="J32" s="18">
        <f t="shared" si="7"/>
        <v>-30</v>
      </c>
      <c r="K32" s="18"/>
      <c r="L32" s="18"/>
      <c r="M32" s="18"/>
      <c r="N32" s="18"/>
      <c r="O32" s="18">
        <f t="shared" si="8"/>
        <v>159.80000000000001</v>
      </c>
      <c r="P32" s="20">
        <v>330</v>
      </c>
      <c r="Q32" s="23">
        <f t="shared" si="9"/>
        <v>10.212765957446807</v>
      </c>
      <c r="R32" s="18">
        <f t="shared" si="10"/>
        <v>8.1476846057571954</v>
      </c>
      <c r="S32" s="18">
        <f>VLOOKUP(A:A,[1]TDSheet!$A:$T,20,0)</f>
        <v>183.8</v>
      </c>
      <c r="T32" s="18">
        <f>VLOOKUP(A:A,[1]TDSheet!$A:$O,15,0)</f>
        <v>167.8</v>
      </c>
      <c r="U32" s="18">
        <f>VLOOKUP(A:A,[3]TDSheet!$A:$B,2,0)</f>
        <v>207</v>
      </c>
      <c r="V32" s="18">
        <v>0</v>
      </c>
      <c r="W32" s="18">
        <f>VLOOKUP(A:A,[1]TDSheet!$A:$W,23,0)</f>
        <v>70</v>
      </c>
      <c r="X32" s="18">
        <f>VLOOKUP(A:A,[1]TDSheet!$A:$X,24,0)</f>
        <v>14</v>
      </c>
      <c r="Y32" s="18">
        <f t="shared" si="11"/>
        <v>330</v>
      </c>
      <c r="Z32" s="18" t="e">
        <f>VLOOKUP(A:A,[1]TDSheet!$A:$Z,26,0)</f>
        <v>#N/A</v>
      </c>
      <c r="AA32" s="18">
        <f>Y32/12</f>
        <v>27.5</v>
      </c>
      <c r="AB32" s="25">
        <f>VLOOKUP(A:A,[1]TDSheet!$A:$AB,28,0)</f>
        <v>0.25</v>
      </c>
      <c r="AC32" s="18">
        <f t="shared" si="12"/>
        <v>82.5</v>
      </c>
      <c r="AD32" s="18"/>
      <c r="AE32" s="18"/>
    </row>
    <row r="33" spans="1:31" s="1" customFormat="1" ht="11.1" customHeight="1" outlineLevel="1" x14ac:dyDescent="0.2">
      <c r="A33" s="7" t="s">
        <v>58</v>
      </c>
      <c r="B33" s="7" t="s">
        <v>9</v>
      </c>
      <c r="C33" s="8">
        <v>153</v>
      </c>
      <c r="D33" s="8">
        <v>338</v>
      </c>
      <c r="E33" s="8">
        <v>118</v>
      </c>
      <c r="F33" s="8">
        <v>365</v>
      </c>
      <c r="G33" s="1" t="str">
        <f>VLOOKUP(A:A,[1]TDSheet!$A:$G,7,0)</f>
        <v>нов</v>
      </c>
      <c r="H33" s="1" t="e">
        <f>VLOOKUP(A:A,[1]TDSheet!$A:$H,8,0)</f>
        <v>#N/A</v>
      </c>
      <c r="I33" s="18">
        <f>VLOOKUP(A:A,[2]TDSheet!$A:$F,6,0)</f>
        <v>127</v>
      </c>
      <c r="J33" s="18">
        <f t="shared" si="7"/>
        <v>-9</v>
      </c>
      <c r="K33" s="18"/>
      <c r="L33" s="18"/>
      <c r="M33" s="18"/>
      <c r="N33" s="18"/>
      <c r="O33" s="18">
        <f t="shared" si="8"/>
        <v>23.6</v>
      </c>
      <c r="P33" s="20"/>
      <c r="Q33" s="23">
        <f t="shared" si="9"/>
        <v>15.466101694915253</v>
      </c>
      <c r="R33" s="18">
        <f t="shared" si="10"/>
        <v>15.466101694915253</v>
      </c>
      <c r="S33" s="18">
        <f>VLOOKUP(A:A,[1]TDSheet!$A:$T,20,0)</f>
        <v>31.8</v>
      </c>
      <c r="T33" s="18">
        <f>VLOOKUP(A:A,[1]TDSheet!$A:$O,15,0)</f>
        <v>31.8</v>
      </c>
      <c r="U33" s="18">
        <f>VLOOKUP(A:A,[3]TDSheet!$A:$B,2,0)</f>
        <v>26</v>
      </c>
      <c r="V33" s="18">
        <v>0</v>
      </c>
      <c r="W33" s="18">
        <f>VLOOKUP(A:A,[1]TDSheet!$A:$W,23,0)</f>
        <v>234</v>
      </c>
      <c r="X33" s="18">
        <f>VLOOKUP(A:A,[1]TDSheet!$A:$X,24,0)</f>
        <v>18</v>
      </c>
      <c r="Y33" s="18">
        <f t="shared" si="11"/>
        <v>0</v>
      </c>
      <c r="Z33" s="18" t="str">
        <f>VLOOKUP(A:A,[1]TDSheet!$A:$Z,26,0)</f>
        <v>увел</v>
      </c>
      <c r="AA33" s="18">
        <f>Y33/9</f>
        <v>0</v>
      </c>
      <c r="AB33" s="25">
        <f>VLOOKUP(A:A,[1]TDSheet!$A:$AB,28,0)</f>
        <v>0.3</v>
      </c>
      <c r="AC33" s="18">
        <f t="shared" si="12"/>
        <v>0</v>
      </c>
      <c r="AD33" s="18"/>
      <c r="AE33" s="18"/>
    </row>
    <row r="34" spans="1:31" s="1" customFormat="1" ht="11.1" customHeight="1" outlineLevel="1" x14ac:dyDescent="0.2">
      <c r="A34" s="7" t="s">
        <v>59</v>
      </c>
      <c r="B34" s="7" t="s">
        <v>8</v>
      </c>
      <c r="C34" s="8">
        <v>807</v>
      </c>
      <c r="D34" s="8">
        <v>1116</v>
      </c>
      <c r="E34" s="8">
        <v>543</v>
      </c>
      <c r="F34" s="8">
        <v>1278</v>
      </c>
      <c r="G34" s="1">
        <f>VLOOKUP(A:A,[1]TDSheet!$A:$G,7,0)</f>
        <v>1</v>
      </c>
      <c r="H34" s="1" t="e">
        <f>VLOOKUP(A:A,[1]TDSheet!$A:$H,8,0)</f>
        <v>#N/A</v>
      </c>
      <c r="I34" s="18">
        <f>VLOOKUP(A:A,[2]TDSheet!$A:$F,6,0)</f>
        <v>642.01</v>
      </c>
      <c r="J34" s="18">
        <f t="shared" si="7"/>
        <v>-99.009999999999991</v>
      </c>
      <c r="K34" s="18"/>
      <c r="L34" s="18"/>
      <c r="M34" s="18"/>
      <c r="N34" s="18"/>
      <c r="O34" s="18">
        <f t="shared" si="8"/>
        <v>108.6</v>
      </c>
      <c r="P34" s="20"/>
      <c r="Q34" s="23">
        <f t="shared" si="9"/>
        <v>11.767955801104973</v>
      </c>
      <c r="R34" s="18">
        <f t="shared" si="10"/>
        <v>11.767955801104973</v>
      </c>
      <c r="S34" s="18">
        <f>VLOOKUP(A:A,[1]TDSheet!$A:$T,20,0)</f>
        <v>211</v>
      </c>
      <c r="T34" s="18">
        <f>VLOOKUP(A:A,[1]TDSheet!$A:$O,15,0)</f>
        <v>116.2</v>
      </c>
      <c r="U34" s="18">
        <f>VLOOKUP(A:A,[3]TDSheet!$A:$B,2,0)</f>
        <v>161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 t="shared" si="11"/>
        <v>0</v>
      </c>
      <c r="Z34" s="18" t="e">
        <f>VLOOKUP(A:A,[1]TDSheet!$A:$Z,26,0)</f>
        <v>#N/A</v>
      </c>
      <c r="AA34" s="18">
        <f>Y34/6</f>
        <v>0</v>
      </c>
      <c r="AB34" s="25">
        <f>VLOOKUP(A:A,[1]TDSheet!$A:$AB,28,0)</f>
        <v>1</v>
      </c>
      <c r="AC34" s="18">
        <f t="shared" si="12"/>
        <v>0</v>
      </c>
      <c r="AD34" s="18"/>
      <c r="AE34" s="18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372</v>
      </c>
      <c r="D35" s="8">
        <v>101</v>
      </c>
      <c r="E35" s="8">
        <v>244</v>
      </c>
      <c r="F35" s="8">
        <v>227</v>
      </c>
      <c r="G35" s="1" t="str">
        <f>VLOOKUP(A:A,[1]TDSheet!$A:$G,7,0)</f>
        <v>яб</v>
      </c>
      <c r="H35" s="1">
        <f>VLOOKUP(A:A,[1]TDSheet!$A:$H,8,0)</f>
        <v>180</v>
      </c>
      <c r="I35" s="18">
        <f>VLOOKUP(A:A,[2]TDSheet!$A:$F,6,0)</f>
        <v>238</v>
      </c>
      <c r="J35" s="18">
        <f t="shared" si="7"/>
        <v>6</v>
      </c>
      <c r="K35" s="18"/>
      <c r="L35" s="18"/>
      <c r="M35" s="18"/>
      <c r="N35" s="18"/>
      <c r="O35" s="18">
        <f t="shared" si="8"/>
        <v>48.8</v>
      </c>
      <c r="P35" s="20">
        <v>290</v>
      </c>
      <c r="Q35" s="23">
        <f t="shared" si="9"/>
        <v>10.594262295081968</v>
      </c>
      <c r="R35" s="18">
        <f t="shared" si="10"/>
        <v>4.6516393442622954</v>
      </c>
      <c r="S35" s="18">
        <f>VLOOKUP(A:A,[1]TDSheet!$A:$T,20,0)</f>
        <v>48.4</v>
      </c>
      <c r="T35" s="18">
        <f>VLOOKUP(A:A,[1]TDSheet!$A:$O,15,0)</f>
        <v>35.799999999999997</v>
      </c>
      <c r="U35" s="18">
        <f>VLOOKUP(A:A,[3]TDSheet!$A:$B,2,0)</f>
        <v>53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 t="shared" si="11"/>
        <v>290</v>
      </c>
      <c r="Z35" s="18" t="str">
        <f>VLOOKUP(A:A,[1]TDSheet!$A:$Z,26,0)</f>
        <v>апр яб</v>
      </c>
      <c r="AA35" s="18">
        <f>Y35/8</f>
        <v>36.25</v>
      </c>
      <c r="AB35" s="25">
        <f>VLOOKUP(A:A,[1]TDSheet!$A:$AB,28,0)</f>
        <v>0.75</v>
      </c>
      <c r="AC35" s="18">
        <f t="shared" si="12"/>
        <v>217.5</v>
      </c>
      <c r="AD35" s="18"/>
      <c r="AE35" s="18"/>
    </row>
    <row r="36" spans="1:31" s="1" customFormat="1" ht="11.1" customHeight="1" outlineLevel="1" x14ac:dyDescent="0.2">
      <c r="A36" s="7" t="s">
        <v>60</v>
      </c>
      <c r="B36" s="7" t="s">
        <v>9</v>
      </c>
      <c r="C36" s="8">
        <v>155</v>
      </c>
      <c r="D36" s="8">
        <v>198</v>
      </c>
      <c r="E36" s="8">
        <v>96</v>
      </c>
      <c r="F36" s="8">
        <v>252</v>
      </c>
      <c r="G36" s="1">
        <f>VLOOKUP(A:A,[1]TDSheet!$A:$G,7,0)</f>
        <v>1</v>
      </c>
      <c r="H36" s="1" t="e">
        <f>VLOOKUP(A:A,[1]TDSheet!$A:$H,8,0)</f>
        <v>#N/A</v>
      </c>
      <c r="I36" s="18">
        <f>VLOOKUP(A:A,[2]TDSheet!$A:$F,6,0)</f>
        <v>101</v>
      </c>
      <c r="J36" s="18">
        <f t="shared" si="7"/>
        <v>-5</v>
      </c>
      <c r="K36" s="18"/>
      <c r="L36" s="18"/>
      <c r="M36" s="18"/>
      <c r="N36" s="18"/>
      <c r="O36" s="18">
        <f t="shared" si="8"/>
        <v>19.2</v>
      </c>
      <c r="P36" s="20"/>
      <c r="Q36" s="23">
        <f t="shared" si="9"/>
        <v>13.125</v>
      </c>
      <c r="R36" s="18">
        <f t="shared" si="10"/>
        <v>13.125</v>
      </c>
      <c r="S36" s="18">
        <f>VLOOKUP(A:A,[1]TDSheet!$A:$T,20,0)</f>
        <v>19.2</v>
      </c>
      <c r="T36" s="18">
        <f>VLOOKUP(A:A,[1]TDSheet!$A:$O,15,0)</f>
        <v>23.2</v>
      </c>
      <c r="U36" s="18">
        <f>VLOOKUP(A:A,[3]TDSheet!$A:$B,2,0)</f>
        <v>24</v>
      </c>
      <c r="V36" s="18">
        <v>0</v>
      </c>
      <c r="W36" s="18">
        <f>VLOOKUP(A:A,[1]TDSheet!$A:$W,23,0)</f>
        <v>84</v>
      </c>
      <c r="X36" s="18">
        <f>VLOOKUP(A:A,[1]TDSheet!$A:$X,24,0)</f>
        <v>12</v>
      </c>
      <c r="Y36" s="18">
        <f t="shared" si="11"/>
        <v>0</v>
      </c>
      <c r="Z36" s="18">
        <f>VLOOKUP(A:A,[1]TDSheet!$A:$Z,26,0)</f>
        <v>0</v>
      </c>
      <c r="AA36" s="18">
        <f>Y36/16</f>
        <v>0</v>
      </c>
      <c r="AB36" s="25">
        <f>VLOOKUP(A:A,[1]TDSheet!$A:$AB,28,0)</f>
        <v>0.43</v>
      </c>
      <c r="AC36" s="18">
        <f t="shared" si="12"/>
        <v>0</v>
      </c>
      <c r="AD36" s="18"/>
      <c r="AE36" s="18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995</v>
      </c>
      <c r="D37" s="8">
        <v>1410</v>
      </c>
      <c r="E37" s="8">
        <v>990</v>
      </c>
      <c r="F37" s="8">
        <v>1382</v>
      </c>
      <c r="G37" s="1">
        <f>VLOOKUP(A:A,[1]TDSheet!$A:$G,7,0)</f>
        <v>1</v>
      </c>
      <c r="H37" s="1" t="e">
        <f>VLOOKUP(A:A,[1]TDSheet!$A:$H,8,0)</f>
        <v>#N/A</v>
      </c>
      <c r="I37" s="18">
        <f>VLOOKUP(A:A,[2]TDSheet!$A:$F,6,0)</f>
        <v>1012</v>
      </c>
      <c r="J37" s="18">
        <f t="shared" si="7"/>
        <v>-22</v>
      </c>
      <c r="K37" s="18"/>
      <c r="L37" s="18"/>
      <c r="M37" s="18"/>
      <c r="N37" s="18"/>
      <c r="O37" s="18">
        <f t="shared" si="8"/>
        <v>198</v>
      </c>
      <c r="P37" s="20">
        <v>575</v>
      </c>
      <c r="Q37" s="23">
        <f t="shared" si="9"/>
        <v>9.8838383838383841</v>
      </c>
      <c r="R37" s="18">
        <f t="shared" si="10"/>
        <v>6.9797979797979801</v>
      </c>
      <c r="S37" s="18">
        <f>VLOOKUP(A:A,[1]TDSheet!$A:$T,20,0)</f>
        <v>225</v>
      </c>
      <c r="T37" s="18">
        <f>VLOOKUP(A:A,[1]TDSheet!$A:$O,15,0)</f>
        <v>208.2</v>
      </c>
      <c r="U37" s="18">
        <f>VLOOKUP(A:A,[3]TDSheet!$A:$B,2,0)</f>
        <v>187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 t="shared" si="11"/>
        <v>575</v>
      </c>
      <c r="Z37" s="18" t="str">
        <f>VLOOKUP(A:A,[1]TDSheet!$A:$Z,26,0)</f>
        <v>апр яб</v>
      </c>
      <c r="AA37" s="18">
        <f>Y37/8</f>
        <v>71.875</v>
      </c>
      <c r="AB37" s="25">
        <f>VLOOKUP(A:A,[1]TDSheet!$A:$AB,28,0)</f>
        <v>0.9</v>
      </c>
      <c r="AC37" s="18">
        <f t="shared" si="12"/>
        <v>517.5</v>
      </c>
      <c r="AD37" s="18"/>
      <c r="AE37" s="18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427</v>
      </c>
      <c r="D38" s="8">
        <v>217</v>
      </c>
      <c r="E38" s="8">
        <v>252</v>
      </c>
      <c r="F38" s="8">
        <v>378</v>
      </c>
      <c r="G38" s="1">
        <f>VLOOKUP(A:A,[1]TDSheet!$A:$G,7,0)</f>
        <v>0</v>
      </c>
      <c r="H38" s="1" t="e">
        <f>VLOOKUP(A:A,[1]TDSheet!$A:$H,8,0)</f>
        <v>#N/A</v>
      </c>
      <c r="I38" s="18">
        <f>VLOOKUP(A:A,[2]TDSheet!$A:$F,6,0)</f>
        <v>265</v>
      </c>
      <c r="J38" s="18">
        <f t="shared" si="7"/>
        <v>-13</v>
      </c>
      <c r="K38" s="18"/>
      <c r="L38" s="18"/>
      <c r="M38" s="18"/>
      <c r="N38" s="18"/>
      <c r="O38" s="18">
        <f t="shared" si="8"/>
        <v>50.4</v>
      </c>
      <c r="P38" s="20">
        <v>190</v>
      </c>
      <c r="Q38" s="23">
        <f t="shared" si="9"/>
        <v>11.269841269841271</v>
      </c>
      <c r="R38" s="18">
        <f t="shared" si="10"/>
        <v>7.5</v>
      </c>
      <c r="S38" s="18">
        <f>VLOOKUP(A:A,[1]TDSheet!$A:$T,20,0)</f>
        <v>51.6</v>
      </c>
      <c r="T38" s="18">
        <f>VLOOKUP(A:A,[1]TDSheet!$A:$O,15,0)</f>
        <v>51.8</v>
      </c>
      <c r="U38" s="18">
        <f>VLOOKUP(A:A,[3]TDSheet!$A:$B,2,0)</f>
        <v>65</v>
      </c>
      <c r="V38" s="18">
        <v>0</v>
      </c>
      <c r="W38" s="18">
        <f>VLOOKUP(A:A,[1]TDSheet!$A:$W,23,0)</f>
        <v>84</v>
      </c>
      <c r="X38" s="18">
        <f>VLOOKUP(A:A,[1]TDSheet!$A:$X,24,0)</f>
        <v>12</v>
      </c>
      <c r="Y38" s="18">
        <f t="shared" si="11"/>
        <v>190</v>
      </c>
      <c r="Z38" s="18" t="str">
        <f>VLOOKUP(A:A,[1]TDSheet!$A:$Z,26,0)</f>
        <v>увел</v>
      </c>
      <c r="AA38" s="18">
        <f>Y38/16</f>
        <v>11.875</v>
      </c>
      <c r="AB38" s="25">
        <f>VLOOKUP(A:A,[1]TDSheet!$A:$AB,28,0)</f>
        <v>0.43</v>
      </c>
      <c r="AC38" s="18">
        <f t="shared" si="12"/>
        <v>81.7</v>
      </c>
      <c r="AD38" s="18"/>
      <c r="AE38" s="18"/>
    </row>
    <row r="39" spans="1:31" s="1" customFormat="1" ht="11.1" customHeight="1" outlineLevel="1" x14ac:dyDescent="0.2">
      <c r="A39" s="7" t="s">
        <v>61</v>
      </c>
      <c r="B39" s="7" t="s">
        <v>9</v>
      </c>
      <c r="C39" s="8">
        <v>522</v>
      </c>
      <c r="D39" s="8">
        <v>1760</v>
      </c>
      <c r="E39" s="8">
        <v>1584</v>
      </c>
      <c r="F39" s="8">
        <v>667</v>
      </c>
      <c r="G39" s="1">
        <f>VLOOKUP(A:A,[1]TDSheet!$A:$G,7,0)</f>
        <v>1</v>
      </c>
      <c r="H39" s="1">
        <f>VLOOKUP(A:A,[1]TDSheet!$A:$H,8,0)</f>
        <v>150</v>
      </c>
      <c r="I39" s="18">
        <f>VLOOKUP(A:A,[2]TDSheet!$A:$F,6,0)</f>
        <v>1608</v>
      </c>
      <c r="J39" s="18">
        <f t="shared" si="7"/>
        <v>-24</v>
      </c>
      <c r="K39" s="18"/>
      <c r="L39" s="18"/>
      <c r="M39" s="18"/>
      <c r="N39" s="18">
        <v>160</v>
      </c>
      <c r="O39" s="18">
        <f t="shared" si="8"/>
        <v>76.8</v>
      </c>
      <c r="P39" s="20">
        <v>125</v>
      </c>
      <c r="Q39" s="23">
        <f t="shared" si="9"/>
        <v>10.3125</v>
      </c>
      <c r="R39" s="18">
        <f t="shared" si="10"/>
        <v>8.6848958333333339</v>
      </c>
      <c r="S39" s="18">
        <f>VLOOKUP(A:A,[1]TDSheet!$A:$T,20,0)</f>
        <v>98.8</v>
      </c>
      <c r="T39" s="18">
        <f>VLOOKUP(A:A,[1]TDSheet!$A:$O,15,0)</f>
        <v>84.8</v>
      </c>
      <c r="U39" s="18">
        <f>VLOOKUP(A:A,[3]TDSheet!$A:$B,2,0)</f>
        <v>71</v>
      </c>
      <c r="V39" s="18">
        <f>VLOOKUP(A:A,[4]TDSheet!$A:$D,4,0)</f>
        <v>1200</v>
      </c>
      <c r="W39" s="18">
        <f>VLOOKUP(A:A,[1]TDSheet!$A:$W,23,0)</f>
        <v>84</v>
      </c>
      <c r="X39" s="18">
        <f>VLOOKUP(A:A,[1]TDSheet!$A:$X,24,0)</f>
        <v>12</v>
      </c>
      <c r="Y39" s="18">
        <f t="shared" si="11"/>
        <v>285</v>
      </c>
      <c r="Z39" s="18">
        <f>VLOOKUP(A:A,[1]TDSheet!$A:$Z,26,0)</f>
        <v>0</v>
      </c>
      <c r="AA39" s="18">
        <f>Y39/8</f>
        <v>35.625</v>
      </c>
      <c r="AB39" s="25">
        <f>VLOOKUP(A:A,[1]TDSheet!$A:$AB,28,0)</f>
        <v>0.9</v>
      </c>
      <c r="AC39" s="18">
        <f t="shared" si="12"/>
        <v>256.5</v>
      </c>
      <c r="AD39" s="18"/>
      <c r="AE39" s="18"/>
    </row>
    <row r="40" spans="1:31" s="1" customFormat="1" ht="21.95" customHeight="1" outlineLevel="1" x14ac:dyDescent="0.2">
      <c r="A40" s="7" t="s">
        <v>23</v>
      </c>
      <c r="B40" s="7" t="s">
        <v>9</v>
      </c>
      <c r="C40" s="8">
        <v>1107</v>
      </c>
      <c r="D40" s="8">
        <v>1168</v>
      </c>
      <c r="E40" s="8">
        <v>1004</v>
      </c>
      <c r="F40" s="8">
        <v>1256</v>
      </c>
      <c r="G40" s="1">
        <f>VLOOKUP(A:A,[1]TDSheet!$A:$G,7,0)</f>
        <v>0</v>
      </c>
      <c r="H40" s="1" t="e">
        <f>VLOOKUP(A:A,[1]TDSheet!$A:$H,8,0)</f>
        <v>#N/A</v>
      </c>
      <c r="I40" s="18">
        <f>VLOOKUP(A:A,[2]TDSheet!$A:$F,6,0)</f>
        <v>932</v>
      </c>
      <c r="J40" s="18">
        <f t="shared" si="7"/>
        <v>72</v>
      </c>
      <c r="K40" s="18"/>
      <c r="L40" s="18"/>
      <c r="M40" s="18"/>
      <c r="N40" s="18"/>
      <c r="O40" s="18">
        <f t="shared" si="8"/>
        <v>200.8</v>
      </c>
      <c r="P40" s="20">
        <v>760</v>
      </c>
      <c r="Q40" s="23">
        <f t="shared" si="9"/>
        <v>10.039840637450199</v>
      </c>
      <c r="R40" s="18">
        <f t="shared" si="10"/>
        <v>6.2549800796812747</v>
      </c>
      <c r="S40" s="18">
        <f>VLOOKUP(A:A,[1]TDSheet!$A:$T,20,0)</f>
        <v>207.4</v>
      </c>
      <c r="T40" s="18">
        <f>VLOOKUP(A:A,[1]TDSheet!$A:$O,15,0)</f>
        <v>186.4</v>
      </c>
      <c r="U40" s="18">
        <f>VLOOKUP(A:A,[3]TDSheet!$A:$B,2,0)</f>
        <v>168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 t="shared" si="11"/>
        <v>760</v>
      </c>
      <c r="Z40" s="18" t="str">
        <f>VLOOKUP(A:A,[1]TDSheet!$A:$Z,26,0)</f>
        <v>апр яб</v>
      </c>
      <c r="AA40" s="18">
        <f>Y40/16</f>
        <v>47.5</v>
      </c>
      <c r="AB40" s="25">
        <f>VLOOKUP(A:A,[1]TDSheet!$A:$AB,28,0)</f>
        <v>0.43</v>
      </c>
      <c r="AC40" s="18">
        <f t="shared" si="12"/>
        <v>326.8</v>
      </c>
      <c r="AD40" s="18"/>
      <c r="AE40" s="18"/>
    </row>
    <row r="41" spans="1:31" s="1" customFormat="1" ht="21.95" customHeight="1" outlineLevel="1" x14ac:dyDescent="0.2">
      <c r="A41" s="7" t="s">
        <v>62</v>
      </c>
      <c r="B41" s="7" t="s">
        <v>9</v>
      </c>
      <c r="C41" s="8">
        <v>357</v>
      </c>
      <c r="D41" s="8">
        <v>499</v>
      </c>
      <c r="E41" s="8">
        <v>311</v>
      </c>
      <c r="F41" s="8">
        <v>518</v>
      </c>
      <c r="G41" s="1">
        <f>VLOOKUP(A:A,[1]TDSheet!$A:$G,7,0)</f>
        <v>1</v>
      </c>
      <c r="H41" s="1" t="e">
        <f>VLOOKUP(A:A,[1]TDSheet!$A:$H,8,0)</f>
        <v>#N/A</v>
      </c>
      <c r="I41" s="18">
        <f>VLOOKUP(A:A,[2]TDSheet!$A:$F,6,0)</f>
        <v>324</v>
      </c>
      <c r="J41" s="18">
        <f t="shared" si="7"/>
        <v>-13</v>
      </c>
      <c r="K41" s="18"/>
      <c r="L41" s="18"/>
      <c r="M41" s="18"/>
      <c r="N41" s="18"/>
      <c r="O41" s="18">
        <f t="shared" si="8"/>
        <v>62.2</v>
      </c>
      <c r="P41" s="20">
        <v>98</v>
      </c>
      <c r="Q41" s="23">
        <f t="shared" si="9"/>
        <v>9.9035369774919602</v>
      </c>
      <c r="R41" s="18">
        <f t="shared" si="10"/>
        <v>8.3279742765273301</v>
      </c>
      <c r="S41" s="18">
        <f>VLOOKUP(A:A,[1]TDSheet!$A:$T,20,0)</f>
        <v>73.400000000000006</v>
      </c>
      <c r="T41" s="18">
        <f>VLOOKUP(A:A,[1]TDSheet!$A:$O,15,0)</f>
        <v>60.4</v>
      </c>
      <c r="U41" s="18">
        <f>VLOOKUP(A:A,[3]TDSheet!$A:$B,2,0)</f>
        <v>70</v>
      </c>
      <c r="V41" s="18">
        <v>0</v>
      </c>
      <c r="W41" s="18">
        <f>VLOOKUP(A:A,[1]TDSheet!$A:$W,23,0)</f>
        <v>84</v>
      </c>
      <c r="X41" s="18">
        <f>VLOOKUP(A:A,[1]TDSheet!$A:$X,24,0)</f>
        <v>12</v>
      </c>
      <c r="Y41" s="18">
        <f t="shared" si="11"/>
        <v>98</v>
      </c>
      <c r="Z41" s="18">
        <f>VLOOKUP(A:A,[1]TDSheet!$A:$Z,26,0)</f>
        <v>0</v>
      </c>
      <c r="AA41" s="18">
        <f>Y41/8</f>
        <v>12.25</v>
      </c>
      <c r="AB41" s="25">
        <f>VLOOKUP(A:A,[1]TDSheet!$A:$AB,28,0)</f>
        <v>0.9</v>
      </c>
      <c r="AC41" s="18">
        <f t="shared" si="12"/>
        <v>88.2</v>
      </c>
      <c r="AD41" s="18"/>
      <c r="AE41" s="18"/>
    </row>
    <row r="42" spans="1:31" s="1" customFormat="1" ht="21.95" customHeight="1" outlineLevel="1" x14ac:dyDescent="0.2">
      <c r="A42" s="7" t="s">
        <v>24</v>
      </c>
      <c r="B42" s="7" t="s">
        <v>9</v>
      </c>
      <c r="C42" s="8">
        <v>416</v>
      </c>
      <c r="D42" s="8">
        <v>407</v>
      </c>
      <c r="E42" s="8">
        <v>395</v>
      </c>
      <c r="F42" s="8">
        <v>405</v>
      </c>
      <c r="G42" s="1">
        <f>VLOOKUP(A:A,[1]TDSheet!$A:$G,7,0)</f>
        <v>1</v>
      </c>
      <c r="H42" s="1" t="e">
        <f>VLOOKUP(A:A,[1]TDSheet!$A:$H,8,0)</f>
        <v>#N/A</v>
      </c>
      <c r="I42" s="18">
        <f>VLOOKUP(A:A,[2]TDSheet!$A:$F,6,0)</f>
        <v>413</v>
      </c>
      <c r="J42" s="18">
        <f t="shared" si="7"/>
        <v>-18</v>
      </c>
      <c r="K42" s="18"/>
      <c r="L42" s="18"/>
      <c r="M42" s="18"/>
      <c r="N42" s="18"/>
      <c r="O42" s="18">
        <f t="shared" si="8"/>
        <v>79</v>
      </c>
      <c r="P42" s="20">
        <v>385</v>
      </c>
      <c r="Q42" s="23">
        <f t="shared" si="9"/>
        <v>10</v>
      </c>
      <c r="R42" s="18">
        <f t="shared" si="10"/>
        <v>5.1265822784810124</v>
      </c>
      <c r="S42" s="18">
        <f>VLOOKUP(A:A,[1]TDSheet!$A:$T,20,0)</f>
        <v>77.2</v>
      </c>
      <c r="T42" s="18">
        <f>VLOOKUP(A:A,[1]TDSheet!$A:$O,15,0)</f>
        <v>70</v>
      </c>
      <c r="U42" s="18">
        <f>VLOOKUP(A:A,[3]TDSheet!$A:$B,2,0)</f>
        <v>61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 t="shared" si="11"/>
        <v>385</v>
      </c>
      <c r="Z42" s="18" t="str">
        <f>VLOOKUP(A:A,[1]TDSheet!$A:$Z,26,0)</f>
        <v>увел</v>
      </c>
      <c r="AA42" s="18">
        <f>Y42/8</f>
        <v>48.125</v>
      </c>
      <c r="AB42" s="25">
        <f>VLOOKUP(A:A,[1]TDSheet!$A:$AB,28,0)</f>
        <v>0.8</v>
      </c>
      <c r="AC42" s="18">
        <f t="shared" si="12"/>
        <v>308</v>
      </c>
      <c r="AD42" s="18"/>
      <c r="AE42" s="18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2683</v>
      </c>
      <c r="D43" s="8">
        <v>4311</v>
      </c>
      <c r="E43" s="8">
        <v>3258</v>
      </c>
      <c r="F43" s="8">
        <v>3595</v>
      </c>
      <c r="G43" s="16" t="s">
        <v>112</v>
      </c>
      <c r="H43" s="1">
        <f>VLOOKUP(A:A,[1]TDSheet!$A:$H,8,0)</f>
        <v>150</v>
      </c>
      <c r="I43" s="18">
        <f>VLOOKUP(A:A,[2]TDSheet!$A:$F,6,0)</f>
        <v>3382</v>
      </c>
      <c r="J43" s="18">
        <f t="shared" si="7"/>
        <v>-124</v>
      </c>
      <c r="K43" s="18"/>
      <c r="L43" s="18"/>
      <c r="M43" s="18"/>
      <c r="N43" s="18">
        <v>1224</v>
      </c>
      <c r="O43" s="18">
        <f t="shared" si="8"/>
        <v>459.6</v>
      </c>
      <c r="P43" s="20">
        <v>890</v>
      </c>
      <c r="Q43" s="23">
        <f t="shared" si="9"/>
        <v>9.7584856396866844</v>
      </c>
      <c r="R43" s="18">
        <f t="shared" si="10"/>
        <v>7.8220191470844211</v>
      </c>
      <c r="S43" s="18">
        <f>VLOOKUP(A:A,[1]TDSheet!$A:$T,20,0)</f>
        <v>549.6</v>
      </c>
      <c r="T43" s="18">
        <f>VLOOKUP(A:A,[1]TDSheet!$A:$O,15,0)</f>
        <v>493.2</v>
      </c>
      <c r="U43" s="18">
        <f>VLOOKUP(A:A,[3]TDSheet!$A:$B,2,0)</f>
        <v>511</v>
      </c>
      <c r="V43" s="18">
        <f>VLOOKUP(A:A,[4]TDSheet!$A:$D,4,0)</f>
        <v>960</v>
      </c>
      <c r="W43" s="18">
        <f>VLOOKUP(A:A,[1]TDSheet!$A:$W,23,0)</f>
        <v>84</v>
      </c>
      <c r="X43" s="18">
        <f>VLOOKUP(A:A,[1]TDSheet!$A:$X,24,0)</f>
        <v>12</v>
      </c>
      <c r="Y43" s="18">
        <f t="shared" si="11"/>
        <v>2114</v>
      </c>
      <c r="Z43" s="18" t="str">
        <f>VLOOKUP(A:A,[1]TDSheet!$A:$Z,26,0)</f>
        <v>апр яб</v>
      </c>
      <c r="AA43" s="18">
        <f>Y43/8</f>
        <v>264.25</v>
      </c>
      <c r="AB43" s="25">
        <f>VLOOKUP(A:A,[1]TDSheet!$A:$AB,28,0)</f>
        <v>0.9</v>
      </c>
      <c r="AC43" s="18">
        <f t="shared" si="12"/>
        <v>1902.6000000000001</v>
      </c>
      <c r="AD43" s="18"/>
      <c r="AE43" s="18"/>
    </row>
    <row r="44" spans="1:31" s="1" customFormat="1" ht="11.1" customHeight="1" outlineLevel="1" x14ac:dyDescent="0.2">
      <c r="A44" s="7" t="s">
        <v>26</v>
      </c>
      <c r="B44" s="7" t="s">
        <v>9</v>
      </c>
      <c r="C44" s="8">
        <v>1913</v>
      </c>
      <c r="D44" s="8">
        <v>3013</v>
      </c>
      <c r="E44" s="8">
        <v>1956</v>
      </c>
      <c r="F44" s="8">
        <v>2900</v>
      </c>
      <c r="G44" s="1">
        <f>VLOOKUP(A:A,[1]TDSheet!$A:$G,7,0)</f>
        <v>1</v>
      </c>
      <c r="H44" s="1">
        <f>VLOOKUP(A:A,[1]TDSheet!$A:$H,8,0)</f>
        <v>150</v>
      </c>
      <c r="I44" s="18">
        <f>VLOOKUP(A:A,[2]TDSheet!$A:$F,6,0)</f>
        <v>1772</v>
      </c>
      <c r="J44" s="18">
        <f t="shared" si="7"/>
        <v>184</v>
      </c>
      <c r="K44" s="18"/>
      <c r="L44" s="18"/>
      <c r="M44" s="18"/>
      <c r="N44" s="18"/>
      <c r="O44" s="18">
        <f t="shared" si="8"/>
        <v>391.2</v>
      </c>
      <c r="P44" s="20">
        <v>960</v>
      </c>
      <c r="Q44" s="23">
        <f t="shared" si="9"/>
        <v>9.8670756646216766</v>
      </c>
      <c r="R44" s="18">
        <f t="shared" si="10"/>
        <v>7.4130879345603278</v>
      </c>
      <c r="S44" s="18">
        <f>VLOOKUP(A:A,[1]TDSheet!$A:$T,20,0)</f>
        <v>384</v>
      </c>
      <c r="T44" s="18">
        <f>VLOOKUP(A:A,[1]TDSheet!$A:$O,15,0)</f>
        <v>401</v>
      </c>
      <c r="U44" s="18">
        <f>VLOOKUP(A:A,[3]TDSheet!$A:$B,2,0)</f>
        <v>419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 t="shared" si="11"/>
        <v>960</v>
      </c>
      <c r="Z44" s="18">
        <f>VLOOKUP(A:A,[1]TDSheet!$A:$Z,26,0)</f>
        <v>0</v>
      </c>
      <c r="AA44" s="18">
        <f>Y44/16</f>
        <v>60</v>
      </c>
      <c r="AB44" s="25">
        <f>VLOOKUP(A:A,[1]TDSheet!$A:$AB,28,0)</f>
        <v>0.43</v>
      </c>
      <c r="AC44" s="18">
        <f t="shared" si="12"/>
        <v>412.8</v>
      </c>
      <c r="AD44" s="18"/>
      <c r="AE44" s="18"/>
    </row>
    <row r="45" spans="1:31" s="1" customFormat="1" ht="21.95" customHeight="1" outlineLevel="1" x14ac:dyDescent="0.2">
      <c r="A45" s="7" t="s">
        <v>63</v>
      </c>
      <c r="B45" s="7" t="s">
        <v>8</v>
      </c>
      <c r="C45" s="8">
        <v>670.22</v>
      </c>
      <c r="D45" s="8">
        <v>1693.36</v>
      </c>
      <c r="E45" s="26">
        <v>309</v>
      </c>
      <c r="F45" s="27">
        <v>1317</v>
      </c>
      <c r="G45" s="1">
        <f>VLOOKUP(A:A,[1]TDSheet!$A:$G,7,0)</f>
        <v>0</v>
      </c>
      <c r="H45" s="1" t="e">
        <f>VLOOKUP(A:A,[1]TDSheet!$A:$H,8,0)</f>
        <v>#N/A</v>
      </c>
      <c r="I45" s="18">
        <f>VLOOKUP(A:A,[2]TDSheet!$A:$F,6,0)</f>
        <v>211.8</v>
      </c>
      <c r="J45" s="18">
        <f t="shared" si="7"/>
        <v>97.199999999999989</v>
      </c>
      <c r="K45" s="18"/>
      <c r="L45" s="18"/>
      <c r="M45" s="18"/>
      <c r="N45" s="18"/>
      <c r="O45" s="18">
        <f t="shared" si="8"/>
        <v>61.8</v>
      </c>
      <c r="P45" s="20"/>
      <c r="Q45" s="23">
        <f t="shared" si="9"/>
        <v>21.310679611650485</v>
      </c>
      <c r="R45" s="18">
        <f t="shared" si="10"/>
        <v>21.310679611650485</v>
      </c>
      <c r="S45" s="18">
        <f>VLOOKUP(A:A,[1]TDSheet!$A:$T,20,0)</f>
        <v>136.80000000000001</v>
      </c>
      <c r="T45" s="18">
        <f>VLOOKUP(A:A,[1]TDSheet!$A:$O,15,0)</f>
        <v>71.2</v>
      </c>
      <c r="U45" s="18">
        <f>VLOOKUP(A:A,[3]TDSheet!$A:$B,2,0)</f>
        <v>60.9</v>
      </c>
      <c r="V45" s="18">
        <v>0</v>
      </c>
      <c r="W45" s="18">
        <f>VLOOKUP(A:A,[1]TDSheet!$A:$W,23,0)</f>
        <v>234</v>
      </c>
      <c r="X45" s="18">
        <f>VLOOKUP(A:A,[1]TDSheet!$A:$X,24,0)</f>
        <v>18</v>
      </c>
      <c r="Y45" s="18">
        <f t="shared" si="11"/>
        <v>0</v>
      </c>
      <c r="Z45" s="28" t="s">
        <v>113</v>
      </c>
      <c r="AA45" s="18">
        <f>Y45/2.7</f>
        <v>0</v>
      </c>
      <c r="AB45" s="25">
        <f>VLOOKUP(A:A,[1]TDSheet!$A:$AB,28,0)</f>
        <v>1</v>
      </c>
      <c r="AC45" s="18">
        <f t="shared" si="12"/>
        <v>0</v>
      </c>
      <c r="AD45" s="18"/>
      <c r="AE45" s="18"/>
    </row>
    <row r="46" spans="1:31" s="1" customFormat="1" ht="21.95" customHeight="1" outlineLevel="1" x14ac:dyDescent="0.2">
      <c r="A46" s="7" t="s">
        <v>27</v>
      </c>
      <c r="B46" s="7" t="s">
        <v>8</v>
      </c>
      <c r="C46" s="8">
        <v>1291.5999999999999</v>
      </c>
      <c r="D46" s="8">
        <v>1445</v>
      </c>
      <c r="E46" s="8">
        <v>1107.7</v>
      </c>
      <c r="F46" s="8">
        <v>1568.9</v>
      </c>
      <c r="G46" s="1">
        <f>VLOOKUP(A:A,[1]TDSheet!$A:$G,7,0)</f>
        <v>0</v>
      </c>
      <c r="H46" s="1" t="e">
        <f>VLOOKUP(A:A,[1]TDSheet!$A:$H,8,0)</f>
        <v>#N/A</v>
      </c>
      <c r="I46" s="18">
        <f>VLOOKUP(A:A,[2]TDSheet!$A:$F,6,0)</f>
        <v>1160.4000000000001</v>
      </c>
      <c r="J46" s="18">
        <f t="shared" si="7"/>
        <v>-52.700000000000045</v>
      </c>
      <c r="K46" s="18"/>
      <c r="L46" s="18"/>
      <c r="M46" s="18"/>
      <c r="N46" s="18"/>
      <c r="O46" s="18">
        <f t="shared" si="8"/>
        <v>221.54000000000002</v>
      </c>
      <c r="P46" s="20">
        <v>600</v>
      </c>
      <c r="Q46" s="23">
        <f t="shared" si="9"/>
        <v>9.7901056242664968</v>
      </c>
      <c r="R46" s="18">
        <f t="shared" si="10"/>
        <v>7.0817910986729258</v>
      </c>
      <c r="S46" s="18">
        <f>VLOOKUP(A:A,[1]TDSheet!$A:$T,20,0)</f>
        <v>268.7</v>
      </c>
      <c r="T46" s="18">
        <f>VLOOKUP(A:A,[1]TDSheet!$A:$O,15,0)</f>
        <v>259.08000000000004</v>
      </c>
      <c r="U46" s="18">
        <f>VLOOKUP(A:A,[3]TDSheet!$A:$B,2,0)</f>
        <v>260</v>
      </c>
      <c r="V46" s="18">
        <v>0</v>
      </c>
      <c r="W46" s="18">
        <f>VLOOKUP(A:A,[1]TDSheet!$A:$W,23,0)</f>
        <v>144</v>
      </c>
      <c r="X46" s="18">
        <f>VLOOKUP(A:A,[1]TDSheet!$A:$X,24,0)</f>
        <v>12</v>
      </c>
      <c r="Y46" s="18">
        <f t="shared" si="11"/>
        <v>600</v>
      </c>
      <c r="Z46" s="18" t="e">
        <f>VLOOKUP(A:A,[1]TDSheet!$A:$Z,26,0)</f>
        <v>#N/A</v>
      </c>
      <c r="AA46" s="18">
        <f>Y46/5</f>
        <v>120</v>
      </c>
      <c r="AB46" s="25">
        <f>VLOOKUP(A:A,[1]TDSheet!$A:$AB,28,0)</f>
        <v>1</v>
      </c>
      <c r="AC46" s="18">
        <f t="shared" si="12"/>
        <v>600</v>
      </c>
      <c r="AD46" s="18"/>
      <c r="AE46" s="18"/>
    </row>
    <row r="47" spans="1:31" s="1" customFormat="1" ht="11.1" customHeight="1" outlineLevel="1" x14ac:dyDescent="0.2">
      <c r="A47" s="7" t="s">
        <v>28</v>
      </c>
      <c r="B47" s="7" t="s">
        <v>9</v>
      </c>
      <c r="C47" s="8">
        <v>2139</v>
      </c>
      <c r="D47" s="8">
        <v>5236</v>
      </c>
      <c r="E47" s="8">
        <v>3868</v>
      </c>
      <c r="F47" s="8">
        <v>3379</v>
      </c>
      <c r="G47" s="1" t="str">
        <f>VLOOKUP(A:A,[1]TDSheet!$A:$G,7,0)</f>
        <v>пуд,яб</v>
      </c>
      <c r="H47" s="1">
        <f>VLOOKUP(A:A,[1]TDSheet!$A:$H,8,0)</f>
        <v>150</v>
      </c>
      <c r="I47" s="18">
        <f>VLOOKUP(A:A,[2]TDSheet!$A:$F,6,0)</f>
        <v>3992</v>
      </c>
      <c r="J47" s="18">
        <f t="shared" si="7"/>
        <v>-124</v>
      </c>
      <c r="K47" s="18"/>
      <c r="L47" s="18"/>
      <c r="M47" s="18"/>
      <c r="N47" s="18">
        <v>1104</v>
      </c>
      <c r="O47" s="18">
        <f t="shared" si="8"/>
        <v>453.6</v>
      </c>
      <c r="P47" s="20">
        <v>1005</v>
      </c>
      <c r="Q47" s="23">
        <f t="shared" si="9"/>
        <v>9.6649029982363306</v>
      </c>
      <c r="R47" s="18">
        <f t="shared" si="10"/>
        <v>7.4492945326278655</v>
      </c>
      <c r="S47" s="18">
        <f>VLOOKUP(A:A,[1]TDSheet!$A:$T,20,0)</f>
        <v>492.2</v>
      </c>
      <c r="T47" s="18">
        <f>VLOOKUP(A:A,[1]TDSheet!$A:$O,15,0)</f>
        <v>462.8</v>
      </c>
      <c r="U47" s="18">
        <f>VLOOKUP(A:A,[3]TDSheet!$A:$B,2,0)</f>
        <v>491</v>
      </c>
      <c r="V47" s="18">
        <f>VLOOKUP(A:A,[4]TDSheet!$A:$D,4,0)</f>
        <v>1600</v>
      </c>
      <c r="W47" s="18">
        <f>VLOOKUP(A:A,[1]TDSheet!$A:$W,23,0)</f>
        <v>84</v>
      </c>
      <c r="X47" s="18">
        <f>VLOOKUP(A:A,[1]TDSheet!$A:$X,24,0)</f>
        <v>12</v>
      </c>
      <c r="Y47" s="18">
        <f t="shared" si="11"/>
        <v>2109</v>
      </c>
      <c r="Z47" s="18" t="str">
        <f>VLOOKUP(A:A,[1]TDSheet!$A:$Z,26,0)</f>
        <v>апр яб</v>
      </c>
      <c r="AA47" s="18">
        <f>Y47/8</f>
        <v>263.625</v>
      </c>
      <c r="AB47" s="25">
        <f>VLOOKUP(A:A,[1]TDSheet!$A:$AB,28,0)</f>
        <v>0.9</v>
      </c>
      <c r="AC47" s="18">
        <f t="shared" si="12"/>
        <v>1898.1000000000001</v>
      </c>
      <c r="AD47" s="18"/>
      <c r="AE47" s="18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1467</v>
      </c>
      <c r="D48" s="8">
        <v>1817</v>
      </c>
      <c r="E48" s="8">
        <v>1310</v>
      </c>
      <c r="F48" s="8">
        <v>1884</v>
      </c>
      <c r="G48" s="1">
        <f>VLOOKUP(A:A,[1]TDSheet!$A:$G,7,0)</f>
        <v>1</v>
      </c>
      <c r="H48" s="1">
        <f>VLOOKUP(A:A,[1]TDSheet!$A:$H,8,0)</f>
        <v>150</v>
      </c>
      <c r="I48" s="18">
        <f>VLOOKUP(A:A,[2]TDSheet!$A:$F,6,0)</f>
        <v>1326</v>
      </c>
      <c r="J48" s="18">
        <f t="shared" si="7"/>
        <v>-16</v>
      </c>
      <c r="K48" s="18"/>
      <c r="L48" s="18"/>
      <c r="M48" s="18"/>
      <c r="N48" s="18"/>
      <c r="O48" s="18">
        <f t="shared" si="8"/>
        <v>262</v>
      </c>
      <c r="P48" s="20">
        <v>760</v>
      </c>
      <c r="Q48" s="23">
        <f t="shared" si="9"/>
        <v>10.091603053435115</v>
      </c>
      <c r="R48" s="18">
        <f t="shared" si="10"/>
        <v>7.1908396946564883</v>
      </c>
      <c r="S48" s="18">
        <f>VLOOKUP(A:A,[1]TDSheet!$A:$T,20,0)</f>
        <v>280.8</v>
      </c>
      <c r="T48" s="18">
        <f>VLOOKUP(A:A,[1]TDSheet!$A:$O,15,0)</f>
        <v>249.6</v>
      </c>
      <c r="U48" s="18">
        <f>VLOOKUP(A:A,[3]TDSheet!$A:$B,2,0)</f>
        <v>324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 t="shared" si="11"/>
        <v>760</v>
      </c>
      <c r="Z48" s="18">
        <f>VLOOKUP(A:A,[1]TDSheet!$A:$Z,26,0)</f>
        <v>0</v>
      </c>
      <c r="AA48" s="18">
        <f>Y48/16</f>
        <v>47.5</v>
      </c>
      <c r="AB48" s="25">
        <f>VLOOKUP(A:A,[1]TDSheet!$A:$AB,28,0)</f>
        <v>0.43</v>
      </c>
      <c r="AC48" s="18">
        <f t="shared" si="12"/>
        <v>326.8</v>
      </c>
      <c r="AD48" s="18"/>
      <c r="AE48" s="18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103</v>
      </c>
      <c r="D49" s="8">
        <v>5</v>
      </c>
      <c r="E49" s="8">
        <v>41</v>
      </c>
      <c r="F49" s="8">
        <v>65</v>
      </c>
      <c r="G49" s="1">
        <f>VLOOKUP(A:A,[1]TDSheet!$A:$G,7,0)</f>
        <v>1</v>
      </c>
      <c r="H49" s="1" t="e">
        <f>VLOOKUP(A:A,[1]TDSheet!$A:$H,8,0)</f>
        <v>#N/A</v>
      </c>
      <c r="I49" s="18">
        <f>VLOOKUP(A:A,[2]TDSheet!$A:$F,6,0)</f>
        <v>47</v>
      </c>
      <c r="J49" s="18">
        <f t="shared" si="7"/>
        <v>-6</v>
      </c>
      <c r="K49" s="18"/>
      <c r="L49" s="18"/>
      <c r="M49" s="18"/>
      <c r="N49" s="18"/>
      <c r="O49" s="18">
        <f t="shared" si="8"/>
        <v>8.1999999999999993</v>
      </c>
      <c r="P49" s="20"/>
      <c r="Q49" s="23">
        <f t="shared" si="9"/>
        <v>7.9268292682926838</v>
      </c>
      <c r="R49" s="18">
        <f t="shared" si="10"/>
        <v>7.9268292682926838</v>
      </c>
      <c r="S49" s="18">
        <f>VLOOKUP(A:A,[1]TDSheet!$A:$T,20,0)</f>
        <v>6</v>
      </c>
      <c r="T49" s="18">
        <f>VLOOKUP(A:A,[1]TDSheet!$A:$O,15,0)</f>
        <v>5.2</v>
      </c>
      <c r="U49" s="18">
        <f>VLOOKUP(A:A,[3]TDSheet!$A:$B,2,0)</f>
        <v>8</v>
      </c>
      <c r="V49" s="18">
        <v>0</v>
      </c>
      <c r="W49" s="18">
        <f>VLOOKUP(A:A,[1]TDSheet!$A:$W,23,0)</f>
        <v>84</v>
      </c>
      <c r="X49" s="18">
        <f>VLOOKUP(A:A,[1]TDSheet!$A:$X,24,0)</f>
        <v>12</v>
      </c>
      <c r="Y49" s="18">
        <f t="shared" si="11"/>
        <v>0</v>
      </c>
      <c r="Z49" s="18" t="str">
        <f>VLOOKUP(A:A,[1]TDSheet!$A:$Z,26,0)</f>
        <v>увел</v>
      </c>
      <c r="AA49" s="18">
        <f>Y49/10</f>
        <v>0</v>
      </c>
      <c r="AB49" s="25">
        <f>VLOOKUP(A:A,[1]TDSheet!$A:$AB,28,0)</f>
        <v>0.7</v>
      </c>
      <c r="AC49" s="18">
        <f t="shared" si="12"/>
        <v>0</v>
      </c>
      <c r="AD49" s="18"/>
      <c r="AE49" s="18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208</v>
      </c>
      <c r="D50" s="8">
        <v>11</v>
      </c>
      <c r="E50" s="8">
        <v>70</v>
      </c>
      <c r="F50" s="8">
        <v>144</v>
      </c>
      <c r="G50" s="1">
        <f>VLOOKUP(A:A,[1]TDSheet!$A:$G,7,0)</f>
        <v>1</v>
      </c>
      <c r="H50" s="1" t="e">
        <f>VLOOKUP(A:A,[1]TDSheet!$A:$H,8,0)</f>
        <v>#N/A</v>
      </c>
      <c r="I50" s="18">
        <f>VLOOKUP(A:A,[2]TDSheet!$A:$F,6,0)</f>
        <v>80</v>
      </c>
      <c r="J50" s="18">
        <f t="shared" si="7"/>
        <v>-10</v>
      </c>
      <c r="K50" s="18"/>
      <c r="L50" s="18"/>
      <c r="M50" s="18"/>
      <c r="N50" s="18"/>
      <c r="O50" s="18">
        <f t="shared" si="8"/>
        <v>14</v>
      </c>
      <c r="P50" s="20"/>
      <c r="Q50" s="23">
        <f t="shared" si="9"/>
        <v>10.285714285714286</v>
      </c>
      <c r="R50" s="18">
        <f t="shared" si="10"/>
        <v>10.285714285714286</v>
      </c>
      <c r="S50" s="18">
        <f>VLOOKUP(A:A,[1]TDSheet!$A:$T,20,0)</f>
        <v>10.6</v>
      </c>
      <c r="T50" s="18">
        <f>VLOOKUP(A:A,[1]TDSheet!$A:$O,15,0)</f>
        <v>12.8</v>
      </c>
      <c r="U50" s="18">
        <f>VLOOKUP(A:A,[3]TDSheet!$A:$B,2,0)</f>
        <v>21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 t="shared" si="11"/>
        <v>0</v>
      </c>
      <c r="Z50" s="18" t="str">
        <f>VLOOKUP(A:A,[1]TDSheet!$A:$Z,26,0)</f>
        <v>увел</v>
      </c>
      <c r="AA50" s="18">
        <f>Y50/10</f>
        <v>0</v>
      </c>
      <c r="AB50" s="25">
        <f>VLOOKUP(A:A,[1]TDSheet!$A:$AB,28,0)</f>
        <v>0.7</v>
      </c>
      <c r="AC50" s="18">
        <f t="shared" si="12"/>
        <v>0</v>
      </c>
      <c r="AD50" s="18"/>
      <c r="AE50" s="18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206</v>
      </c>
      <c r="D51" s="8"/>
      <c r="E51" s="8">
        <v>26</v>
      </c>
      <c r="F51" s="8">
        <v>179</v>
      </c>
      <c r="G51" s="1" t="str">
        <f>VLOOKUP(A:A,[1]TDSheet!$A:$G,7,0)</f>
        <v>нов</v>
      </c>
      <c r="H51" s="1" t="e">
        <f>VLOOKUP(A:A,[1]TDSheet!$A:$H,8,0)</f>
        <v>#N/A</v>
      </c>
      <c r="I51" s="18">
        <f>VLOOKUP(A:A,[2]TDSheet!$A:$F,6,0)</f>
        <v>28</v>
      </c>
      <c r="J51" s="18">
        <f t="shared" si="7"/>
        <v>-2</v>
      </c>
      <c r="K51" s="18"/>
      <c r="L51" s="18"/>
      <c r="M51" s="18"/>
      <c r="N51" s="18"/>
      <c r="O51" s="18">
        <f t="shared" si="8"/>
        <v>5.2</v>
      </c>
      <c r="P51" s="20"/>
      <c r="Q51" s="23">
        <f t="shared" si="9"/>
        <v>34.42307692307692</v>
      </c>
      <c r="R51" s="18">
        <f t="shared" si="10"/>
        <v>34.42307692307692</v>
      </c>
      <c r="S51" s="18">
        <f>VLOOKUP(A:A,[1]TDSheet!$A:$T,20,0)</f>
        <v>6</v>
      </c>
      <c r="T51" s="18">
        <f>VLOOKUP(A:A,[1]TDSheet!$A:$O,15,0)</f>
        <v>4.2</v>
      </c>
      <c r="U51" s="18">
        <f>VLOOKUP(A:A,[3]TDSheet!$A:$B,2,0)</f>
        <v>3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 t="shared" si="11"/>
        <v>0</v>
      </c>
      <c r="Z51" s="28" t="str">
        <f>VLOOKUP(A:A,[1]TDSheet!$A:$Z,26,0)</f>
        <v>увел</v>
      </c>
      <c r="AA51" s="18">
        <f>Y51/6</f>
        <v>0</v>
      </c>
      <c r="AB51" s="25">
        <f>VLOOKUP(A:A,[1]TDSheet!$A:$AB,28,0)</f>
        <v>1</v>
      </c>
      <c r="AC51" s="18">
        <f t="shared" si="12"/>
        <v>0</v>
      </c>
      <c r="AD51" s="18"/>
      <c r="AE51" s="18"/>
    </row>
    <row r="52" spans="1:31" s="1" customFormat="1" ht="11.1" customHeight="1" outlineLevel="1" x14ac:dyDescent="0.2">
      <c r="A52" s="7" t="s">
        <v>67</v>
      </c>
      <c r="B52" s="7" t="s">
        <v>9</v>
      </c>
      <c r="C52" s="8">
        <v>184</v>
      </c>
      <c r="D52" s="8">
        <v>413</v>
      </c>
      <c r="E52" s="8">
        <v>281</v>
      </c>
      <c r="F52" s="8">
        <v>294</v>
      </c>
      <c r="G52" s="1">
        <f>VLOOKUP(A:A,[1]TDSheet!$A:$G,7,0)</f>
        <v>1</v>
      </c>
      <c r="H52" s="1" t="e">
        <f>VLOOKUP(A:A,[1]TDSheet!$A:$H,8,0)</f>
        <v>#N/A</v>
      </c>
      <c r="I52" s="18">
        <f>VLOOKUP(A:A,[2]TDSheet!$A:$F,6,0)</f>
        <v>297</v>
      </c>
      <c r="J52" s="18">
        <f t="shared" si="7"/>
        <v>-16</v>
      </c>
      <c r="K52" s="18"/>
      <c r="L52" s="18"/>
      <c r="M52" s="18"/>
      <c r="N52" s="18"/>
      <c r="O52" s="18">
        <f t="shared" si="8"/>
        <v>56.2</v>
      </c>
      <c r="P52" s="20">
        <v>290</v>
      </c>
      <c r="Q52" s="23">
        <f t="shared" si="9"/>
        <v>10.391459074733095</v>
      </c>
      <c r="R52" s="18">
        <f t="shared" si="10"/>
        <v>5.2313167259786475</v>
      </c>
      <c r="S52" s="18">
        <f>VLOOKUP(A:A,[1]TDSheet!$A:$T,20,0)</f>
        <v>27.4</v>
      </c>
      <c r="T52" s="18">
        <f>VLOOKUP(A:A,[1]TDSheet!$A:$O,15,0)</f>
        <v>45.8</v>
      </c>
      <c r="U52" s="18">
        <f>VLOOKUP(A:A,[3]TDSheet!$A:$B,2,0)</f>
        <v>47</v>
      </c>
      <c r="V52" s="18">
        <v>0</v>
      </c>
      <c r="W52" s="18">
        <f>VLOOKUP(A:A,[1]TDSheet!$A:$W,23,0)</f>
        <v>84</v>
      </c>
      <c r="X52" s="18">
        <f>VLOOKUP(A:A,[1]TDSheet!$A:$X,24,0)</f>
        <v>12</v>
      </c>
      <c r="Y52" s="18">
        <f t="shared" si="11"/>
        <v>290</v>
      </c>
      <c r="Z52" s="18" t="str">
        <f>VLOOKUP(A:A,[1]TDSheet!$A:$Z,26,0)</f>
        <v>склад</v>
      </c>
      <c r="AA52" s="18">
        <f>Y52/8</f>
        <v>36.25</v>
      </c>
      <c r="AB52" s="25">
        <f>VLOOKUP(A:A,[1]TDSheet!$A:$AB,28,0)</f>
        <v>0.7</v>
      </c>
      <c r="AC52" s="18">
        <f t="shared" si="12"/>
        <v>203</v>
      </c>
      <c r="AD52" s="18"/>
      <c r="AE52" s="18"/>
    </row>
    <row r="53" spans="1:31" s="1" customFormat="1" ht="11.1" customHeight="1" outlineLevel="1" x14ac:dyDescent="0.2">
      <c r="A53" s="7" t="s">
        <v>68</v>
      </c>
      <c r="B53" s="7" t="s">
        <v>9</v>
      </c>
      <c r="C53" s="8">
        <v>644</v>
      </c>
      <c r="D53" s="8">
        <v>610</v>
      </c>
      <c r="E53" s="8">
        <v>342</v>
      </c>
      <c r="F53" s="8">
        <v>886</v>
      </c>
      <c r="G53" s="1">
        <f>VLOOKUP(A:A,[1]TDSheet!$A:$G,7,0)</f>
        <v>1</v>
      </c>
      <c r="H53" s="1" t="e">
        <f>VLOOKUP(A:A,[1]TDSheet!$A:$H,8,0)</f>
        <v>#N/A</v>
      </c>
      <c r="I53" s="18">
        <f>VLOOKUP(A:A,[2]TDSheet!$A:$F,6,0)</f>
        <v>362</v>
      </c>
      <c r="J53" s="18">
        <f t="shared" si="7"/>
        <v>-20</v>
      </c>
      <c r="K53" s="18"/>
      <c r="L53" s="18"/>
      <c r="M53" s="18"/>
      <c r="N53" s="18"/>
      <c r="O53" s="18">
        <f t="shared" si="8"/>
        <v>68.400000000000006</v>
      </c>
      <c r="P53" s="20"/>
      <c r="Q53" s="23">
        <f t="shared" si="9"/>
        <v>12.953216374269005</v>
      </c>
      <c r="R53" s="18">
        <f t="shared" si="10"/>
        <v>12.953216374269005</v>
      </c>
      <c r="S53" s="18">
        <f>VLOOKUP(A:A,[1]TDSheet!$A:$T,20,0)</f>
        <v>117.4</v>
      </c>
      <c r="T53" s="18">
        <f>VLOOKUP(A:A,[1]TDSheet!$A:$O,15,0)</f>
        <v>96.4</v>
      </c>
      <c r="U53" s="18">
        <f>VLOOKUP(A:A,[3]TDSheet!$A:$B,2,0)</f>
        <v>60</v>
      </c>
      <c r="V53" s="18">
        <v>0</v>
      </c>
      <c r="W53" s="18">
        <f>VLOOKUP(A:A,[1]TDSheet!$A:$W,23,0)</f>
        <v>84</v>
      </c>
      <c r="X53" s="18">
        <f>VLOOKUP(A:A,[1]TDSheet!$A:$X,24,0)</f>
        <v>12</v>
      </c>
      <c r="Y53" s="18">
        <f t="shared" si="11"/>
        <v>0</v>
      </c>
      <c r="Z53" s="18" t="e">
        <f>VLOOKUP(A:A,[1]TDSheet!$A:$Z,26,0)</f>
        <v>#N/A</v>
      </c>
      <c r="AA53" s="18">
        <f>Y53/8</f>
        <v>0</v>
      </c>
      <c r="AB53" s="25">
        <f>VLOOKUP(A:A,[1]TDSheet!$A:$AB,28,0)</f>
        <v>0.7</v>
      </c>
      <c r="AC53" s="18">
        <f t="shared" si="12"/>
        <v>0</v>
      </c>
      <c r="AD53" s="18"/>
      <c r="AE53" s="18"/>
    </row>
    <row r="54" spans="1:31" s="1" customFormat="1" ht="21.95" customHeight="1" outlineLevel="1" x14ac:dyDescent="0.2">
      <c r="A54" s="7" t="s">
        <v>30</v>
      </c>
      <c r="B54" s="7" t="s">
        <v>9</v>
      </c>
      <c r="C54" s="8">
        <v>216</v>
      </c>
      <c r="D54" s="8">
        <v>210</v>
      </c>
      <c r="E54" s="8">
        <v>165</v>
      </c>
      <c r="F54" s="8">
        <v>251</v>
      </c>
      <c r="G54" s="1">
        <f>VLOOKUP(A:A,[1]TDSheet!$A:$G,7,0)</f>
        <v>1</v>
      </c>
      <c r="H54" s="1" t="e">
        <f>VLOOKUP(A:A,[1]TDSheet!$A:$H,8,0)</f>
        <v>#N/A</v>
      </c>
      <c r="I54" s="18">
        <f>VLOOKUP(A:A,[2]TDSheet!$A:$F,6,0)</f>
        <v>174</v>
      </c>
      <c r="J54" s="18">
        <f t="shared" si="7"/>
        <v>-9</v>
      </c>
      <c r="K54" s="18"/>
      <c r="L54" s="18"/>
      <c r="M54" s="18"/>
      <c r="N54" s="18"/>
      <c r="O54" s="18">
        <f t="shared" si="8"/>
        <v>33</v>
      </c>
      <c r="P54" s="20">
        <v>96</v>
      </c>
      <c r="Q54" s="23">
        <f t="shared" si="9"/>
        <v>10.515151515151516</v>
      </c>
      <c r="R54" s="18">
        <f t="shared" si="10"/>
        <v>7.6060606060606064</v>
      </c>
      <c r="S54" s="18">
        <f>VLOOKUP(A:A,[1]TDSheet!$A:$T,20,0)</f>
        <v>38.200000000000003</v>
      </c>
      <c r="T54" s="18">
        <f>VLOOKUP(A:A,[1]TDSheet!$A:$O,15,0)</f>
        <v>31.8</v>
      </c>
      <c r="U54" s="18">
        <f>VLOOKUP(A:A,[3]TDSheet!$A:$B,2,0)</f>
        <v>48</v>
      </c>
      <c r="V54" s="18">
        <v>0</v>
      </c>
      <c r="W54" s="18">
        <f>VLOOKUP(A:A,[1]TDSheet!$A:$W,23,0)</f>
        <v>84</v>
      </c>
      <c r="X54" s="18">
        <f>VLOOKUP(A:A,[1]TDSheet!$A:$X,24,0)</f>
        <v>12</v>
      </c>
      <c r="Y54" s="18">
        <f t="shared" si="11"/>
        <v>96</v>
      </c>
      <c r="Z54" s="18">
        <f>VLOOKUP(A:A,[1]TDSheet!$A:$Z,26,0)</f>
        <v>0</v>
      </c>
      <c r="AA54" s="18">
        <f>Y54/8</f>
        <v>12</v>
      </c>
      <c r="AB54" s="25">
        <f>VLOOKUP(A:A,[1]TDSheet!$A:$AB,28,0)</f>
        <v>0.7</v>
      </c>
      <c r="AC54" s="18">
        <f t="shared" si="12"/>
        <v>67.199999999999989</v>
      </c>
      <c r="AD54" s="18"/>
      <c r="AE54" s="18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1419</v>
      </c>
      <c r="D55" s="8">
        <v>2354</v>
      </c>
      <c r="E55" s="8">
        <v>1491</v>
      </c>
      <c r="F55" s="8">
        <v>2232</v>
      </c>
      <c r="G55" s="1">
        <f>VLOOKUP(A:A,[1]TDSheet!$A:$G,7,0)</f>
        <v>1</v>
      </c>
      <c r="H55" s="1" t="e">
        <f>VLOOKUP(A:A,[1]TDSheet!$A:$H,8,0)</f>
        <v>#N/A</v>
      </c>
      <c r="I55" s="18">
        <f>VLOOKUP(A:A,[2]TDSheet!$A:$F,6,0)</f>
        <v>1443</v>
      </c>
      <c r="J55" s="18">
        <f t="shared" si="7"/>
        <v>48</v>
      </c>
      <c r="K55" s="18"/>
      <c r="L55" s="18"/>
      <c r="M55" s="18"/>
      <c r="N55" s="18"/>
      <c r="O55" s="18">
        <f t="shared" si="8"/>
        <v>298.2</v>
      </c>
      <c r="P55" s="20">
        <v>770</v>
      </c>
      <c r="Q55" s="23">
        <f t="shared" si="9"/>
        <v>10.067069081153589</v>
      </c>
      <c r="R55" s="18">
        <f t="shared" si="10"/>
        <v>7.4849094567404428</v>
      </c>
      <c r="S55" s="18">
        <f>VLOOKUP(A:A,[1]TDSheet!$A:$T,20,0)</f>
        <v>339</v>
      </c>
      <c r="T55" s="18">
        <f>VLOOKUP(A:A,[1]TDSheet!$A:$O,15,0)</f>
        <v>305.39999999999998</v>
      </c>
      <c r="U55" s="18">
        <f>VLOOKUP(A:A,[3]TDSheet!$A:$B,2,0)</f>
        <v>313</v>
      </c>
      <c r="V55" s="18">
        <v>0</v>
      </c>
      <c r="W55" s="18">
        <f>VLOOKUP(A:A,[1]TDSheet!$A:$W,23,0)</f>
        <v>84</v>
      </c>
      <c r="X55" s="18">
        <f>VLOOKUP(A:A,[1]TDSheet!$A:$X,24,0)</f>
        <v>12</v>
      </c>
      <c r="Y55" s="18">
        <f t="shared" si="11"/>
        <v>770</v>
      </c>
      <c r="Z55" s="18">
        <f>VLOOKUP(A:A,[1]TDSheet!$A:$Z,26,0)</f>
        <v>0</v>
      </c>
      <c r="AA55" s="18">
        <f>Y55/8</f>
        <v>96.25</v>
      </c>
      <c r="AB55" s="25">
        <f>VLOOKUP(A:A,[1]TDSheet!$A:$AB,28,0)</f>
        <v>0.7</v>
      </c>
      <c r="AC55" s="18">
        <f t="shared" si="12"/>
        <v>539</v>
      </c>
      <c r="AD55" s="18"/>
      <c r="AE55" s="18"/>
    </row>
    <row r="56" spans="1:31" s="1" customFormat="1" ht="21.95" customHeight="1" outlineLevel="1" x14ac:dyDescent="0.2">
      <c r="A56" s="7" t="s">
        <v>32</v>
      </c>
      <c r="B56" s="7" t="s">
        <v>9</v>
      </c>
      <c r="C56" s="8">
        <v>1569</v>
      </c>
      <c r="D56" s="8">
        <v>1605</v>
      </c>
      <c r="E56" s="26">
        <v>723</v>
      </c>
      <c r="F56" s="27">
        <v>1176</v>
      </c>
      <c r="G56" s="1">
        <f>VLOOKUP(A:A,[1]TDSheet!$A:$G,7,0)</f>
        <v>1</v>
      </c>
      <c r="H56" s="1">
        <f>VLOOKUP(A:A,[1]TDSheet!$A:$H,8,0)</f>
        <v>180</v>
      </c>
      <c r="I56" s="18">
        <f>VLOOKUP(A:A,[2]TDSheet!$A:$F,6,0)</f>
        <v>264</v>
      </c>
      <c r="J56" s="18">
        <f t="shared" si="7"/>
        <v>459</v>
      </c>
      <c r="K56" s="18"/>
      <c r="L56" s="18"/>
      <c r="M56" s="18"/>
      <c r="N56" s="18"/>
      <c r="O56" s="18">
        <f t="shared" si="8"/>
        <v>144.6</v>
      </c>
      <c r="P56" s="20">
        <v>290</v>
      </c>
      <c r="Q56" s="23">
        <f t="shared" si="9"/>
        <v>10.138312586445368</v>
      </c>
      <c r="R56" s="18">
        <f t="shared" si="10"/>
        <v>8.1327800829875514</v>
      </c>
      <c r="S56" s="18">
        <f>VLOOKUP(A:A,[1]TDSheet!$A:$T,20,0)</f>
        <v>160.4</v>
      </c>
      <c r="T56" s="18">
        <f>VLOOKUP(A:A,[1]TDSheet!$A:$O,15,0)</f>
        <v>147.6</v>
      </c>
      <c r="U56" s="18">
        <f>VLOOKUP(A:A,[3]TDSheet!$A:$B,2,0)</f>
        <v>64</v>
      </c>
      <c r="V56" s="18">
        <v>0</v>
      </c>
      <c r="W56" s="18">
        <f>VLOOKUP(A:A,[1]TDSheet!$A:$W,23,0)</f>
        <v>84</v>
      </c>
      <c r="X56" s="18">
        <f>VLOOKUP(A:A,[1]TDSheet!$A:$X,24,0)</f>
        <v>12</v>
      </c>
      <c r="Y56" s="18">
        <f t="shared" si="11"/>
        <v>290</v>
      </c>
      <c r="Z56" s="18">
        <f>VLOOKUP(A:A,[1]TDSheet!$A:$Z,26,0)</f>
        <v>0</v>
      </c>
      <c r="AA56" s="18">
        <f>Y56/8</f>
        <v>36.25</v>
      </c>
      <c r="AB56" s="25">
        <f>VLOOKUP(A:A,[1]TDSheet!$A:$AB,28,0)</f>
        <v>0.9</v>
      </c>
      <c r="AC56" s="18">
        <f t="shared" si="12"/>
        <v>261</v>
      </c>
      <c r="AD56" s="18"/>
      <c r="AE56" s="18"/>
    </row>
    <row r="57" spans="1:31" s="1" customFormat="1" ht="11.1" customHeight="1" outlineLevel="1" x14ac:dyDescent="0.2">
      <c r="A57" s="7" t="s">
        <v>69</v>
      </c>
      <c r="B57" s="7" t="s">
        <v>8</v>
      </c>
      <c r="C57" s="8">
        <v>575</v>
      </c>
      <c r="D57" s="8">
        <v>810</v>
      </c>
      <c r="E57" s="8">
        <v>595</v>
      </c>
      <c r="F57" s="8">
        <v>760</v>
      </c>
      <c r="G57" s="1">
        <f>VLOOKUP(A:A,[1]TDSheet!$A:$G,7,0)</f>
        <v>1</v>
      </c>
      <c r="H57" s="1">
        <f>VLOOKUP(A:A,[1]TDSheet!$A:$H,8,0)</f>
        <v>90</v>
      </c>
      <c r="I57" s="18">
        <f>VLOOKUP(A:A,[2]TDSheet!$A:$F,6,0)</f>
        <v>610</v>
      </c>
      <c r="J57" s="18">
        <f t="shared" si="7"/>
        <v>-15</v>
      </c>
      <c r="K57" s="18"/>
      <c r="L57" s="18"/>
      <c r="M57" s="18"/>
      <c r="N57" s="18"/>
      <c r="O57" s="18">
        <f t="shared" si="8"/>
        <v>119</v>
      </c>
      <c r="P57" s="20">
        <v>420</v>
      </c>
      <c r="Q57" s="23">
        <f t="shared" si="9"/>
        <v>9.9159663865546221</v>
      </c>
      <c r="R57" s="18">
        <f t="shared" si="10"/>
        <v>6.3865546218487399</v>
      </c>
      <c r="S57" s="18">
        <f>VLOOKUP(A:A,[1]TDSheet!$A:$T,20,0)</f>
        <v>136</v>
      </c>
      <c r="T57" s="18">
        <f>VLOOKUP(A:A,[1]TDSheet!$A:$O,15,0)</f>
        <v>111</v>
      </c>
      <c r="U57" s="18">
        <f>VLOOKUP(A:A,[3]TDSheet!$A:$B,2,0)</f>
        <v>125</v>
      </c>
      <c r="V57" s="18">
        <v>0</v>
      </c>
      <c r="W57" s="18">
        <f>VLOOKUP(A:A,[1]TDSheet!$A:$W,23,0)</f>
        <v>144</v>
      </c>
      <c r="X57" s="18">
        <f>VLOOKUP(A:A,[1]TDSheet!$A:$X,24,0)</f>
        <v>12</v>
      </c>
      <c r="Y57" s="18">
        <f t="shared" si="11"/>
        <v>420</v>
      </c>
      <c r="Z57" s="18">
        <f>VLOOKUP(A:A,[1]TDSheet!$A:$Z,26,0)</f>
        <v>0</v>
      </c>
      <c r="AA57" s="18">
        <f>Y57/5</f>
        <v>84</v>
      </c>
      <c r="AB57" s="25">
        <f>VLOOKUP(A:A,[1]TDSheet!$A:$AB,28,0)</f>
        <v>1</v>
      </c>
      <c r="AC57" s="18">
        <f t="shared" si="12"/>
        <v>420</v>
      </c>
      <c r="AD57" s="18"/>
      <c r="AE57" s="18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774</v>
      </c>
      <c r="D58" s="8">
        <v>583</v>
      </c>
      <c r="E58" s="8">
        <v>528</v>
      </c>
      <c r="F58" s="8">
        <v>812</v>
      </c>
      <c r="G58" s="1">
        <f>VLOOKUP(A:A,[1]TDSheet!$A:$G,7,0)</f>
        <v>1</v>
      </c>
      <c r="H58" s="1">
        <f>VLOOKUP(A:A,[1]TDSheet!$A:$H,8,0)</f>
        <v>120</v>
      </c>
      <c r="I58" s="18">
        <f>VLOOKUP(A:A,[2]TDSheet!$A:$F,6,0)</f>
        <v>542</v>
      </c>
      <c r="J58" s="18">
        <f t="shared" si="7"/>
        <v>-14</v>
      </c>
      <c r="K58" s="18"/>
      <c r="L58" s="18"/>
      <c r="M58" s="18"/>
      <c r="N58" s="18"/>
      <c r="O58" s="18">
        <f t="shared" si="8"/>
        <v>105.6</v>
      </c>
      <c r="P58" s="20">
        <v>240</v>
      </c>
      <c r="Q58" s="23">
        <f t="shared" si="9"/>
        <v>9.9621212121212128</v>
      </c>
      <c r="R58" s="18">
        <f t="shared" si="10"/>
        <v>7.6893939393939394</v>
      </c>
      <c r="S58" s="18">
        <f>VLOOKUP(A:A,[1]TDSheet!$A:$T,20,0)</f>
        <v>160</v>
      </c>
      <c r="T58" s="18">
        <f>VLOOKUP(A:A,[1]TDSheet!$A:$O,15,0)</f>
        <v>106.8</v>
      </c>
      <c r="U58" s="18">
        <f>VLOOKUP(A:A,[3]TDSheet!$A:$B,2,0)</f>
        <v>150</v>
      </c>
      <c r="V58" s="18">
        <v>0</v>
      </c>
      <c r="W58" s="18">
        <f>VLOOKUP(A:A,[1]TDSheet!$A:$W,23,0)</f>
        <v>84</v>
      </c>
      <c r="X58" s="18">
        <f>VLOOKUP(A:A,[1]TDSheet!$A:$X,24,0)</f>
        <v>12</v>
      </c>
      <c r="Y58" s="18">
        <f t="shared" si="11"/>
        <v>240</v>
      </c>
      <c r="Z58" s="18">
        <f>VLOOKUP(A:A,[1]TDSheet!$A:$Z,26,0)</f>
        <v>0</v>
      </c>
      <c r="AA58" s="18">
        <f>Y58/5</f>
        <v>48</v>
      </c>
      <c r="AB58" s="25">
        <f>VLOOKUP(A:A,[1]TDSheet!$A:$AB,28,0)</f>
        <v>1</v>
      </c>
      <c r="AC58" s="18">
        <f t="shared" si="12"/>
        <v>240</v>
      </c>
      <c r="AD58" s="18"/>
      <c r="AE58" s="18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183</v>
      </c>
      <c r="D59" s="8">
        <v>228</v>
      </c>
      <c r="E59" s="8">
        <v>81</v>
      </c>
      <c r="F59" s="8">
        <v>196</v>
      </c>
      <c r="G59" s="1">
        <f>VLOOKUP(A:A,[1]TDSheet!$A:$G,7,0)</f>
        <v>1</v>
      </c>
      <c r="H59" s="1" t="e">
        <f>VLOOKUP(A:A,[1]TDSheet!$A:$H,8,0)</f>
        <v>#N/A</v>
      </c>
      <c r="I59" s="18">
        <f>VLOOKUP(A:A,[2]TDSheet!$A:$F,6,0)</f>
        <v>84</v>
      </c>
      <c r="J59" s="18">
        <f t="shared" si="7"/>
        <v>-3</v>
      </c>
      <c r="K59" s="18"/>
      <c r="L59" s="18"/>
      <c r="M59" s="18"/>
      <c r="N59" s="18"/>
      <c r="O59" s="18">
        <f t="shared" si="8"/>
        <v>16.2</v>
      </c>
      <c r="P59" s="20"/>
      <c r="Q59" s="23">
        <f t="shared" si="9"/>
        <v>12.098765432098766</v>
      </c>
      <c r="R59" s="18">
        <f t="shared" si="10"/>
        <v>12.098765432098766</v>
      </c>
      <c r="S59" s="18">
        <f>VLOOKUP(A:A,[1]TDSheet!$A:$T,20,0)</f>
        <v>17.8</v>
      </c>
      <c r="T59" s="18">
        <f>VLOOKUP(A:A,[1]TDSheet!$A:$O,15,0)</f>
        <v>20</v>
      </c>
      <c r="U59" s="18">
        <f>VLOOKUP(A:A,[3]TDSheet!$A:$B,2,0)</f>
        <v>17</v>
      </c>
      <c r="V59" s="18">
        <v>0</v>
      </c>
      <c r="W59" s="18">
        <f>VLOOKUP(A:A,[1]TDSheet!$A:$W,23,0)</f>
        <v>84</v>
      </c>
      <c r="X59" s="18">
        <f>VLOOKUP(A:A,[1]TDSheet!$A:$X,24,0)</f>
        <v>12</v>
      </c>
      <c r="Y59" s="18">
        <f t="shared" si="11"/>
        <v>0</v>
      </c>
      <c r="Z59" s="18">
        <f>VLOOKUP(A:A,[1]TDSheet!$A:$Z,26,0)</f>
        <v>0</v>
      </c>
      <c r="AA59" s="18">
        <f>Y59/8</f>
        <v>0</v>
      </c>
      <c r="AB59" s="25">
        <f>VLOOKUP(A:A,[1]TDSheet!$A:$AB,28,0)</f>
        <v>0.8</v>
      </c>
      <c r="AC59" s="18">
        <f t="shared" si="12"/>
        <v>0</v>
      </c>
      <c r="AD59" s="18"/>
      <c r="AE59" s="18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398</v>
      </c>
      <c r="D60" s="8">
        <v>2</v>
      </c>
      <c r="E60" s="8">
        <v>92</v>
      </c>
      <c r="F60" s="8">
        <v>305</v>
      </c>
      <c r="G60" s="1" t="str">
        <f>VLOOKUP(A:A,[1]TDSheet!$A:$G,7,0)</f>
        <v>ноа</v>
      </c>
      <c r="H60" s="1" t="e">
        <f>VLOOKUP(A:A,[1]TDSheet!$A:$H,8,0)</f>
        <v>#N/A</v>
      </c>
      <c r="I60" s="18">
        <f>VLOOKUP(A:A,[2]TDSheet!$A:$F,6,0)</f>
        <v>94</v>
      </c>
      <c r="J60" s="18">
        <f t="shared" si="7"/>
        <v>-2</v>
      </c>
      <c r="K60" s="18"/>
      <c r="L60" s="18"/>
      <c r="M60" s="18"/>
      <c r="N60" s="18"/>
      <c r="O60" s="18">
        <f t="shared" si="8"/>
        <v>18.399999999999999</v>
      </c>
      <c r="P60" s="20"/>
      <c r="Q60" s="23">
        <f t="shared" si="9"/>
        <v>16.576086956521742</v>
      </c>
      <c r="R60" s="18">
        <f t="shared" si="10"/>
        <v>16.576086956521742</v>
      </c>
      <c r="S60" s="18">
        <f>VLOOKUP(A:A,[1]TDSheet!$A:$T,20,0)</f>
        <v>23.4</v>
      </c>
      <c r="T60" s="18">
        <f>VLOOKUP(A:A,[1]TDSheet!$A:$O,15,0)</f>
        <v>14.4</v>
      </c>
      <c r="U60" s="18">
        <f>VLOOKUP(A:A,[3]TDSheet!$A:$B,2,0)</f>
        <v>25</v>
      </c>
      <c r="V60" s="18">
        <v>0</v>
      </c>
      <c r="W60" s="18">
        <f>VLOOKUP(A:A,[1]TDSheet!$A:$W,23,0)</f>
        <v>84</v>
      </c>
      <c r="X60" s="18">
        <f>VLOOKUP(A:A,[1]TDSheet!$A:$X,24,0)</f>
        <v>12</v>
      </c>
      <c r="Y60" s="18">
        <f t="shared" si="11"/>
        <v>0</v>
      </c>
      <c r="Z60" s="28" t="str">
        <f>VLOOKUP(A:A,[1]TDSheet!$A:$Z,26,0)</f>
        <v>увел</v>
      </c>
      <c r="AA60" s="18">
        <f>Y60/16</f>
        <v>0</v>
      </c>
      <c r="AB60" s="25">
        <f>VLOOKUP(A:A,[1]TDSheet!$A:$AB,28,0)</f>
        <v>0.4</v>
      </c>
      <c r="AC60" s="18">
        <f t="shared" si="12"/>
        <v>0</v>
      </c>
      <c r="AD60" s="18"/>
      <c r="AE60" s="18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307</v>
      </c>
      <c r="D61" s="8">
        <v>8</v>
      </c>
      <c r="E61" s="8">
        <v>24</v>
      </c>
      <c r="F61" s="8">
        <v>286</v>
      </c>
      <c r="G61" s="1" t="str">
        <f>VLOOKUP(A:A,[1]TDSheet!$A:$G,7,0)</f>
        <v>нов</v>
      </c>
      <c r="H61" s="1" t="e">
        <f>VLOOKUP(A:A,[1]TDSheet!$A:$H,8,0)</f>
        <v>#N/A</v>
      </c>
      <c r="I61" s="18">
        <f>VLOOKUP(A:A,[2]TDSheet!$A:$F,6,0)</f>
        <v>29</v>
      </c>
      <c r="J61" s="18">
        <f t="shared" si="7"/>
        <v>-5</v>
      </c>
      <c r="K61" s="18"/>
      <c r="L61" s="18"/>
      <c r="M61" s="18"/>
      <c r="N61" s="18"/>
      <c r="O61" s="18">
        <f t="shared" si="8"/>
        <v>4.8</v>
      </c>
      <c r="P61" s="20"/>
      <c r="Q61" s="23">
        <f t="shared" si="9"/>
        <v>59.583333333333336</v>
      </c>
      <c r="R61" s="18">
        <f t="shared" si="10"/>
        <v>59.583333333333336</v>
      </c>
      <c r="S61" s="18">
        <f>VLOOKUP(A:A,[1]TDSheet!$A:$T,20,0)</f>
        <v>3.2</v>
      </c>
      <c r="T61" s="18">
        <f>VLOOKUP(A:A,[1]TDSheet!$A:$O,15,0)</f>
        <v>13</v>
      </c>
      <c r="U61" s="18">
        <v>0</v>
      </c>
      <c r="V61" s="18">
        <v>0</v>
      </c>
      <c r="W61" s="18">
        <f>VLOOKUP(A:A,[1]TDSheet!$A:$W,23,0)</f>
        <v>234</v>
      </c>
      <c r="X61" s="18">
        <f>VLOOKUP(A:A,[1]TDSheet!$A:$X,24,0)</f>
        <v>18</v>
      </c>
      <c r="Y61" s="18">
        <f t="shared" si="11"/>
        <v>0</v>
      </c>
      <c r="Z61" s="28" t="str">
        <f>VLOOKUP(A:A,[1]TDSheet!$A:$Z,26,0)</f>
        <v>увел</v>
      </c>
      <c r="AA61" s="18">
        <f>Y61/9</f>
        <v>0</v>
      </c>
      <c r="AB61" s="25">
        <f>VLOOKUP(A:A,[1]TDSheet!$A:$AB,28,0)</f>
        <v>0.3</v>
      </c>
      <c r="AC61" s="18">
        <f t="shared" si="12"/>
        <v>0</v>
      </c>
      <c r="AD61" s="18"/>
      <c r="AE61" s="18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199.8</v>
      </c>
      <c r="D62" s="8">
        <v>562.4</v>
      </c>
      <c r="E62" s="8">
        <v>166.5</v>
      </c>
      <c r="F62" s="8">
        <v>558.70000000000005</v>
      </c>
      <c r="G62" s="1" t="str">
        <f>VLOOKUP(A:A,[1]TDSheet!$A:$G,7,0)</f>
        <v>рот</v>
      </c>
      <c r="H62" s="1" t="e">
        <f>VLOOKUP(A:A,[1]TDSheet!$A:$H,8,0)</f>
        <v>#N/A</v>
      </c>
      <c r="I62" s="18">
        <f>VLOOKUP(A:A,[2]TDSheet!$A:$F,6,0)</f>
        <v>207.20099999999999</v>
      </c>
      <c r="J62" s="18">
        <f t="shared" si="7"/>
        <v>-40.700999999999993</v>
      </c>
      <c r="K62" s="18"/>
      <c r="L62" s="18"/>
      <c r="M62" s="18"/>
      <c r="N62" s="18"/>
      <c r="O62" s="18">
        <f t="shared" si="8"/>
        <v>33.299999999999997</v>
      </c>
      <c r="P62" s="20"/>
      <c r="Q62" s="23">
        <f t="shared" si="9"/>
        <v>16.777777777777782</v>
      </c>
      <c r="R62" s="18">
        <f t="shared" si="10"/>
        <v>16.777777777777782</v>
      </c>
      <c r="S62" s="18">
        <f>VLOOKUP(A:A,[1]TDSheet!$A:$T,20,0)</f>
        <v>0</v>
      </c>
      <c r="T62" s="18">
        <f>VLOOKUP(A:A,[1]TDSheet!$A:$O,15,0)</f>
        <v>58.46</v>
      </c>
      <c r="U62" s="18">
        <f>VLOOKUP(A:A,[3]TDSheet!$A:$B,2,0)</f>
        <v>51.8</v>
      </c>
      <c r="V62" s="18">
        <v>0</v>
      </c>
      <c r="W62" s="18">
        <f>VLOOKUP(A:A,[1]TDSheet!$A:$W,23,0)</f>
        <v>126</v>
      </c>
      <c r="X62" s="18">
        <f>VLOOKUP(A:A,[1]TDSheet!$A:$X,24,0)</f>
        <v>14</v>
      </c>
      <c r="Y62" s="18">
        <f t="shared" si="11"/>
        <v>0</v>
      </c>
      <c r="Z62" s="18" t="e">
        <f>VLOOKUP(A:A,[1]TDSheet!$A:$Z,26,0)</f>
        <v>#N/A</v>
      </c>
      <c r="AA62" s="18">
        <f>Y62/3.7</f>
        <v>0</v>
      </c>
      <c r="AB62" s="25">
        <f>VLOOKUP(A:A,[1]TDSheet!$A:$AB,28,0)</f>
        <v>1</v>
      </c>
      <c r="AC62" s="18">
        <f t="shared" si="12"/>
        <v>0</v>
      </c>
      <c r="AD62" s="18"/>
      <c r="AE62" s="18"/>
    </row>
    <row r="63" spans="1:31" s="1" customFormat="1" ht="11.1" customHeight="1" outlineLevel="1" x14ac:dyDescent="0.2">
      <c r="A63" s="7" t="s">
        <v>74</v>
      </c>
      <c r="B63" s="7" t="s">
        <v>9</v>
      </c>
      <c r="C63" s="8">
        <v>269</v>
      </c>
      <c r="D63" s="8">
        <v>5</v>
      </c>
      <c r="E63" s="8">
        <v>14</v>
      </c>
      <c r="F63" s="8">
        <v>256</v>
      </c>
      <c r="G63" s="22">
        <f>VLOOKUP(A:A,[1]TDSheet!$A:$G,7,0)</f>
        <v>0</v>
      </c>
      <c r="H63" s="1">
        <f>VLOOKUP(A:A,[1]TDSheet!$A:$H,8,0)</f>
        <v>0</v>
      </c>
      <c r="I63" s="18">
        <f>VLOOKUP(A:A,[2]TDSheet!$A:$F,6,0)</f>
        <v>18</v>
      </c>
      <c r="J63" s="18">
        <f t="shared" si="7"/>
        <v>-4</v>
      </c>
      <c r="K63" s="18"/>
      <c r="L63" s="18"/>
      <c r="M63" s="18"/>
      <c r="N63" s="18"/>
      <c r="O63" s="18">
        <f t="shared" si="8"/>
        <v>2.8</v>
      </c>
      <c r="P63" s="20"/>
      <c r="Q63" s="23">
        <f t="shared" si="9"/>
        <v>91.428571428571431</v>
      </c>
      <c r="R63" s="18">
        <f t="shared" si="10"/>
        <v>91.428571428571431</v>
      </c>
      <c r="S63" s="18">
        <f>VLOOKUP(A:A,[1]TDSheet!$A:$T,20,0)</f>
        <v>0</v>
      </c>
      <c r="T63" s="18">
        <f>VLOOKUP(A:A,[1]TDSheet!$A:$O,15,0)</f>
        <v>6.6</v>
      </c>
      <c r="U63" s="18">
        <f>VLOOKUP(A:A,[3]TDSheet!$A:$B,2,0)</f>
        <v>2</v>
      </c>
      <c r="V63" s="18">
        <v>0</v>
      </c>
      <c r="W63" s="18">
        <v>0</v>
      </c>
      <c r="X63" s="18">
        <v>0</v>
      </c>
      <c r="Y63" s="18">
        <f t="shared" si="11"/>
        <v>0</v>
      </c>
      <c r="Z63" s="28" t="s">
        <v>113</v>
      </c>
      <c r="AA63" s="18">
        <v>0</v>
      </c>
      <c r="AB63" s="25">
        <f>VLOOKUP(A:A,[1]TDSheet!$A:$AB,28,0)</f>
        <v>0</v>
      </c>
      <c r="AC63" s="18">
        <f t="shared" si="12"/>
        <v>0</v>
      </c>
      <c r="AD63" s="18"/>
      <c r="AE63" s="18"/>
    </row>
    <row r="64" spans="1:31" s="1" customFormat="1" ht="11.1" customHeight="1" outlineLevel="1" x14ac:dyDescent="0.2">
      <c r="A64" s="7" t="s">
        <v>75</v>
      </c>
      <c r="B64" s="7" t="s">
        <v>9</v>
      </c>
      <c r="C64" s="8">
        <v>53</v>
      </c>
      <c r="D64" s="8">
        <v>1</v>
      </c>
      <c r="E64" s="8">
        <v>5</v>
      </c>
      <c r="F64" s="8">
        <v>48</v>
      </c>
      <c r="G64" s="1" t="str">
        <f>VLOOKUP(A:A,[1]TDSheet!$A:$G,7,0)</f>
        <v>в30,05</v>
      </c>
      <c r="H64" s="1" t="e">
        <f>VLOOKUP(A:A,[1]TDSheet!$A:$H,8,0)</f>
        <v>#N/A</v>
      </c>
      <c r="I64" s="18">
        <f>VLOOKUP(A:A,[2]TDSheet!$A:$F,6,0)</f>
        <v>6</v>
      </c>
      <c r="J64" s="18">
        <f t="shared" si="7"/>
        <v>-1</v>
      </c>
      <c r="K64" s="18"/>
      <c r="L64" s="18"/>
      <c r="M64" s="18"/>
      <c r="N64" s="18"/>
      <c r="O64" s="18">
        <f t="shared" si="8"/>
        <v>1</v>
      </c>
      <c r="P64" s="20"/>
      <c r="Q64" s="23">
        <f t="shared" si="9"/>
        <v>48</v>
      </c>
      <c r="R64" s="18">
        <f t="shared" si="10"/>
        <v>48</v>
      </c>
      <c r="S64" s="18">
        <f>VLOOKUP(A:A,[1]TDSheet!$A:$T,20,0)</f>
        <v>0.6</v>
      </c>
      <c r="T64" s="18">
        <f>VLOOKUP(A:A,[1]TDSheet!$A:$O,15,0)</f>
        <v>3.8</v>
      </c>
      <c r="U64" s="18">
        <v>0</v>
      </c>
      <c r="V64" s="18">
        <v>0</v>
      </c>
      <c r="W64" s="18">
        <f>VLOOKUP(A:A,[1]TDSheet!$A:$W,23,0)</f>
        <v>234</v>
      </c>
      <c r="X64" s="18">
        <f>VLOOKUP(A:A,[1]TDSheet!$A:$X,24,0)</f>
        <v>18</v>
      </c>
      <c r="Y64" s="18">
        <f t="shared" si="11"/>
        <v>0</v>
      </c>
      <c r="Z64" s="28" t="str">
        <f>VLOOKUP(A:A,[1]TDSheet!$A:$Z,26,0)</f>
        <v>вывод</v>
      </c>
      <c r="AA64" s="18">
        <v>0</v>
      </c>
      <c r="AB64" s="25">
        <f>VLOOKUP(A:A,[1]TDSheet!$A:$AB,28,0)</f>
        <v>0</v>
      </c>
      <c r="AC64" s="18">
        <f t="shared" si="12"/>
        <v>0</v>
      </c>
      <c r="AD64" s="18"/>
      <c r="AE64" s="18"/>
    </row>
    <row r="65" spans="1:31" s="1" customFormat="1" ht="11.1" customHeight="1" outlineLevel="1" x14ac:dyDescent="0.2">
      <c r="A65" s="7" t="s">
        <v>76</v>
      </c>
      <c r="B65" s="7" t="s">
        <v>8</v>
      </c>
      <c r="C65" s="8"/>
      <c r="D65" s="8">
        <v>103.6</v>
      </c>
      <c r="E65" s="8">
        <v>3.7</v>
      </c>
      <c r="F65" s="8">
        <v>99.9</v>
      </c>
      <c r="G65" s="21" t="s">
        <v>107</v>
      </c>
      <c r="H65" s="1" t="e">
        <f>VLOOKUP(A:A,[1]TDSheet!$A:$H,8,0)</f>
        <v>#N/A</v>
      </c>
      <c r="I65" s="18">
        <f>VLOOKUP(A:A,[2]TDSheet!$A:$F,6,0)</f>
        <v>3.7</v>
      </c>
      <c r="J65" s="18">
        <f t="shared" si="7"/>
        <v>0</v>
      </c>
      <c r="K65" s="18"/>
      <c r="L65" s="18"/>
      <c r="M65" s="18"/>
      <c r="N65" s="18"/>
      <c r="O65" s="18">
        <f t="shared" si="8"/>
        <v>0.74</v>
      </c>
      <c r="P65" s="20"/>
      <c r="Q65" s="23">
        <f t="shared" si="9"/>
        <v>135</v>
      </c>
      <c r="R65" s="18">
        <f t="shared" si="10"/>
        <v>135</v>
      </c>
      <c r="S65" s="18">
        <v>0</v>
      </c>
      <c r="T65" s="18">
        <v>0</v>
      </c>
      <c r="U65" s="18">
        <f>VLOOKUP(A:A,[3]TDSheet!$A:$B,2,0)</f>
        <v>3.7</v>
      </c>
      <c r="V65" s="18">
        <v>0</v>
      </c>
      <c r="W65" s="18">
        <v>0</v>
      </c>
      <c r="X65" s="18">
        <v>0</v>
      </c>
      <c r="Y65" s="18">
        <f t="shared" si="11"/>
        <v>0</v>
      </c>
      <c r="Z65" s="28" t="s">
        <v>113</v>
      </c>
      <c r="AA65" s="18">
        <f>Y65/3.5</f>
        <v>0</v>
      </c>
      <c r="AB65" s="25">
        <v>1</v>
      </c>
      <c r="AC65" s="18">
        <f t="shared" si="12"/>
        <v>0</v>
      </c>
      <c r="AD65" s="18"/>
      <c r="AE65" s="18"/>
    </row>
    <row r="66" spans="1:31" s="1" customFormat="1" ht="11.1" customHeight="1" outlineLevel="1" x14ac:dyDescent="0.2">
      <c r="A66" s="7" t="s">
        <v>77</v>
      </c>
      <c r="B66" s="7" t="s">
        <v>9</v>
      </c>
      <c r="C66" s="8">
        <v>7</v>
      </c>
      <c r="D66" s="8"/>
      <c r="E66" s="8">
        <v>0</v>
      </c>
      <c r="F66" s="8">
        <v>7</v>
      </c>
      <c r="G66" s="22">
        <f>VLOOKUP(A:A,[1]TDSheet!$A:$G,7,0)</f>
        <v>0</v>
      </c>
      <c r="H66" s="1">
        <f>VLOOKUP(A:A,[1]TDSheet!$A:$H,8,0)</f>
        <v>0</v>
      </c>
      <c r="I66" s="18">
        <f>VLOOKUP(A:A,[2]TDSheet!$A:$F,6,0)</f>
        <v>4</v>
      </c>
      <c r="J66" s="18">
        <f t="shared" si="7"/>
        <v>-4</v>
      </c>
      <c r="K66" s="18"/>
      <c r="L66" s="18"/>
      <c r="M66" s="18"/>
      <c r="N66" s="18"/>
      <c r="O66" s="18">
        <f t="shared" si="8"/>
        <v>0</v>
      </c>
      <c r="P66" s="20"/>
      <c r="Q66" s="23" t="e">
        <f t="shared" si="9"/>
        <v>#DIV/0!</v>
      </c>
      <c r="R66" s="18" t="e">
        <f t="shared" si="10"/>
        <v>#DIV/0!</v>
      </c>
      <c r="S66" s="18">
        <f>VLOOKUP(A:A,[1]TDSheet!$A:$T,20,0)</f>
        <v>0</v>
      </c>
      <c r="T66" s="18">
        <f>VLOOKUP(A:A,[1]TDSheet!$A:$O,15,0)</f>
        <v>0</v>
      </c>
      <c r="U66" s="18">
        <v>0</v>
      </c>
      <c r="V66" s="18">
        <v>0</v>
      </c>
      <c r="W66" s="18">
        <v>0</v>
      </c>
      <c r="X66" s="18">
        <v>0</v>
      </c>
      <c r="Y66" s="18">
        <f t="shared" si="11"/>
        <v>0</v>
      </c>
      <c r="Z66" s="28" t="s">
        <v>113</v>
      </c>
      <c r="AA66" s="18">
        <v>0</v>
      </c>
      <c r="AB66" s="25">
        <f>VLOOKUP(A:A,[1]TDSheet!$A:$AB,28,0)</f>
        <v>0</v>
      </c>
      <c r="AC66" s="18">
        <f t="shared" si="12"/>
        <v>0</v>
      </c>
      <c r="AD66" s="18"/>
      <c r="AE66" s="18"/>
    </row>
    <row r="67" spans="1:31" s="1" customFormat="1" ht="11.1" customHeight="1" outlineLevel="1" x14ac:dyDescent="0.2">
      <c r="A67" s="7" t="s">
        <v>78</v>
      </c>
      <c r="B67" s="7" t="s">
        <v>9</v>
      </c>
      <c r="C67" s="8">
        <v>14.6</v>
      </c>
      <c r="D67" s="8"/>
      <c r="E67" s="8">
        <v>1</v>
      </c>
      <c r="F67" s="8">
        <v>7.6</v>
      </c>
      <c r="G67" s="1" t="str">
        <f>VLOOKUP(A:A,[1]TDSheet!$A:$G,7,0)</f>
        <v>в30,05</v>
      </c>
      <c r="H67" s="1" t="e">
        <f>VLOOKUP(A:A,[1]TDSheet!$A:$H,8,0)</f>
        <v>#N/A</v>
      </c>
      <c r="I67" s="18">
        <f>VLOOKUP(A:A,[2]TDSheet!$A:$F,6,0)</f>
        <v>2</v>
      </c>
      <c r="J67" s="18">
        <f t="shared" si="7"/>
        <v>-1</v>
      </c>
      <c r="K67" s="18"/>
      <c r="L67" s="18"/>
      <c r="M67" s="18"/>
      <c r="N67" s="18"/>
      <c r="O67" s="18">
        <f t="shared" si="8"/>
        <v>0.2</v>
      </c>
      <c r="P67" s="20"/>
      <c r="Q67" s="23">
        <f t="shared" si="9"/>
        <v>37.999999999999993</v>
      </c>
      <c r="R67" s="18">
        <f t="shared" si="10"/>
        <v>37.999999999999993</v>
      </c>
      <c r="S67" s="18">
        <f>VLOOKUP(A:A,[1]TDSheet!$A:$T,20,0)</f>
        <v>0.2</v>
      </c>
      <c r="T67" s="18">
        <f>VLOOKUP(A:A,[1]TDSheet!$A:$O,15,0)</f>
        <v>1.6</v>
      </c>
      <c r="U67" s="18">
        <v>0</v>
      </c>
      <c r="V67" s="18">
        <v>0</v>
      </c>
      <c r="W67" s="18">
        <f>VLOOKUP(A:A,[1]TDSheet!$A:$W,23,0)</f>
        <v>0</v>
      </c>
      <c r="X67" s="18">
        <f>VLOOKUP(A:A,[1]TDSheet!$A:$X,24,0)</f>
        <v>0</v>
      </c>
      <c r="Y67" s="18">
        <f t="shared" si="11"/>
        <v>0</v>
      </c>
      <c r="Z67" s="28" t="str">
        <f>VLOOKUP(A:A,[1]TDSheet!$A:$Z,26,0)</f>
        <v>вывод</v>
      </c>
      <c r="AA67" s="18">
        <v>0</v>
      </c>
      <c r="AB67" s="25">
        <f>VLOOKUP(A:A,[1]TDSheet!$A:$AB,28,0)</f>
        <v>0</v>
      </c>
      <c r="AC67" s="18">
        <f t="shared" si="12"/>
        <v>0</v>
      </c>
      <c r="AD67" s="18"/>
      <c r="AE67" s="18"/>
    </row>
    <row r="68" spans="1:31" s="1" customFormat="1" ht="11.1" customHeight="1" outlineLevel="1" x14ac:dyDescent="0.2">
      <c r="A68" s="7" t="s">
        <v>79</v>
      </c>
      <c r="B68" s="7" t="s">
        <v>9</v>
      </c>
      <c r="C68" s="8">
        <v>5</v>
      </c>
      <c r="D68" s="8"/>
      <c r="E68" s="8">
        <v>0</v>
      </c>
      <c r="F68" s="8">
        <v>5</v>
      </c>
      <c r="G68" s="22">
        <f>VLOOKUP(A:A,[1]TDSheet!$A:$G,7,0)</f>
        <v>0</v>
      </c>
      <c r="H68" s="1">
        <f>VLOOKUP(A:A,[1]TDSheet!$A:$H,8,0)</f>
        <v>0</v>
      </c>
      <c r="I68" s="18">
        <v>0</v>
      </c>
      <c r="J68" s="18">
        <f t="shared" si="7"/>
        <v>0</v>
      </c>
      <c r="K68" s="18"/>
      <c r="L68" s="18"/>
      <c r="M68" s="18"/>
      <c r="N68" s="18"/>
      <c r="O68" s="18">
        <f t="shared" si="8"/>
        <v>0</v>
      </c>
      <c r="P68" s="20"/>
      <c r="Q68" s="23" t="e">
        <f t="shared" si="9"/>
        <v>#DIV/0!</v>
      </c>
      <c r="R68" s="18" t="e">
        <f t="shared" si="10"/>
        <v>#DIV/0!</v>
      </c>
      <c r="S68" s="18">
        <f>VLOOKUP(A:A,[1]TDSheet!$A:$T,20,0)</f>
        <v>0</v>
      </c>
      <c r="T68" s="18">
        <f>VLOOKUP(A:A,[1]TDSheet!$A:$O,15,0)</f>
        <v>0</v>
      </c>
      <c r="U68" s="18">
        <v>0</v>
      </c>
      <c r="V68" s="18">
        <v>0</v>
      </c>
      <c r="W68" s="18">
        <v>0</v>
      </c>
      <c r="X68" s="18">
        <v>0</v>
      </c>
      <c r="Y68" s="18">
        <f t="shared" si="11"/>
        <v>0</v>
      </c>
      <c r="Z68" s="28" t="s">
        <v>113</v>
      </c>
      <c r="AA68" s="18">
        <v>0</v>
      </c>
      <c r="AB68" s="25">
        <f>VLOOKUP(A:A,[1]TDSheet!$A:$AB,28,0)</f>
        <v>0</v>
      </c>
      <c r="AC68" s="18">
        <f t="shared" si="12"/>
        <v>0</v>
      </c>
      <c r="AD68" s="18"/>
      <c r="AE68" s="18"/>
    </row>
    <row r="69" spans="1:31" s="1" customFormat="1" ht="11.1" customHeight="1" outlineLevel="1" x14ac:dyDescent="0.2">
      <c r="A69" s="7" t="s">
        <v>80</v>
      </c>
      <c r="B69" s="7" t="s">
        <v>8</v>
      </c>
      <c r="C69" s="8">
        <v>16.2</v>
      </c>
      <c r="D69" s="8">
        <v>36</v>
      </c>
      <c r="E69" s="8">
        <v>9</v>
      </c>
      <c r="F69" s="8">
        <v>39.6</v>
      </c>
      <c r="G69" s="1">
        <f>VLOOKUP(A:A,[1]TDSheet!$A:$G,7,0)</f>
        <v>1</v>
      </c>
      <c r="H69" s="1" t="e">
        <f>VLOOKUP(A:A,[1]TDSheet!$A:$H,8,0)</f>
        <v>#N/A</v>
      </c>
      <c r="I69" s="18">
        <f>VLOOKUP(A:A,[2]TDSheet!$A:$F,6,0)</f>
        <v>12.6</v>
      </c>
      <c r="J69" s="18">
        <f t="shared" si="7"/>
        <v>-3.5999999999999996</v>
      </c>
      <c r="K69" s="18"/>
      <c r="L69" s="18"/>
      <c r="M69" s="18"/>
      <c r="N69" s="18"/>
      <c r="O69" s="18">
        <f t="shared" si="8"/>
        <v>1.8</v>
      </c>
      <c r="P69" s="20"/>
      <c r="Q69" s="23">
        <f t="shared" si="9"/>
        <v>22</v>
      </c>
      <c r="R69" s="18">
        <f t="shared" si="10"/>
        <v>22</v>
      </c>
      <c r="S69" s="18">
        <f>VLOOKUP(A:A,[1]TDSheet!$A:$T,20,0)</f>
        <v>2.16</v>
      </c>
      <c r="T69" s="18">
        <f>VLOOKUP(A:A,[1]TDSheet!$A:$O,15,0)</f>
        <v>5.4</v>
      </c>
      <c r="U69" s="18">
        <f>VLOOKUP(A:A,[3]TDSheet!$A:$B,2,0)</f>
        <v>5.4</v>
      </c>
      <c r="V69" s="18">
        <v>0</v>
      </c>
      <c r="W69" s="18">
        <f>VLOOKUP(A:A,[1]TDSheet!$A:$W,23,0)</f>
        <v>234</v>
      </c>
      <c r="X69" s="18">
        <f>VLOOKUP(A:A,[1]TDSheet!$A:$X,24,0)</f>
        <v>18</v>
      </c>
      <c r="Y69" s="18">
        <f t="shared" si="11"/>
        <v>0</v>
      </c>
      <c r="Z69" s="28" t="s">
        <v>113</v>
      </c>
      <c r="AA69" s="18">
        <f>Y69/2.24</f>
        <v>0</v>
      </c>
      <c r="AB69" s="25">
        <f>VLOOKUP(A:A,[1]TDSheet!$A:$AB,28,0)</f>
        <v>1</v>
      </c>
      <c r="AC69" s="18">
        <f t="shared" si="12"/>
        <v>0</v>
      </c>
      <c r="AD69" s="18"/>
      <c r="AE69" s="18"/>
    </row>
    <row r="70" spans="1:31" s="1" customFormat="1" ht="11.1" customHeight="1" outlineLevel="1" x14ac:dyDescent="0.2">
      <c r="A70" s="7" t="s">
        <v>81</v>
      </c>
      <c r="B70" s="7" t="s">
        <v>8</v>
      </c>
      <c r="C70" s="8">
        <v>291.31</v>
      </c>
      <c r="D70" s="8">
        <v>427.76</v>
      </c>
      <c r="E70" s="8">
        <v>246.46</v>
      </c>
      <c r="F70" s="8">
        <v>457.01</v>
      </c>
      <c r="G70" s="1">
        <f>VLOOKUP(A:A,[1]TDSheet!$A:$G,7,0)</f>
        <v>0</v>
      </c>
      <c r="H70" s="1" t="e">
        <f>VLOOKUP(A:A,[1]TDSheet!$A:$H,8,0)</f>
        <v>#N/A</v>
      </c>
      <c r="I70" s="18">
        <f>VLOOKUP(A:A,[2]TDSheet!$A:$F,6,0)</f>
        <v>264.39100000000002</v>
      </c>
      <c r="J70" s="18">
        <f t="shared" si="7"/>
        <v>-17.931000000000012</v>
      </c>
      <c r="K70" s="18"/>
      <c r="L70" s="18"/>
      <c r="M70" s="18"/>
      <c r="N70" s="18"/>
      <c r="O70" s="18">
        <f t="shared" si="8"/>
        <v>49.292000000000002</v>
      </c>
      <c r="P70" s="20">
        <v>32</v>
      </c>
      <c r="Q70" s="23">
        <f t="shared" si="9"/>
        <v>9.9206767832508316</v>
      </c>
      <c r="R70" s="18">
        <f t="shared" si="10"/>
        <v>9.271484216505721</v>
      </c>
      <c r="S70" s="18">
        <f>VLOOKUP(A:A,[1]TDSheet!$A:$T,20,0)</f>
        <v>61.844000000000008</v>
      </c>
      <c r="T70" s="18">
        <f>VLOOKUP(A:A,[1]TDSheet!$A:$O,15,0)</f>
        <v>54.167999999999992</v>
      </c>
      <c r="U70" s="18">
        <f>VLOOKUP(A:A,[3]TDSheet!$A:$B,2,0)</f>
        <v>26.88</v>
      </c>
      <c r="V70" s="18">
        <v>0</v>
      </c>
      <c r="W70" s="18">
        <f>VLOOKUP(A:A,[1]TDSheet!$A:$W,23,0)</f>
        <v>126</v>
      </c>
      <c r="X70" s="18">
        <f>VLOOKUP(A:A,[1]TDSheet!$A:$X,24,0)</f>
        <v>14</v>
      </c>
      <c r="Y70" s="18">
        <f t="shared" si="11"/>
        <v>32</v>
      </c>
      <c r="Z70" s="18" t="e">
        <f>VLOOKUP(A:A,[1]TDSheet!$A:$Z,26,0)</f>
        <v>#N/A</v>
      </c>
      <c r="AA70" s="18">
        <f>Y70/2.24</f>
        <v>14.285714285714285</v>
      </c>
      <c r="AB70" s="25">
        <f>VLOOKUP(A:A,[1]TDSheet!$A:$AB,28,0)</f>
        <v>1</v>
      </c>
      <c r="AC70" s="18">
        <f t="shared" si="12"/>
        <v>32</v>
      </c>
      <c r="AD70" s="18"/>
      <c r="AE70" s="18"/>
    </row>
    <row r="71" spans="1:31" s="1" customFormat="1" ht="11.1" customHeight="1" outlineLevel="1" x14ac:dyDescent="0.2">
      <c r="A71" s="7" t="s">
        <v>82</v>
      </c>
      <c r="B71" s="7" t="s">
        <v>8</v>
      </c>
      <c r="C71" s="8">
        <v>130</v>
      </c>
      <c r="D71" s="8">
        <v>60</v>
      </c>
      <c r="E71" s="8">
        <v>70</v>
      </c>
      <c r="F71" s="8">
        <v>120</v>
      </c>
      <c r="G71" s="1">
        <f>VLOOKUP(A:A,[1]TDSheet!$A:$G,7,0)</f>
        <v>1</v>
      </c>
      <c r="H71" s="1">
        <f>VLOOKUP(A:A,[1]TDSheet!$A:$H,8,0)</f>
        <v>180</v>
      </c>
      <c r="I71" s="18">
        <f>VLOOKUP(A:A,[2]TDSheet!$A:$F,6,0)</f>
        <v>70</v>
      </c>
      <c r="J71" s="18">
        <f t="shared" si="7"/>
        <v>0</v>
      </c>
      <c r="K71" s="18"/>
      <c r="L71" s="18"/>
      <c r="M71" s="18"/>
      <c r="N71" s="18"/>
      <c r="O71" s="18">
        <f t="shared" si="8"/>
        <v>14</v>
      </c>
      <c r="P71" s="20"/>
      <c r="Q71" s="23">
        <f t="shared" si="9"/>
        <v>8.5714285714285712</v>
      </c>
      <c r="R71" s="18">
        <f t="shared" si="10"/>
        <v>8.5714285714285712</v>
      </c>
      <c r="S71" s="18">
        <f>VLOOKUP(A:A,[1]TDSheet!$A:$T,20,0)</f>
        <v>21</v>
      </c>
      <c r="T71" s="18">
        <f>VLOOKUP(A:A,[1]TDSheet!$A:$O,15,0)</f>
        <v>13</v>
      </c>
      <c r="U71" s="18">
        <f>VLOOKUP(A:A,[3]TDSheet!$A:$B,2,0)</f>
        <v>15</v>
      </c>
      <c r="V71" s="18">
        <v>0</v>
      </c>
      <c r="W71" s="18">
        <f>VLOOKUP(A:A,[1]TDSheet!$A:$W,23,0)</f>
        <v>144</v>
      </c>
      <c r="X71" s="18">
        <f>VLOOKUP(A:A,[1]TDSheet!$A:$X,24,0)</f>
        <v>12</v>
      </c>
      <c r="Y71" s="18">
        <f t="shared" si="11"/>
        <v>0</v>
      </c>
      <c r="Z71" s="18" t="e">
        <f>VLOOKUP(A:A,[1]TDSheet!$A:$Z,26,0)</f>
        <v>#N/A</v>
      </c>
      <c r="AA71" s="18">
        <f>Y71/5</f>
        <v>0</v>
      </c>
      <c r="AB71" s="25">
        <f>VLOOKUP(A:A,[1]TDSheet!$A:$AB,28,0)</f>
        <v>1</v>
      </c>
      <c r="AC71" s="18">
        <f t="shared" si="12"/>
        <v>0</v>
      </c>
      <c r="AD71" s="18"/>
      <c r="AE71" s="18"/>
    </row>
    <row r="72" spans="1:31" s="1" customFormat="1" ht="11.1" customHeight="1" outlineLevel="1" x14ac:dyDescent="0.2">
      <c r="A72" s="7" t="s">
        <v>83</v>
      </c>
      <c r="B72" s="7" t="s">
        <v>9</v>
      </c>
      <c r="C72" s="8">
        <v>57</v>
      </c>
      <c r="D72" s="8">
        <v>1028</v>
      </c>
      <c r="E72" s="8">
        <v>370</v>
      </c>
      <c r="F72" s="8">
        <v>709</v>
      </c>
      <c r="G72" s="1" t="str">
        <f>VLOOKUP(A:A,[1]TDSheet!$A:$G,7,0)</f>
        <v>нов</v>
      </c>
      <c r="H72" s="1" t="e">
        <f>VLOOKUP(A:A,[1]TDSheet!$A:$H,8,0)</f>
        <v>#N/A</v>
      </c>
      <c r="I72" s="18">
        <f>VLOOKUP(A:A,[2]TDSheet!$A:$F,6,0)</f>
        <v>367</v>
      </c>
      <c r="J72" s="18">
        <f t="shared" ref="J72:J83" si="13">E72-I72</f>
        <v>3</v>
      </c>
      <c r="K72" s="18"/>
      <c r="L72" s="18"/>
      <c r="M72" s="18"/>
      <c r="N72" s="18"/>
      <c r="O72" s="18">
        <f t="shared" ref="O72:O83" si="14">(E72-V72)/5</f>
        <v>74</v>
      </c>
      <c r="P72" s="20"/>
      <c r="Q72" s="23">
        <f t="shared" ref="Q72:Q83" si="15">(F72+P72)/O72</f>
        <v>9.5810810810810807</v>
      </c>
      <c r="R72" s="18">
        <f t="shared" ref="R72:R83" si="16">F72/O72</f>
        <v>9.5810810810810807</v>
      </c>
      <c r="S72" s="18">
        <f>VLOOKUP(A:A,[1]TDSheet!$A:$T,20,0)</f>
        <v>63.8</v>
      </c>
      <c r="T72" s="18">
        <f>VLOOKUP(A:A,[1]TDSheet!$A:$O,15,0)</f>
        <v>78.2</v>
      </c>
      <c r="U72" s="18">
        <f>VLOOKUP(A:A,[3]TDSheet!$A:$B,2,0)</f>
        <v>75</v>
      </c>
      <c r="V72" s="18">
        <v>0</v>
      </c>
      <c r="W72" s="18">
        <f>VLOOKUP(A:A,[1]TDSheet!$A:$W,23,0)</f>
        <v>70</v>
      </c>
      <c r="X72" s="18">
        <f>VLOOKUP(A:A,[1]TDSheet!$A:$X,24,0)</f>
        <v>14</v>
      </c>
      <c r="Y72" s="18">
        <f t="shared" ref="Y72:Y83" si="17">P72+N72</f>
        <v>0</v>
      </c>
      <c r="Z72" s="18" t="e">
        <f>VLOOKUP(A:A,[1]TDSheet!$A:$Z,26,0)</f>
        <v>#N/A</v>
      </c>
      <c r="AA72" s="18">
        <f>Y72/12</f>
        <v>0</v>
      </c>
      <c r="AB72" s="25">
        <f>VLOOKUP(A:A,[1]TDSheet!$A:$AB,28,0)</f>
        <v>0.25</v>
      </c>
      <c r="AC72" s="18">
        <f t="shared" ref="AC72:AC83" si="18">Y72*AB72</f>
        <v>0</v>
      </c>
      <c r="AD72" s="18"/>
      <c r="AE72" s="18"/>
    </row>
    <row r="73" spans="1:31" s="1" customFormat="1" ht="11.1" customHeight="1" outlineLevel="1" x14ac:dyDescent="0.2">
      <c r="A73" s="7" t="s">
        <v>34</v>
      </c>
      <c r="B73" s="7" t="s">
        <v>9</v>
      </c>
      <c r="C73" s="8">
        <v>1502</v>
      </c>
      <c r="D73" s="8">
        <v>3428</v>
      </c>
      <c r="E73" s="8">
        <v>2689</v>
      </c>
      <c r="F73" s="8">
        <v>2190</v>
      </c>
      <c r="G73" s="1" t="str">
        <f>VLOOKUP(A:A,[1]TDSheet!$A:$G,7,0)</f>
        <v>пуд,яб</v>
      </c>
      <c r="H73" s="1">
        <f>VLOOKUP(A:A,[1]TDSheet!$A:$H,8,0)</f>
        <v>180</v>
      </c>
      <c r="I73" s="18">
        <f>VLOOKUP(A:A,[2]TDSheet!$A:$F,6,0)</f>
        <v>2688</v>
      </c>
      <c r="J73" s="18">
        <f t="shared" si="13"/>
        <v>1</v>
      </c>
      <c r="K73" s="18"/>
      <c r="L73" s="18"/>
      <c r="M73" s="18"/>
      <c r="N73" s="18">
        <v>720</v>
      </c>
      <c r="O73" s="18">
        <f t="shared" si="14"/>
        <v>297.8</v>
      </c>
      <c r="P73" s="20">
        <v>788</v>
      </c>
      <c r="Q73" s="23">
        <f t="shared" si="15"/>
        <v>10</v>
      </c>
      <c r="R73" s="18">
        <f t="shared" si="16"/>
        <v>7.3539288112827395</v>
      </c>
      <c r="S73" s="18">
        <f>VLOOKUP(A:A,[1]TDSheet!$A:$T,20,0)</f>
        <v>314.2</v>
      </c>
      <c r="T73" s="18">
        <f>VLOOKUP(A:A,[1]TDSheet!$A:$O,15,0)</f>
        <v>303.8</v>
      </c>
      <c r="U73" s="18">
        <f>VLOOKUP(A:A,[3]TDSheet!$A:$B,2,0)</f>
        <v>262</v>
      </c>
      <c r="V73" s="18">
        <f>VLOOKUP(A:A,[4]TDSheet!$A:$D,4,0)</f>
        <v>1200</v>
      </c>
      <c r="W73" s="18">
        <f>VLOOKUP(A:A,[1]TDSheet!$A:$W,23,0)</f>
        <v>70</v>
      </c>
      <c r="X73" s="18">
        <f>VLOOKUP(A:A,[1]TDSheet!$A:$X,24,0)</f>
        <v>14</v>
      </c>
      <c r="Y73" s="18">
        <f t="shared" si="17"/>
        <v>1508</v>
      </c>
      <c r="Z73" s="18">
        <f>VLOOKUP(A:A,[1]TDSheet!$A:$Z,26,0)</f>
        <v>0</v>
      </c>
      <c r="AA73" s="18">
        <f>Y73/12</f>
        <v>125.66666666666667</v>
      </c>
      <c r="AB73" s="25">
        <f>VLOOKUP(A:A,[1]TDSheet!$A:$AB,28,0)</f>
        <v>0.25</v>
      </c>
      <c r="AC73" s="18">
        <f t="shared" si="18"/>
        <v>377</v>
      </c>
      <c r="AD73" s="18"/>
      <c r="AE73" s="18"/>
    </row>
    <row r="74" spans="1:31" s="1" customFormat="1" ht="11.1" customHeight="1" outlineLevel="1" x14ac:dyDescent="0.2">
      <c r="A74" s="7" t="s">
        <v>35</v>
      </c>
      <c r="B74" s="7" t="s">
        <v>9</v>
      </c>
      <c r="C74" s="8">
        <v>408</v>
      </c>
      <c r="D74" s="8">
        <v>884</v>
      </c>
      <c r="E74" s="8">
        <v>571</v>
      </c>
      <c r="F74" s="8">
        <v>690</v>
      </c>
      <c r="G74" s="1">
        <f>VLOOKUP(A:A,[1]TDSheet!$A:$G,7,0)</f>
        <v>1</v>
      </c>
      <c r="H74" s="1">
        <f>VLOOKUP(A:A,[1]TDSheet!$A:$H,8,0)</f>
        <v>180</v>
      </c>
      <c r="I74" s="18">
        <f>VLOOKUP(A:A,[2]TDSheet!$A:$F,6,0)</f>
        <v>556</v>
      </c>
      <c r="J74" s="18">
        <f t="shared" si="13"/>
        <v>15</v>
      </c>
      <c r="K74" s="18"/>
      <c r="L74" s="18"/>
      <c r="M74" s="18"/>
      <c r="N74" s="18"/>
      <c r="O74" s="18">
        <f t="shared" si="14"/>
        <v>114.2</v>
      </c>
      <c r="P74" s="20">
        <v>500</v>
      </c>
      <c r="Q74" s="23">
        <f t="shared" si="15"/>
        <v>10.420315236427321</v>
      </c>
      <c r="R74" s="18">
        <f t="shared" si="16"/>
        <v>6.0420315236427315</v>
      </c>
      <c r="S74" s="18">
        <f>VLOOKUP(A:A,[1]TDSheet!$A:$T,20,0)</f>
        <v>103.8</v>
      </c>
      <c r="T74" s="18">
        <f>VLOOKUP(A:A,[1]TDSheet!$A:$O,15,0)</f>
        <v>103</v>
      </c>
      <c r="U74" s="18">
        <f>VLOOKUP(A:A,[3]TDSheet!$A:$B,2,0)</f>
        <v>91</v>
      </c>
      <c r="V74" s="18">
        <v>0</v>
      </c>
      <c r="W74" s="18">
        <f>VLOOKUP(A:A,[1]TDSheet!$A:$W,23,0)</f>
        <v>70</v>
      </c>
      <c r="X74" s="18">
        <f>VLOOKUP(A:A,[1]TDSheet!$A:$X,24,0)</f>
        <v>14</v>
      </c>
      <c r="Y74" s="18">
        <f t="shared" si="17"/>
        <v>500</v>
      </c>
      <c r="Z74" s="18">
        <f>VLOOKUP(A:A,[1]TDSheet!$A:$Z,26,0)</f>
        <v>0</v>
      </c>
      <c r="AA74" s="18">
        <f>Y74/12</f>
        <v>41.666666666666664</v>
      </c>
      <c r="AB74" s="25">
        <f>VLOOKUP(A:A,[1]TDSheet!$A:$AB,28,0)</f>
        <v>0.3</v>
      </c>
      <c r="AC74" s="18">
        <f t="shared" si="18"/>
        <v>150</v>
      </c>
      <c r="AD74" s="18"/>
      <c r="AE74" s="18"/>
    </row>
    <row r="75" spans="1:31" s="1" customFormat="1" ht="11.1" customHeight="1" outlineLevel="1" x14ac:dyDescent="0.2">
      <c r="A75" s="7" t="s">
        <v>36</v>
      </c>
      <c r="B75" s="7" t="s">
        <v>9</v>
      </c>
      <c r="C75" s="8">
        <v>426</v>
      </c>
      <c r="D75" s="8">
        <v>1072</v>
      </c>
      <c r="E75" s="8">
        <v>560</v>
      </c>
      <c r="F75" s="8">
        <v>881</v>
      </c>
      <c r="G75" s="1">
        <f>VLOOKUP(A:A,[1]TDSheet!$A:$G,7,0)</f>
        <v>1</v>
      </c>
      <c r="H75" s="1">
        <f>VLOOKUP(A:A,[1]TDSheet!$A:$H,8,0)</f>
        <v>180</v>
      </c>
      <c r="I75" s="18">
        <f>VLOOKUP(A:A,[2]TDSheet!$A:$F,6,0)</f>
        <v>561</v>
      </c>
      <c r="J75" s="18">
        <f t="shared" si="13"/>
        <v>-1</v>
      </c>
      <c r="K75" s="18"/>
      <c r="L75" s="18"/>
      <c r="M75" s="18"/>
      <c r="N75" s="18"/>
      <c r="O75" s="18">
        <f t="shared" si="14"/>
        <v>112</v>
      </c>
      <c r="P75" s="20">
        <v>330</v>
      </c>
      <c r="Q75" s="23">
        <f t="shared" si="15"/>
        <v>10.8125</v>
      </c>
      <c r="R75" s="18">
        <f t="shared" si="16"/>
        <v>7.8660714285714288</v>
      </c>
      <c r="S75" s="18">
        <f>VLOOKUP(A:A,[1]TDSheet!$A:$T,20,0)</f>
        <v>107</v>
      </c>
      <c r="T75" s="18">
        <f>VLOOKUP(A:A,[1]TDSheet!$A:$O,15,0)</f>
        <v>114.6</v>
      </c>
      <c r="U75" s="18">
        <f>VLOOKUP(A:A,[3]TDSheet!$A:$B,2,0)</f>
        <v>119</v>
      </c>
      <c r="V75" s="18">
        <v>0</v>
      </c>
      <c r="W75" s="18">
        <f>VLOOKUP(A:A,[1]TDSheet!$A:$W,23,0)</f>
        <v>70</v>
      </c>
      <c r="X75" s="18">
        <f>VLOOKUP(A:A,[1]TDSheet!$A:$X,24,0)</f>
        <v>14</v>
      </c>
      <c r="Y75" s="18">
        <f t="shared" si="17"/>
        <v>330</v>
      </c>
      <c r="Z75" s="18">
        <f>VLOOKUP(A:A,[1]TDSheet!$A:$Z,26,0)</f>
        <v>0</v>
      </c>
      <c r="AA75" s="18">
        <f>Y75/12</f>
        <v>27.5</v>
      </c>
      <c r="AB75" s="25">
        <f>VLOOKUP(A:A,[1]TDSheet!$A:$AB,28,0)</f>
        <v>0.3</v>
      </c>
      <c r="AC75" s="18">
        <f t="shared" si="18"/>
        <v>99</v>
      </c>
      <c r="AD75" s="18"/>
      <c r="AE75" s="18"/>
    </row>
    <row r="76" spans="1:31" s="1" customFormat="1" ht="11.1" customHeight="1" outlineLevel="1" x14ac:dyDescent="0.2">
      <c r="A76" s="7" t="s">
        <v>84</v>
      </c>
      <c r="B76" s="7" t="s">
        <v>8</v>
      </c>
      <c r="C76" s="8">
        <v>136.68</v>
      </c>
      <c r="D76" s="8">
        <v>5.4</v>
      </c>
      <c r="E76" s="8">
        <v>34.200000000000003</v>
      </c>
      <c r="F76" s="8">
        <v>100.68</v>
      </c>
      <c r="G76" s="1" t="str">
        <f>VLOOKUP(A:A,[1]TDSheet!$A:$G,7,0)</f>
        <v>нов</v>
      </c>
      <c r="H76" s="1" t="e">
        <f>VLOOKUP(A:A,[1]TDSheet!$A:$H,8,0)</f>
        <v>#N/A</v>
      </c>
      <c r="I76" s="18">
        <f>VLOOKUP(A:A,[2]TDSheet!$A:$F,6,0)</f>
        <v>37.200000000000003</v>
      </c>
      <c r="J76" s="18">
        <f t="shared" si="13"/>
        <v>-3</v>
      </c>
      <c r="K76" s="18"/>
      <c r="L76" s="18"/>
      <c r="M76" s="18"/>
      <c r="N76" s="18"/>
      <c r="O76" s="18">
        <f t="shared" si="14"/>
        <v>6.8400000000000007</v>
      </c>
      <c r="P76" s="20"/>
      <c r="Q76" s="23">
        <f t="shared" si="15"/>
        <v>14.719298245614034</v>
      </c>
      <c r="R76" s="18">
        <f t="shared" si="16"/>
        <v>14.719298245614034</v>
      </c>
      <c r="S76" s="18">
        <f>VLOOKUP(A:A,[1]TDSheet!$A:$T,20,0)</f>
        <v>2.52</v>
      </c>
      <c r="T76" s="18">
        <f>VLOOKUP(A:A,[1]TDSheet!$A:$O,15,0)</f>
        <v>4.32</v>
      </c>
      <c r="U76" s="18">
        <f>VLOOKUP(A:A,[3]TDSheet!$A:$B,2,0)</f>
        <v>9</v>
      </c>
      <c r="V76" s="18">
        <v>0</v>
      </c>
      <c r="W76" s="18">
        <f>VLOOKUP(A:A,[1]TDSheet!$A:$W,23,0)</f>
        <v>234</v>
      </c>
      <c r="X76" s="18">
        <f>VLOOKUP(A:A,[1]TDSheet!$A:$X,24,0)</f>
        <v>18</v>
      </c>
      <c r="Y76" s="18">
        <f t="shared" si="17"/>
        <v>0</v>
      </c>
      <c r="Z76" s="18" t="str">
        <f>VLOOKUP(A:A,[1]TDSheet!$A:$Z,26,0)</f>
        <v>увел</v>
      </c>
      <c r="AA76" s="18">
        <f>Y76/1.8</f>
        <v>0</v>
      </c>
      <c r="AB76" s="25">
        <f>VLOOKUP(A:A,[1]TDSheet!$A:$AB,28,0)</f>
        <v>1</v>
      </c>
      <c r="AC76" s="18">
        <f t="shared" si="18"/>
        <v>0</v>
      </c>
      <c r="AD76" s="18"/>
      <c r="AE76" s="18"/>
    </row>
    <row r="77" spans="1:31" s="1" customFormat="1" ht="11.1" customHeight="1" outlineLevel="1" x14ac:dyDescent="0.2">
      <c r="A77" s="7" t="s">
        <v>85</v>
      </c>
      <c r="B77" s="7" t="s">
        <v>9</v>
      </c>
      <c r="C77" s="8">
        <v>125</v>
      </c>
      <c r="D77" s="8">
        <v>306</v>
      </c>
      <c r="E77" s="8">
        <v>202</v>
      </c>
      <c r="F77" s="8">
        <v>222</v>
      </c>
      <c r="G77" s="1">
        <f>VLOOKUP(A:A,[1]TDSheet!$A:$G,7,0)</f>
        <v>1</v>
      </c>
      <c r="H77" s="1">
        <f>VLOOKUP(A:A,[1]TDSheet!$A:$H,8,0)</f>
        <v>365</v>
      </c>
      <c r="I77" s="18">
        <f>VLOOKUP(A:A,[2]TDSheet!$A:$F,6,0)</f>
        <v>202</v>
      </c>
      <c r="J77" s="18">
        <f t="shared" si="13"/>
        <v>0</v>
      </c>
      <c r="K77" s="18"/>
      <c r="L77" s="18"/>
      <c r="M77" s="18"/>
      <c r="N77" s="18"/>
      <c r="O77" s="18">
        <f t="shared" si="14"/>
        <v>40.4</v>
      </c>
      <c r="P77" s="20">
        <v>180</v>
      </c>
      <c r="Q77" s="23">
        <f t="shared" si="15"/>
        <v>9.9504950495049513</v>
      </c>
      <c r="R77" s="18">
        <f t="shared" si="16"/>
        <v>5.4950495049504955</v>
      </c>
      <c r="S77" s="18">
        <f>VLOOKUP(A:A,[1]TDSheet!$A:$T,20,0)</f>
        <v>35</v>
      </c>
      <c r="T77" s="18">
        <f>VLOOKUP(A:A,[1]TDSheet!$A:$O,15,0)</f>
        <v>32</v>
      </c>
      <c r="U77" s="18">
        <f>VLOOKUP(A:A,[3]TDSheet!$A:$B,2,0)</f>
        <v>61</v>
      </c>
      <c r="V77" s="18">
        <v>0</v>
      </c>
      <c r="W77" s="18">
        <f>VLOOKUP(A:A,[1]TDSheet!$A:$W,23,0)</f>
        <v>130</v>
      </c>
      <c r="X77" s="18">
        <f>VLOOKUP(A:A,[1]TDSheet!$A:$X,24,0)</f>
        <v>10</v>
      </c>
      <c r="Y77" s="18">
        <f t="shared" si="17"/>
        <v>180</v>
      </c>
      <c r="Z77" s="18">
        <f>VLOOKUP(A:A,[1]TDSheet!$A:$Z,26,0)</f>
        <v>0</v>
      </c>
      <c r="AA77" s="18">
        <f>Y77/6</f>
        <v>30</v>
      </c>
      <c r="AB77" s="25">
        <f>VLOOKUP(A:A,[1]TDSheet!$A:$AB,28,0)</f>
        <v>0.2</v>
      </c>
      <c r="AC77" s="18">
        <f t="shared" si="18"/>
        <v>36</v>
      </c>
      <c r="AD77" s="18"/>
      <c r="AE77" s="18"/>
    </row>
    <row r="78" spans="1:31" s="1" customFormat="1" ht="11.1" customHeight="1" outlineLevel="1" x14ac:dyDescent="0.2">
      <c r="A78" s="7" t="s">
        <v>37</v>
      </c>
      <c r="B78" s="7" t="s">
        <v>9</v>
      </c>
      <c r="C78" s="8">
        <v>113</v>
      </c>
      <c r="D78" s="8">
        <v>673</v>
      </c>
      <c r="E78" s="8">
        <v>296</v>
      </c>
      <c r="F78" s="8">
        <v>477</v>
      </c>
      <c r="G78" s="1">
        <f>VLOOKUP(A:A,[1]TDSheet!$A:$G,7,0)</f>
        <v>1</v>
      </c>
      <c r="H78" s="1">
        <f>VLOOKUP(A:A,[1]TDSheet!$A:$H,8,0)</f>
        <v>365</v>
      </c>
      <c r="I78" s="18">
        <f>VLOOKUP(A:A,[2]TDSheet!$A:$F,6,0)</f>
        <v>305</v>
      </c>
      <c r="J78" s="18">
        <f t="shared" si="13"/>
        <v>-9</v>
      </c>
      <c r="K78" s="18"/>
      <c r="L78" s="18"/>
      <c r="M78" s="18"/>
      <c r="N78" s="18"/>
      <c r="O78" s="18">
        <f t="shared" si="14"/>
        <v>59.2</v>
      </c>
      <c r="P78" s="20">
        <v>120</v>
      </c>
      <c r="Q78" s="23">
        <f t="shared" si="15"/>
        <v>10.08445945945946</v>
      </c>
      <c r="R78" s="18">
        <f t="shared" si="16"/>
        <v>8.0574324324324316</v>
      </c>
      <c r="S78" s="18">
        <f>VLOOKUP(A:A,[1]TDSheet!$A:$T,20,0)</f>
        <v>49</v>
      </c>
      <c r="T78" s="18">
        <f>VLOOKUP(A:A,[1]TDSheet!$A:$O,15,0)</f>
        <v>63.8</v>
      </c>
      <c r="U78" s="18">
        <f>VLOOKUP(A:A,[3]TDSheet!$A:$B,2,0)</f>
        <v>83</v>
      </c>
      <c r="V78" s="18">
        <v>0</v>
      </c>
      <c r="W78" s="18">
        <f>VLOOKUP(A:A,[1]TDSheet!$A:$W,23,0)</f>
        <v>130</v>
      </c>
      <c r="X78" s="18">
        <f>VLOOKUP(A:A,[1]TDSheet!$A:$X,24,0)</f>
        <v>10</v>
      </c>
      <c r="Y78" s="18">
        <f t="shared" si="17"/>
        <v>120</v>
      </c>
      <c r="Z78" s="18">
        <f>VLOOKUP(A:A,[1]TDSheet!$A:$Z,26,0)</f>
        <v>0</v>
      </c>
      <c r="AA78" s="18">
        <f>Y78/6</f>
        <v>20</v>
      </c>
      <c r="AB78" s="25">
        <f>VLOOKUP(A:A,[1]TDSheet!$A:$AB,28,0)</f>
        <v>0.2</v>
      </c>
      <c r="AC78" s="18">
        <f t="shared" si="18"/>
        <v>24</v>
      </c>
      <c r="AD78" s="18"/>
      <c r="AE78" s="18"/>
    </row>
    <row r="79" spans="1:31" s="1" customFormat="1" ht="11.1" customHeight="1" outlineLevel="1" x14ac:dyDescent="0.2">
      <c r="A79" s="7" t="s">
        <v>38</v>
      </c>
      <c r="B79" s="7" t="s">
        <v>9</v>
      </c>
      <c r="C79" s="8">
        <v>231</v>
      </c>
      <c r="D79" s="8">
        <v>421</v>
      </c>
      <c r="E79" s="8">
        <v>307</v>
      </c>
      <c r="F79" s="8">
        <v>322</v>
      </c>
      <c r="G79" s="1">
        <f>VLOOKUP(A:A,[1]TDSheet!$A:$G,7,0)</f>
        <v>1</v>
      </c>
      <c r="H79" s="1">
        <f>VLOOKUP(A:A,[1]TDSheet!$A:$H,8,0)</f>
        <v>180</v>
      </c>
      <c r="I79" s="18">
        <f>VLOOKUP(A:A,[2]TDSheet!$A:$F,6,0)</f>
        <v>322</v>
      </c>
      <c r="J79" s="18">
        <f t="shared" si="13"/>
        <v>-15</v>
      </c>
      <c r="K79" s="18"/>
      <c r="L79" s="18"/>
      <c r="M79" s="18"/>
      <c r="N79" s="18"/>
      <c r="O79" s="18">
        <f t="shared" si="14"/>
        <v>61.4</v>
      </c>
      <c r="P79" s="20">
        <v>390</v>
      </c>
      <c r="Q79" s="23">
        <f t="shared" si="15"/>
        <v>11.596091205211726</v>
      </c>
      <c r="R79" s="18">
        <f t="shared" si="16"/>
        <v>5.2442996742671015</v>
      </c>
      <c r="S79" s="18">
        <f>VLOOKUP(A:A,[1]TDSheet!$A:$T,20,0)</f>
        <v>57.4</v>
      </c>
      <c r="T79" s="18">
        <f>VLOOKUP(A:A,[1]TDSheet!$A:$O,15,0)</f>
        <v>49.2</v>
      </c>
      <c r="U79" s="18">
        <f>VLOOKUP(A:A,[3]TDSheet!$A:$B,2,0)</f>
        <v>59</v>
      </c>
      <c r="V79" s="18">
        <v>0</v>
      </c>
      <c r="W79" s="18">
        <f>VLOOKUP(A:A,[1]TDSheet!$A:$W,23,0)</f>
        <v>70</v>
      </c>
      <c r="X79" s="18">
        <f>VLOOKUP(A:A,[1]TDSheet!$A:$X,24,0)</f>
        <v>14</v>
      </c>
      <c r="Y79" s="18">
        <f t="shared" si="17"/>
        <v>390</v>
      </c>
      <c r="Z79" s="18">
        <f>VLOOKUP(A:A,[1]TDSheet!$A:$Z,26,0)</f>
        <v>0</v>
      </c>
      <c r="AA79" s="18">
        <f>Y79/14</f>
        <v>27.857142857142858</v>
      </c>
      <c r="AB79" s="25">
        <f>VLOOKUP(A:A,[1]TDSheet!$A:$AB,28,0)</f>
        <v>0.3</v>
      </c>
      <c r="AC79" s="18">
        <f t="shared" si="18"/>
        <v>117</v>
      </c>
      <c r="AD79" s="18"/>
      <c r="AE79" s="18"/>
    </row>
    <row r="80" spans="1:31" s="1" customFormat="1" ht="11.1" customHeight="1" outlineLevel="1" x14ac:dyDescent="0.2">
      <c r="A80" s="7" t="s">
        <v>39</v>
      </c>
      <c r="B80" s="7" t="s">
        <v>9</v>
      </c>
      <c r="C80" s="8">
        <v>1774</v>
      </c>
      <c r="D80" s="8">
        <v>5507</v>
      </c>
      <c r="E80" s="8">
        <v>4041</v>
      </c>
      <c r="F80" s="8">
        <v>3166</v>
      </c>
      <c r="G80" s="1">
        <f>VLOOKUP(A:A,[1]TDSheet!$A:$G,7,0)</f>
        <v>1</v>
      </c>
      <c r="H80" s="1">
        <f>VLOOKUP(A:A,[1]TDSheet!$A:$H,8,0)</f>
        <v>180</v>
      </c>
      <c r="I80" s="18">
        <f>VLOOKUP(A:A,[2]TDSheet!$A:$F,6,0)</f>
        <v>4099</v>
      </c>
      <c r="J80" s="18">
        <f t="shared" si="13"/>
        <v>-58</v>
      </c>
      <c r="K80" s="18"/>
      <c r="L80" s="18"/>
      <c r="M80" s="18"/>
      <c r="N80" s="18">
        <v>240</v>
      </c>
      <c r="O80" s="18">
        <f t="shared" si="14"/>
        <v>328.2</v>
      </c>
      <c r="P80" s="20">
        <v>100</v>
      </c>
      <c r="Q80" s="23">
        <f t="shared" si="15"/>
        <v>9.951249238269348</v>
      </c>
      <c r="R80" s="18">
        <f t="shared" si="16"/>
        <v>9.6465569774527733</v>
      </c>
      <c r="S80" s="18">
        <f>VLOOKUP(A:A,[1]TDSheet!$A:$T,20,0)</f>
        <v>386.2</v>
      </c>
      <c r="T80" s="18">
        <f>VLOOKUP(A:A,[1]TDSheet!$A:$O,15,0)</f>
        <v>369.2</v>
      </c>
      <c r="U80" s="18">
        <f>VLOOKUP(A:A,[3]TDSheet!$A:$B,2,0)</f>
        <v>298</v>
      </c>
      <c r="V80" s="18">
        <f>VLOOKUP(A:A,[4]TDSheet!$A:$D,4,0)</f>
        <v>2400</v>
      </c>
      <c r="W80" s="18">
        <f>VLOOKUP(A:A,[1]TDSheet!$A:$W,23,0)</f>
        <v>70</v>
      </c>
      <c r="X80" s="18">
        <f>VLOOKUP(A:A,[1]TDSheet!$A:$X,24,0)</f>
        <v>14</v>
      </c>
      <c r="Y80" s="18">
        <f t="shared" si="17"/>
        <v>340</v>
      </c>
      <c r="Z80" s="18">
        <f>VLOOKUP(A:A,[1]TDSheet!$A:$Z,26,0)</f>
        <v>0</v>
      </c>
      <c r="AA80" s="18">
        <f>Y80/12</f>
        <v>28.333333333333332</v>
      </c>
      <c r="AB80" s="25">
        <f>VLOOKUP(A:A,[1]TDSheet!$A:$AB,28,0)</f>
        <v>0.25</v>
      </c>
      <c r="AC80" s="18">
        <f t="shared" si="18"/>
        <v>85</v>
      </c>
      <c r="AD80" s="18"/>
      <c r="AE80" s="18"/>
    </row>
    <row r="81" spans="1:31" s="1" customFormat="1" ht="11.1" customHeight="1" outlineLevel="1" x14ac:dyDescent="0.2">
      <c r="A81" s="7" t="s">
        <v>40</v>
      </c>
      <c r="B81" s="7" t="s">
        <v>9</v>
      </c>
      <c r="C81" s="8">
        <v>3122</v>
      </c>
      <c r="D81" s="8">
        <v>10090</v>
      </c>
      <c r="E81" s="8">
        <v>8000</v>
      </c>
      <c r="F81" s="8">
        <v>5081</v>
      </c>
      <c r="G81" s="1">
        <f>VLOOKUP(A:A,[1]TDSheet!$A:$G,7,0)</f>
        <v>1</v>
      </c>
      <c r="H81" s="1">
        <f>VLOOKUP(A:A,[1]TDSheet!$A:$H,8,0)</f>
        <v>180</v>
      </c>
      <c r="I81" s="18">
        <f>VLOOKUP(A:A,[2]TDSheet!$A:$F,6,0)</f>
        <v>8079</v>
      </c>
      <c r="J81" s="18">
        <f t="shared" si="13"/>
        <v>-79</v>
      </c>
      <c r="K81" s="18"/>
      <c r="L81" s="18"/>
      <c r="M81" s="18"/>
      <c r="N81" s="18">
        <v>2400</v>
      </c>
      <c r="O81" s="18">
        <f t="shared" si="14"/>
        <v>640</v>
      </c>
      <c r="P81" s="20">
        <v>1300</v>
      </c>
      <c r="Q81" s="23">
        <f t="shared" si="15"/>
        <v>9.9703125000000004</v>
      </c>
      <c r="R81" s="18">
        <f t="shared" si="16"/>
        <v>7.9390625000000004</v>
      </c>
      <c r="S81" s="18">
        <f>VLOOKUP(A:A,[1]TDSheet!$A:$T,20,0)</f>
        <v>676</v>
      </c>
      <c r="T81" s="18">
        <f>VLOOKUP(A:A,[1]TDSheet!$A:$O,15,0)</f>
        <v>676.6</v>
      </c>
      <c r="U81" s="18">
        <f>VLOOKUP(A:A,[3]TDSheet!$A:$B,2,0)</f>
        <v>642</v>
      </c>
      <c r="V81" s="18">
        <f>VLOOKUP(A:A,[4]TDSheet!$A:$D,4,0)</f>
        <v>4800</v>
      </c>
      <c r="W81" s="18">
        <f>VLOOKUP(A:A,[1]TDSheet!$A:$W,23,0)</f>
        <v>70</v>
      </c>
      <c r="X81" s="18">
        <f>VLOOKUP(A:A,[1]TDSheet!$A:$X,24,0)</f>
        <v>14</v>
      </c>
      <c r="Y81" s="18">
        <f t="shared" si="17"/>
        <v>3700</v>
      </c>
      <c r="Z81" s="18" t="str">
        <f>VLOOKUP(A:A,[1]TDSheet!$A:$Z,26,0)</f>
        <v>апр яб</v>
      </c>
      <c r="AA81" s="18">
        <f>Y81/12</f>
        <v>308.33333333333331</v>
      </c>
      <c r="AB81" s="25">
        <f>VLOOKUP(A:A,[1]TDSheet!$A:$AB,28,0)</f>
        <v>0.25</v>
      </c>
      <c r="AC81" s="18">
        <f t="shared" si="18"/>
        <v>925</v>
      </c>
      <c r="AD81" s="18"/>
      <c r="AE81" s="18"/>
    </row>
    <row r="82" spans="1:31" s="1" customFormat="1" ht="11.1" customHeight="1" outlineLevel="1" x14ac:dyDescent="0.2">
      <c r="A82" s="7" t="s">
        <v>86</v>
      </c>
      <c r="B82" s="7" t="s">
        <v>8</v>
      </c>
      <c r="C82" s="8">
        <v>51.8</v>
      </c>
      <c r="D82" s="8">
        <v>2.7</v>
      </c>
      <c r="E82" s="8">
        <v>13.5</v>
      </c>
      <c r="F82" s="8">
        <v>41</v>
      </c>
      <c r="G82" s="1">
        <f>VLOOKUP(A:A,[1]TDSheet!$A:$G,7,0)</f>
        <v>1</v>
      </c>
      <c r="H82" s="1" t="e">
        <f>VLOOKUP(A:A,[1]TDSheet!$A:$H,8,0)</f>
        <v>#N/A</v>
      </c>
      <c r="I82" s="18">
        <f>VLOOKUP(A:A,[2]TDSheet!$A:$F,6,0)</f>
        <v>16.2</v>
      </c>
      <c r="J82" s="18">
        <f t="shared" si="13"/>
        <v>-2.6999999999999993</v>
      </c>
      <c r="K82" s="18"/>
      <c r="L82" s="18"/>
      <c r="M82" s="18"/>
      <c r="N82" s="18"/>
      <c r="O82" s="18">
        <f t="shared" si="14"/>
        <v>2.7</v>
      </c>
      <c r="P82" s="20"/>
      <c r="Q82" s="23">
        <f t="shared" si="15"/>
        <v>15.185185185185183</v>
      </c>
      <c r="R82" s="18">
        <f t="shared" si="16"/>
        <v>15.185185185185183</v>
      </c>
      <c r="S82" s="18">
        <f>VLOOKUP(A:A,[1]TDSheet!$A:$T,20,0)</f>
        <v>4.32</v>
      </c>
      <c r="T82" s="18">
        <f>VLOOKUP(A:A,[1]TDSheet!$A:$O,15,0)</f>
        <v>4.32</v>
      </c>
      <c r="U82" s="18">
        <v>0</v>
      </c>
      <c r="V82" s="18">
        <v>0</v>
      </c>
      <c r="W82" s="18">
        <f>VLOOKUP(A:A,[1]TDSheet!$A:$W,23,0)</f>
        <v>126</v>
      </c>
      <c r="X82" s="18">
        <f>VLOOKUP(A:A,[1]TDSheet!$A:$X,24,0)</f>
        <v>14</v>
      </c>
      <c r="Y82" s="18">
        <f t="shared" si="17"/>
        <v>0</v>
      </c>
      <c r="Z82" s="18" t="e">
        <f>VLOOKUP(A:A,[1]TDSheet!$A:$Z,26,0)</f>
        <v>#N/A</v>
      </c>
      <c r="AA82" s="18">
        <f>Y82/2.7</f>
        <v>0</v>
      </c>
      <c r="AB82" s="25">
        <f>VLOOKUP(A:A,[1]TDSheet!$A:$AB,28,0)</f>
        <v>1</v>
      </c>
      <c r="AC82" s="18">
        <f t="shared" si="18"/>
        <v>0</v>
      </c>
      <c r="AD82" s="18"/>
      <c r="AE82" s="18"/>
    </row>
    <row r="83" spans="1:31" s="1" customFormat="1" ht="11.1" customHeight="1" outlineLevel="1" x14ac:dyDescent="0.2">
      <c r="A83" s="7" t="s">
        <v>41</v>
      </c>
      <c r="B83" s="7" t="s">
        <v>8</v>
      </c>
      <c r="C83" s="8">
        <v>497.39</v>
      </c>
      <c r="D83" s="8">
        <v>676</v>
      </c>
      <c r="E83" s="8">
        <v>415</v>
      </c>
      <c r="F83" s="8">
        <v>742.39</v>
      </c>
      <c r="G83" s="1">
        <f>VLOOKUP(A:A,[1]TDSheet!$A:$G,7,0)</f>
        <v>1</v>
      </c>
      <c r="H83" s="1" t="e">
        <f>VLOOKUP(A:A,[1]TDSheet!$A:$H,8,0)</f>
        <v>#N/A</v>
      </c>
      <c r="I83" s="18">
        <f>VLOOKUP(A:A,[2]TDSheet!$A:$F,6,0)</f>
        <v>428.71100000000001</v>
      </c>
      <c r="J83" s="18">
        <f t="shared" si="13"/>
        <v>-13.711000000000013</v>
      </c>
      <c r="K83" s="18"/>
      <c r="L83" s="18"/>
      <c r="M83" s="18"/>
      <c r="N83" s="18"/>
      <c r="O83" s="18">
        <f t="shared" si="14"/>
        <v>83</v>
      </c>
      <c r="P83" s="20">
        <v>120</v>
      </c>
      <c r="Q83" s="23">
        <f t="shared" si="15"/>
        <v>10.390240963855421</v>
      </c>
      <c r="R83" s="18">
        <f t="shared" si="16"/>
        <v>8.9444578313253018</v>
      </c>
      <c r="S83" s="18">
        <f>VLOOKUP(A:A,[1]TDSheet!$A:$T,20,0)</f>
        <v>104.2</v>
      </c>
      <c r="T83" s="18">
        <f>VLOOKUP(A:A,[1]TDSheet!$A:$O,15,0)</f>
        <v>82.2</v>
      </c>
      <c r="U83" s="18">
        <f>VLOOKUP(A:A,[3]TDSheet!$A:$B,2,0)</f>
        <v>120</v>
      </c>
      <c r="V83" s="18">
        <v>0</v>
      </c>
      <c r="W83" s="18">
        <f>VLOOKUP(A:A,[1]TDSheet!$A:$W,23,0)</f>
        <v>84</v>
      </c>
      <c r="X83" s="18">
        <f>VLOOKUP(A:A,[1]TDSheet!$A:$X,24,0)</f>
        <v>12</v>
      </c>
      <c r="Y83" s="18">
        <f t="shared" si="17"/>
        <v>120</v>
      </c>
      <c r="Z83" s="18" t="e">
        <f>VLOOKUP(A:A,[1]TDSheet!$A:$Z,26,0)</f>
        <v>#N/A</v>
      </c>
      <c r="AA83" s="18">
        <f>Y83/5</f>
        <v>24</v>
      </c>
      <c r="AB83" s="25">
        <f>VLOOKUP(A:A,[1]TDSheet!$A:$AB,28,0)</f>
        <v>1</v>
      </c>
      <c r="AC83" s="18">
        <f t="shared" si="18"/>
        <v>120</v>
      </c>
      <c r="AD83" s="18"/>
      <c r="AE83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2024-08-28T09:30:11Z</dcterms:modified>
</cp:coreProperties>
</file>