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0D21E2-B985-4ACD-BDEE-B335D51E73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N400" i="1"/>
  <c r="BM400" i="1"/>
  <c r="Z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X395" i="1"/>
  <c r="X394" i="1"/>
  <c r="BO393" i="1"/>
  <c r="BM393" i="1"/>
  <c r="Y393" i="1"/>
  <c r="P393" i="1"/>
  <c r="BO392" i="1"/>
  <c r="BM392" i="1"/>
  <c r="Y392" i="1"/>
  <c r="BP392" i="1" s="1"/>
  <c r="P392" i="1"/>
  <c r="X390" i="1"/>
  <c r="X389" i="1"/>
  <c r="BO388" i="1"/>
  <c r="BM388" i="1"/>
  <c r="Y388" i="1"/>
  <c r="BP388" i="1" s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Y175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X24" i="1"/>
  <c r="X23" i="1"/>
  <c r="X590" i="1" s="1"/>
  <c r="BO22" i="1"/>
  <c r="BM22" i="1"/>
  <c r="X587" i="1" s="1"/>
  <c r="Y22" i="1"/>
  <c r="P22" i="1"/>
  <c r="H10" i="1"/>
  <c r="A9" i="1"/>
  <c r="A10" i="1" s="1"/>
  <c r="D7" i="1"/>
  <c r="Q6" i="1"/>
  <c r="P2" i="1"/>
  <c r="BP164" i="1" l="1"/>
  <c r="BN164" i="1"/>
  <c r="Z164" i="1"/>
  <c r="BP189" i="1"/>
  <c r="BN189" i="1"/>
  <c r="Z189" i="1"/>
  <c r="BP214" i="1"/>
  <c r="BN214" i="1"/>
  <c r="Z214" i="1"/>
  <c r="BP243" i="1"/>
  <c r="BN243" i="1"/>
  <c r="Z243" i="1"/>
  <c r="BP267" i="1"/>
  <c r="BN267" i="1"/>
  <c r="Z267" i="1"/>
  <c r="BP315" i="1"/>
  <c r="BN315" i="1"/>
  <c r="Z315" i="1"/>
  <c r="BP339" i="1"/>
  <c r="BN339" i="1"/>
  <c r="Z339" i="1"/>
  <c r="BP376" i="1"/>
  <c r="BN376" i="1"/>
  <c r="Z376" i="1"/>
  <c r="BP434" i="1"/>
  <c r="BN434" i="1"/>
  <c r="Z434" i="1"/>
  <c r="BP469" i="1"/>
  <c r="BN469" i="1"/>
  <c r="Z469" i="1"/>
  <c r="BP501" i="1"/>
  <c r="BN501" i="1"/>
  <c r="Z501" i="1"/>
  <c r="Y560" i="1"/>
  <c r="Y559" i="1"/>
  <c r="BP557" i="1"/>
  <c r="BN557" i="1"/>
  <c r="Z557" i="1"/>
  <c r="Z28" i="1"/>
  <c r="BN28" i="1"/>
  <c r="Z56" i="1"/>
  <c r="BN56" i="1"/>
  <c r="Z71" i="1"/>
  <c r="BN71" i="1"/>
  <c r="Z72" i="1"/>
  <c r="BN72" i="1"/>
  <c r="Z86" i="1"/>
  <c r="BN86" i="1"/>
  <c r="Z103" i="1"/>
  <c r="BN103" i="1"/>
  <c r="Y108" i="1"/>
  <c r="Z120" i="1"/>
  <c r="BN120" i="1"/>
  <c r="BP142" i="1"/>
  <c r="BN142" i="1"/>
  <c r="Z142" i="1"/>
  <c r="BP174" i="1"/>
  <c r="BN174" i="1"/>
  <c r="Z174" i="1"/>
  <c r="BP204" i="1"/>
  <c r="BN204" i="1"/>
  <c r="Z204" i="1"/>
  <c r="BP226" i="1"/>
  <c r="BN226" i="1"/>
  <c r="Z226" i="1"/>
  <c r="BP254" i="1"/>
  <c r="BN254" i="1"/>
  <c r="Z254" i="1"/>
  <c r="BP290" i="1"/>
  <c r="BN290" i="1"/>
  <c r="Z290" i="1"/>
  <c r="BP329" i="1"/>
  <c r="BN329" i="1"/>
  <c r="Z329" i="1"/>
  <c r="BP362" i="1"/>
  <c r="BN362" i="1"/>
  <c r="Z362" i="1"/>
  <c r="BP414" i="1"/>
  <c r="BN414" i="1"/>
  <c r="Z414" i="1"/>
  <c r="BP445" i="1"/>
  <c r="BN445" i="1"/>
  <c r="Z445" i="1"/>
  <c r="AB596" i="1"/>
  <c r="Y488" i="1"/>
  <c r="BP487" i="1"/>
  <c r="BN487" i="1"/>
  <c r="Z487" i="1"/>
  <c r="Z488" i="1" s="1"/>
  <c r="BP493" i="1"/>
  <c r="BN493" i="1"/>
  <c r="Z493" i="1"/>
  <c r="BP515" i="1"/>
  <c r="BN515" i="1"/>
  <c r="Z515" i="1"/>
  <c r="BP558" i="1"/>
  <c r="BN558" i="1"/>
  <c r="Z558" i="1"/>
  <c r="Y139" i="1"/>
  <c r="Y145" i="1"/>
  <c r="G596" i="1"/>
  <c r="Y167" i="1"/>
  <c r="Y231" i="1"/>
  <c r="B596" i="1"/>
  <c r="X588" i="1"/>
  <c r="BP30" i="1"/>
  <c r="BN30" i="1"/>
  <c r="Z30" i="1"/>
  <c r="BP58" i="1"/>
  <c r="BN58" i="1"/>
  <c r="Z58" i="1"/>
  <c r="BP78" i="1"/>
  <c r="BN78" i="1"/>
  <c r="Z78" i="1"/>
  <c r="BP92" i="1"/>
  <c r="BN92" i="1"/>
  <c r="Z92" i="1"/>
  <c r="BP105" i="1"/>
  <c r="BN105" i="1"/>
  <c r="Z105" i="1"/>
  <c r="BP122" i="1"/>
  <c r="BN122" i="1"/>
  <c r="Z122" i="1"/>
  <c r="BP138" i="1"/>
  <c r="BN138" i="1"/>
  <c r="Z138" i="1"/>
  <c r="BP159" i="1"/>
  <c r="BN159" i="1"/>
  <c r="Z159" i="1"/>
  <c r="BP172" i="1"/>
  <c r="BN172" i="1"/>
  <c r="Z172" i="1"/>
  <c r="BN186" i="1"/>
  <c r="Z186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6" i="1"/>
  <c r="BN236" i="1"/>
  <c r="Z236" i="1"/>
  <c r="BP249" i="1"/>
  <c r="BN249" i="1"/>
  <c r="Z249" i="1"/>
  <c r="BP260" i="1"/>
  <c r="BN260" i="1"/>
  <c r="Z260" i="1"/>
  <c r="Y293" i="1"/>
  <c r="BP288" i="1"/>
  <c r="BN288" i="1"/>
  <c r="Z288" i="1"/>
  <c r="BP313" i="1"/>
  <c r="BN313" i="1"/>
  <c r="Z313" i="1"/>
  <c r="BP323" i="1"/>
  <c r="BN323" i="1"/>
  <c r="Z323" i="1"/>
  <c r="X589" i="1"/>
  <c r="Y36" i="1"/>
  <c r="BP26" i="1"/>
  <c r="BN26" i="1"/>
  <c r="Z26" i="1"/>
  <c r="BP54" i="1"/>
  <c r="BN54" i="1"/>
  <c r="Z54" i="1"/>
  <c r="BP69" i="1"/>
  <c r="BN69" i="1"/>
  <c r="Z69" i="1"/>
  <c r="BP84" i="1"/>
  <c r="BN84" i="1"/>
  <c r="Z84" i="1"/>
  <c r="BP98" i="1"/>
  <c r="BN98" i="1"/>
  <c r="Z98" i="1"/>
  <c r="BP113" i="1"/>
  <c r="BN113" i="1"/>
  <c r="Z113" i="1"/>
  <c r="BP134" i="1"/>
  <c r="BN134" i="1"/>
  <c r="Z134" i="1"/>
  <c r="BP149" i="1"/>
  <c r="BN149" i="1"/>
  <c r="Z149" i="1"/>
  <c r="BP166" i="1"/>
  <c r="BN166" i="1"/>
  <c r="Z166" i="1"/>
  <c r="Y182" i="1"/>
  <c r="BP178" i="1"/>
  <c r="BN178" i="1"/>
  <c r="Z178" i="1"/>
  <c r="BP191" i="1"/>
  <c r="BN191" i="1"/>
  <c r="Z191" i="1"/>
  <c r="Y216" i="1"/>
  <c r="BP208" i="1"/>
  <c r="BN208" i="1"/>
  <c r="Z208" i="1"/>
  <c r="BP220" i="1"/>
  <c r="BN220" i="1"/>
  <c r="Z220" i="1"/>
  <c r="BP228" i="1"/>
  <c r="BN228" i="1"/>
  <c r="Z228" i="1"/>
  <c r="BP245" i="1"/>
  <c r="BN245" i="1"/>
  <c r="Z245" i="1"/>
  <c r="BP256" i="1"/>
  <c r="BN256" i="1"/>
  <c r="Z256" i="1"/>
  <c r="BP269" i="1"/>
  <c r="BN269" i="1"/>
  <c r="Z269" i="1"/>
  <c r="BP306" i="1"/>
  <c r="BN306" i="1"/>
  <c r="Z306" i="1"/>
  <c r="BP317" i="1"/>
  <c r="BN317" i="1"/>
  <c r="Z317" i="1"/>
  <c r="BP331" i="1"/>
  <c r="BN331" i="1"/>
  <c r="Z331" i="1"/>
  <c r="Y340" i="1"/>
  <c r="BP412" i="1"/>
  <c r="BN412" i="1"/>
  <c r="Z412" i="1"/>
  <c r="BP432" i="1"/>
  <c r="BN432" i="1"/>
  <c r="Z432" i="1"/>
  <c r="BP443" i="1"/>
  <c r="BN443" i="1"/>
  <c r="Z443" i="1"/>
  <c r="Y459" i="1"/>
  <c r="Y458" i="1"/>
  <c r="BP457" i="1"/>
  <c r="BN457" i="1"/>
  <c r="Z457" i="1"/>
  <c r="Z458" i="1" s="1"/>
  <c r="BN462" i="1"/>
  <c r="Z462" i="1"/>
  <c r="Z463" i="1" s="1"/>
  <c r="BP467" i="1"/>
  <c r="BN467" i="1"/>
  <c r="Z467" i="1"/>
  <c r="BP482" i="1"/>
  <c r="BN482" i="1"/>
  <c r="Z482" i="1"/>
  <c r="BP499" i="1"/>
  <c r="BN499" i="1"/>
  <c r="Z499" i="1"/>
  <c r="BP513" i="1"/>
  <c r="BN513" i="1"/>
  <c r="Z513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X586" i="1"/>
  <c r="Y37" i="1"/>
  <c r="Y64" i="1"/>
  <c r="Y88" i="1"/>
  <c r="Y100" i="1"/>
  <c r="Y116" i="1"/>
  <c r="F596" i="1"/>
  <c r="Y131" i="1"/>
  <c r="Y144" i="1"/>
  <c r="Y155" i="1"/>
  <c r="Y176" i="1"/>
  <c r="Y181" i="1"/>
  <c r="Y201" i="1"/>
  <c r="Y217" i="1"/>
  <c r="Y239" i="1"/>
  <c r="K596" i="1"/>
  <c r="O596" i="1"/>
  <c r="Q596" i="1"/>
  <c r="Y325" i="1"/>
  <c r="Y334" i="1"/>
  <c r="Z337" i="1"/>
  <c r="Z340" i="1" s="1"/>
  <c r="BN337" i="1"/>
  <c r="BP337" i="1"/>
  <c r="Z351" i="1"/>
  <c r="BN351" i="1"/>
  <c r="Z370" i="1"/>
  <c r="BN370" i="1"/>
  <c r="Z374" i="1"/>
  <c r="BN374" i="1"/>
  <c r="Z382" i="1"/>
  <c r="BN382" i="1"/>
  <c r="Y390" i="1"/>
  <c r="Z388" i="1"/>
  <c r="BN388" i="1"/>
  <c r="Y389" i="1"/>
  <c r="Z392" i="1"/>
  <c r="BN392" i="1"/>
  <c r="Z398" i="1"/>
  <c r="BN398" i="1"/>
  <c r="Y403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36" i="1"/>
  <c r="BN436" i="1"/>
  <c r="Z436" i="1"/>
  <c r="BP447" i="1"/>
  <c r="BN447" i="1"/>
  <c r="Z447" i="1"/>
  <c r="BP471" i="1"/>
  <c r="BN471" i="1"/>
  <c r="Z471" i="1"/>
  <c r="BP495" i="1"/>
  <c r="BN495" i="1"/>
  <c r="Z495" i="1"/>
  <c r="Y507" i="1"/>
  <c r="BP505" i="1"/>
  <c r="BN505" i="1"/>
  <c r="Z505" i="1"/>
  <c r="BP519" i="1"/>
  <c r="BN519" i="1"/>
  <c r="Z519" i="1"/>
  <c r="BP542" i="1"/>
  <c r="BN542" i="1"/>
  <c r="Z542" i="1"/>
  <c r="BP544" i="1"/>
  <c r="BN544" i="1"/>
  <c r="Z544" i="1"/>
  <c r="AE596" i="1"/>
  <c r="Y572" i="1"/>
  <c r="BP570" i="1"/>
  <c r="BN570" i="1"/>
  <c r="Z570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BN77" i="1"/>
  <c r="BP77" i="1"/>
  <c r="Y80" i="1"/>
  <c r="Z83" i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596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Z160" i="1" s="1"/>
  <c r="BN158" i="1"/>
  <c r="BP158" i="1"/>
  <c r="Y161" i="1"/>
  <c r="H596" i="1"/>
  <c r="Z165" i="1"/>
  <c r="BN165" i="1"/>
  <c r="BP165" i="1"/>
  <c r="Y168" i="1"/>
  <c r="Z171" i="1"/>
  <c r="BN171" i="1"/>
  <c r="BP171" i="1"/>
  <c r="Z173" i="1"/>
  <c r="BN173" i="1"/>
  <c r="Z179" i="1"/>
  <c r="Z181" i="1" s="1"/>
  <c r="BN179" i="1"/>
  <c r="BP179" i="1"/>
  <c r="I596" i="1"/>
  <c r="Y195" i="1"/>
  <c r="BP186" i="1"/>
  <c r="BP190" i="1"/>
  <c r="BN190" i="1"/>
  <c r="Z190" i="1"/>
  <c r="Y194" i="1"/>
  <c r="H9" i="1"/>
  <c r="Y24" i="1"/>
  <c r="Y59" i="1"/>
  <c r="Y75" i="1"/>
  <c r="Y125" i="1"/>
  <c r="Y150" i="1"/>
  <c r="BP188" i="1"/>
  <c r="BN188" i="1"/>
  <c r="Z188" i="1"/>
  <c r="BP192" i="1"/>
  <c r="BN192" i="1"/>
  <c r="Z192" i="1"/>
  <c r="J596" i="1"/>
  <c r="Z199" i="1"/>
  <c r="BN199" i="1"/>
  <c r="BP199" i="1"/>
  <c r="Y200" i="1"/>
  <c r="Z203" i="1"/>
  <c r="Z205" i="1" s="1"/>
  <c r="BN203" i="1"/>
  <c r="BP203" i="1"/>
  <c r="Y206" i="1"/>
  <c r="Z209" i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BN233" i="1"/>
  <c r="BP233" i="1"/>
  <c r="Z235" i="1"/>
  <c r="BN235" i="1"/>
  <c r="Z237" i="1"/>
  <c r="BN237" i="1"/>
  <c r="Y238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Z522" i="1" s="1"/>
  <c r="Y522" i="1"/>
  <c r="R596" i="1"/>
  <c r="Y250" i="1"/>
  <c r="Y263" i="1"/>
  <c r="Y272" i="1"/>
  <c r="Y277" i="1"/>
  <c r="Y284" i="1"/>
  <c r="Y298" i="1"/>
  <c r="Y303" i="1"/>
  <c r="BP316" i="1"/>
  <c r="BN316" i="1"/>
  <c r="Z316" i="1"/>
  <c r="Z318" i="1" s="1"/>
  <c r="BP324" i="1"/>
  <c r="BN324" i="1"/>
  <c r="Z324" i="1"/>
  <c r="Y326" i="1"/>
  <c r="Y335" i="1"/>
  <c r="BP328" i="1"/>
  <c r="BN328" i="1"/>
  <c r="Z328" i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Z596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15" i="1" l="1"/>
  <c r="Z353" i="1"/>
  <c r="Z216" i="1"/>
  <c r="Z200" i="1"/>
  <c r="Z194" i="1"/>
  <c r="Z175" i="1"/>
  <c r="Z167" i="1"/>
  <c r="Z88" i="1"/>
  <c r="Z79" i="1"/>
  <c r="Z36" i="1"/>
  <c r="Z572" i="1"/>
  <c r="Z559" i="1"/>
  <c r="Z449" i="1"/>
  <c r="Z262" i="1"/>
  <c r="Z502" i="1"/>
  <c r="Z347" i="1"/>
  <c r="Z139" i="1"/>
  <c r="Z130" i="1"/>
  <c r="Z124" i="1"/>
  <c r="Z115" i="1"/>
  <c r="Z107" i="1"/>
  <c r="Z59" i="1"/>
  <c r="Z545" i="1"/>
  <c r="Z538" i="1"/>
  <c r="Z472" i="1"/>
  <c r="Z566" i="1"/>
  <c r="Z378" i="1"/>
  <c r="Z334" i="1"/>
  <c r="Z364" i="1"/>
  <c r="Z292" i="1"/>
  <c r="Z283" i="1"/>
  <c r="Z271" i="1"/>
  <c r="Z250" i="1"/>
  <c r="Z238" i="1"/>
  <c r="Z230" i="1"/>
  <c r="Y586" i="1"/>
  <c r="Z74" i="1"/>
  <c r="Y588" i="1"/>
  <c r="Z554" i="1"/>
  <c r="Z516" i="1"/>
  <c r="Z325" i="1"/>
  <c r="Y590" i="1"/>
  <c r="Y587" i="1"/>
  <c r="Z591" i="1" l="1"/>
  <c r="Y589" i="1"/>
</calcChain>
</file>

<file path=xl/sharedStrings.xml><?xml version="1.0" encoding="utf-8"?>
<sst xmlns="http://schemas.openxmlformats.org/spreadsheetml/2006/main" count="2389" uniqueCount="752">
  <si>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</si>
  <si>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</si>
  <si>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</si>
  <si>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</si>
  <si>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</si>
  <si>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</si>
  <si>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</si>
  <si>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</si>
  <si>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</si>
  <si>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</si>
  <si>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</si>
  <si>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</si>
  <si>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</si>
  <si>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</si>
  <si>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</si>
  <si>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</si>
  <si>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</si>
  <si>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</si>
  <si>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</si>
  <si>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</si>
  <si>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</si>
  <si>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</si>
  <si>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</si>
  <si>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</si>
  <si>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</si>
  <si>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</si>
  <si>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</si>
  <si>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</si>
  <si>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</si>
  <si>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</si>
  <si>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</si>
  <si>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</si>
  <si>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</si>
  <si>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</si>
  <si>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</si>
  <si>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</si>
  <si>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</si>
  <si>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</si>
  <si>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</si>
  <si>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</si>
  <si>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</si>
  <si>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</si>
  <si>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</si>
  <si>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</si>
  <si>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</si>
  <si>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</si>
  <si>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</si>
  <si>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</si>
  <si>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</si>
  <si>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</si>
  <si>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</si>
  <si>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</si>
  <si>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</si>
  <si>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</si>
  <si>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</si>
  <si>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</si>
  <si>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</si>
  <si>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</si>
  <si>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</si>
  <si>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</si>
  <si>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</si>
  <si>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</si>
  <si>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</si>
  <si>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</si>
  <si>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</si>
  <si>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</si>
  <si>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</si>
  <si>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</si>
  <si>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</si>
  <si>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</si>
  <si>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</si>
  <si>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</si>
  <si>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</si>
  <si>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</si>
  <si>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</si>
  <si>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</si>
  <si>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</si>
  <si>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</si>
  <si>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</si>
  <si>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</si>
  <si>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</si>
  <si>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</si>
  <si>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</si>
  <si>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</si>
  <si>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</si>
  <si>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</si>
  <si>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</si>
  <si>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</si>
  <si>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</si>
  <si>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</si>
  <si>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</si>
  <si>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</si>
  <si>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</si>
  <si>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</si>
  <si>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</si>
  <si>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</si>
  <si>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</si>
  <si>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</si>
  <si>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</si>
  <si>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</si>
  <si>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</si>
  <si>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</si>
  <si>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</si>
  <si>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</si>
  <si>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</si>
  <si>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</si>
  <si>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</si>
  <si>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</si>
  <si>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</si>
  <si>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</si>
  <si>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</si>
  <si>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</si>
  <si>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</si>
  <si>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</si>
  <si>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</si>
  <si>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</si>
  <si>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</si>
  <si>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</si>
  <si>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</si>
  <si>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</si>
  <si>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</si>
  <si>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</si>
  <si>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</si>
  <si>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</si>
  <si>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</si>
  <si>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</si>
  <si>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</si>
  <si>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</si>
  <si>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</si>
  <si>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</si>
  <si>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</si>
  <si>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</si>
  <si>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</si>
  <si>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</si>
  <si>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</si>
  <si>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</si>
  <si>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</si>
  <si>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</si>
  <si>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</si>
  <si>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</si>
  <si>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</si>
  <si>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</si>
  <si>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</si>
  <si>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</si>
  <si>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</si>
  <si>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</si>
  <si>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</si>
  <si>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</si>
  <si>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</si>
  <si>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</si>
  <si>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</si>
  <si>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</si>
  <si>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</si>
  <si>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</si>
  <si>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</si>
  <si>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</si>
  <si>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</si>
  <si>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</si>
  <si>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</si>
  <si>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</si>
  <si>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</si>
  <si>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</si>
  <si>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</si>
  <si>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</si>
  <si>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</si>
  <si>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</si>
  <si>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</si>
  <si>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</si>
  <si>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</si>
  <si>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</si>
  <si>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</si>
  <si>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</si>
  <si>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</si>
  <si>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</si>
  <si>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</si>
  <si>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</si>
  <si>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</si>
  <si>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</si>
  <si>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</si>
  <si>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</si>
  <si>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</si>
  <si>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</si>
  <si>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</si>
  <si>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</si>
  <si>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</si>
  <si>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</si>
  <si>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</si>
  <si>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</si>
  <si>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</si>
  <si>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</si>
  <si>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</si>
  <si>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</si>
  <si>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</si>
  <si>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</si>
  <si>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</si>
  <si>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</si>
  <si>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</si>
  <si>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</si>
  <si>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</si>
  <si>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</si>
  <si>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</si>
  <si>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</si>
  <si>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</si>
  <si>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</si>
  <si>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</si>
  <si>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</si>
  <si>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</si>
  <si>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</si>
  <si>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</si>
  <si>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</si>
  <si>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</si>
  <si>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</si>
  <si>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</si>
  <si>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</si>
  <si>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</si>
  <si>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</si>
  <si>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</si>
  <si>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</si>
  <si>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</si>
  <si>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</si>
  <si>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</si>
  <si>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</si>
  <si>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</si>
  <si>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</si>
  <si>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</si>
  <si>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</si>
  <si>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</si>
  <si>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</si>
  <si>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</si>
  <si>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</si>
  <si>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</si>
  <si>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</si>
  <si>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</si>
  <si>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</si>
  <si>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</si>
  <si>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</si>
  <si>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</si>
  <si>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</si>
  <si>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</si>
  <si>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</si>
  <si>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</si>
  <si>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</si>
  <si>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</si>
  <si>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</si>
  <si>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</si>
  <si>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</si>
  <si>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</si>
  <si>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</si>
  <si>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</si>
  <si>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</si>
  <si>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</si>
  <si>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</si>
  <si>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</si>
  <si>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</si>
  <si>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</si>
  <si>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</si>
  <si>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</si>
  <si>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</si>
  <si>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</si>
  <si>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</si>
  <si>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</si>
  <si>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</si>
  <si>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</si>
  <si>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</si>
  <si>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</si>
  <si>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</si>
  <si>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</si>
  <si>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</si>
  <si>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</si>
  <si>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</si>
  <si>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</si>
  <si>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</si>
  <si>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</si>
  <si>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</si>
  <si>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</si>
  <si>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</si>
  <si>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</si>
  <si>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</si>
  <si>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</si>
  <si>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</si>
  <si>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</si>
  <si>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</si>
  <si>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</si>
  <si>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</si>
  <si>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</si>
  <si>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</si>
  <si>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</si>
  <si>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</si>
  <si>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</si>
  <si>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</si>
  <si>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</si>
  <si>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</si>
  <si>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</si>
  <si>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</si>
  <si>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</si>
  <si>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</si>
  <si>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</si>
  <si>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</si>
  <si>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</si>
  <si>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</si>
  <si>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</si>
  <si>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</si>
  <si>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</si>
  <si>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</si>
  <si>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</si>
  <si>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</si>
  <si>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</si>
  <si>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</si>
  <si>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</si>
  <si>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</si>
  <si>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</si>
  <si>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</si>
  <si>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</si>
  <si>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</si>
  <si>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</si>
  <si>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</si>
  <si>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</si>
  <si>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</si>
  <si>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</si>
  <si>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</si>
  <si>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</si>
  <si>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</si>
  <si>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</si>
  <si>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</si>
  <si>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</si>
  <si>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</si>
  <si>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</si>
  <si>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</si>
  <si>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</si>
  <si>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</si>
  <si>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</si>
  <si>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</si>
  <si>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</si>
  <si>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</si>
  <si>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</si>
  <si>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</si>
  <si>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</si>
  <si>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</si>
  <si>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</si>
  <si>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</si>
  <si>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</si>
  <si>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</si>
  <si>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</si>
  <si>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</si>
  <si>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</si>
  <si>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</si>
  <si>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</si>
  <si>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</si>
  <si>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</si>
  <si>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</si>
  <si>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</si>
  <si>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</si>
  <si>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</si>
  <si>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</si>
  <si>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</si>
  <si>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</si>
  <si>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</si>
  <si>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</si>
  <si>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</si>
  <si>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</si>
  <si>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</si>
  <si>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</si>
  <si>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</si>
  <si>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</si>
  <si>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</si>
  <si>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</si>
  <si>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</si>
  <si>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</si>
  <si>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</si>
  <si>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</si>
  <si>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</si>
  <si>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</si>
  <si>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</si>
  <si>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</si>
  <si>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</si>
  <si>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</si>
  <si>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</si>
  <si>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</si>
  <si>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</si>
  <si>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</si>
  <si>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</si>
  <si>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</si>
  <si>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</si>
  <si>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</si>
  <si>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</si>
  <si>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</si>
  <si>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</si>
  <si>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</si>
  <si>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</si>
  <si>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</si>
  <si>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</si>
  <si>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</si>
  <si>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</si>
  <si>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</si>
  <si>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</si>
  <si>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</si>
  <si>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</si>
  <si>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</si>
  <si>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</si>
  <si>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</si>
  <si>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</si>
  <si>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</si>
  <si>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</si>
  <si>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</si>
  <si>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</si>
  <si>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</si>
  <si>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</si>
  <si>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</si>
  <si>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</si>
  <si>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</si>
  <si>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</si>
  <si>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</si>
  <si>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</si>
  <si>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</si>
  <si>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</si>
  <si>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</si>
  <si>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</si>
  <si>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</si>
  <si>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</si>
  <si>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</si>
  <si>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</si>
  <si>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</si>
  <si>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</si>
  <si>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</si>
  <si>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</si>
  <si>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</si>
  <si>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</si>
  <si>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</si>
  <si>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</si>
  <si>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</si>
  <si>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</si>
  <si>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</si>
  <si>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</si>
  <si>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</si>
  <si>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</si>
  <si>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</si>
  <si>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</si>
  <si>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</si>
  <si>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</si>
  <si>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</si>
  <si>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</si>
  <si>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</si>
  <si>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</si>
  <si>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</si>
  <si>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</si>
  <si>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</si>
  <si>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</si>
  <si>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</si>
  <si>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</si>
  <si>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</si>
  <si>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</si>
  <si>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</si>
  <si>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</si>
  <si>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</si>
  <si>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</si>
  <si>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</si>
  <si>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</si>
  <si>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</si>
  <si>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</si>
  <si>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</si>
  <si>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</si>
  <si>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</si>
  <si>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</si>
  <si>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</si>
  <si>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</si>
  <si>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</si>
  <si>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</si>
  <si>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</si>
  <si>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</si>
  <si>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</si>
  <si>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</si>
  <si>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</si>
  <si>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</si>
  <si>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</si>
  <si>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</si>
  <si>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</si>
  <si>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</si>
  <si>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</si>
  <si>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</si>
  <si>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</si>
  <si>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</si>
  <si>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</si>
  <si>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</si>
  <si>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</si>
  <si>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</si>
  <si>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</si>
  <si>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</si>
  <si>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</si>
  <si>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</si>
  <si>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</si>
  <si>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</si>
  <si>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</si>
  <si>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</si>
  <si>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</si>
  <si>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</si>
  <si>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</si>
  <si>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</si>
  <si>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</si>
  <si>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</si>
  <si>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</si>
  <si>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</si>
  <si>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</si>
  <si>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</si>
  <si>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</si>
  <si>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</si>
  <si>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</si>
  <si>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</si>
  <si>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</si>
  <si>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</si>
  <si>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</si>
  <si>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</si>
  <si>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</si>
  <si>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</si>
  <si>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</si>
  <si>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</si>
  <si>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</si>
  <si>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</si>
  <si>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</si>
  <si>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</si>
  <si>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</si>
  <si>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</si>
  <si>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</si>
  <si>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</si>
  <si>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</si>
  <si>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</si>
  <si>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</si>
  <si>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</si>
  <si>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</si>
  <si>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</si>
  <si>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</si>
  <si>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</si>
  <si>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</si>
  <si>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</si>
  <si>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</si>
  <si>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</si>
  <si>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</si>
  <si>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</si>
  <si>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</si>
  <si>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</si>
  <si>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</si>
  <si>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</si>
  <si>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</si>
  <si>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</si>
  <si>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</si>
  <si>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</si>
  <si>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</si>
  <si>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</si>
  <si>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</si>
  <si>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</si>
  <si>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</si>
  <si>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</si>
  <si>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</si>
  <si>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</si>
  <si>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</si>
  <si>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</si>
  <si>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</si>
  <si>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</si>
  <si>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</si>
  <si>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</si>
  <si>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</si>
  <si>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</si>
  <si>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</si>
  <si>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</si>
  <si>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</si>
  <si>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</si>
  <si>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</si>
  <si>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</si>
  <si>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</si>
  <si>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</si>
  <si>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</si>
  <si>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</si>
  <si>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</si>
  <si>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</si>
  <si>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</si>
  <si>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</si>
  <si>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</si>
  <si>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</si>
  <si>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</si>
  <si>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</si>
  <si>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</si>
  <si>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</si>
  <si>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</si>
  <si>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</si>
  <si>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</si>
  <si>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</si>
  <si>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</si>
  <si>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</si>
  <si>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</si>
  <si>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</si>
  <si>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</si>
  <si>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</si>
  <si>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</si>
  <si>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</si>
  <si>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</si>
  <si>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</si>
  <si>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</si>
  <si>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</si>
  <si>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</si>
  <si>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</si>
  <si>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</si>
  <si>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</si>
  <si>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</si>
  <si>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</si>
  <si>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</si>
  <si>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</si>
  <si>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</si>
  <si>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</si>
  <si>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</si>
  <si>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</si>
  <si>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</si>
  <si>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</si>
  <si>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</si>
  <si>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</si>
  <si>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</si>
  <si>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</si>
  <si>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</si>
  <si>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</si>
  <si>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</si>
  <si>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</si>
  <si>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</si>
  <si>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</si>
  <si>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</si>
  <si>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</si>
  <si>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</si>
  <si>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</si>
  <si>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</si>
  <si>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</si>
  <si>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</si>
  <si>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</si>
  <si>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</si>
  <si>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</si>
  <si>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</si>
  <si>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</si>
  <si>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</si>
  <si>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</si>
  <si>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</si>
  <si>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</si>
  <si>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</si>
  <si>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</si>
  <si>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</si>
  <si>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</si>
  <si>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</si>
  <si>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</si>
  <si>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</si>
  <si>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</si>
  <si>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</si>
  <si>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</si>
  <si>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</si>
  <si>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</si>
  <si>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</si>
  <si>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</si>
  <si>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</si>
  <si>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</si>
  <si>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</si>
  <si>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</si>
  <si>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</si>
  <si>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</si>
  <si>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</si>
  <si>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</si>
  <si>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</si>
  <si>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</si>
  <si>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</si>
  <si>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</si>
  <si>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</si>
  <si>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</si>
  <si>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</si>
  <si>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</si>
  <si>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</si>
  <si>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</si>
  <si>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</si>
  <si>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</si>
  <si>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</si>
  <si>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</si>
  <si>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</si>
  <si>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</si>
  <si>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</si>
  <si>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</si>
  <si>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</si>
  <si>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</si>
  <si>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</si>
  <si>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</si>
  <si>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</si>
  <si>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</si>
  <si>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</si>
  <si>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</si>
  <si>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</si>
  <si>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</si>
  <si>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</si>
  <si>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</si>
  <si>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</si>
  <si>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</si>
  <si>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</si>
  <si>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</si>
  <si>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</si>
  <si>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</si>
  <si>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</si>
  <si>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</si>
  <si>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</si>
  <si>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</si>
  <si>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</si>
  <si>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</si>
  <si>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</si>
  <si>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</si>
  <si>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</si>
  <si>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</si>
  <si>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</si>
  <si>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</si>
  <si>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</si>
  <si>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</si>
  <si>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</si>
  <si>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</si>
  <si>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</si>
  <si>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</si>
  <si>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</si>
  <si>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</si>
  <si>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</si>
  <si>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</si>
  <si>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</si>
  <si>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</si>
  <si>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</si>
  <si>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</si>
  <si>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</si>
  <si>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</si>
  <si>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</si>
  <si>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</si>
  <si>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</si>
  <si>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</si>
  <si>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</si>
  <si>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</si>
  <si>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</si>
  <si>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</si>
  <si>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</si>
  <si>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</si>
  <si>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</si>
  <si>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</si>
  <si>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</si>
  <si>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</si>
  <si>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</si>
  <si>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</si>
  <si>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</si>
  <si>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</si>
  <si>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</si>
  <si>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</si>
  <si>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</si>
  <si>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</si>
  <si>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</si>
  <si>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</si>
  <si>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</si>
  <si>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</si>
  <si>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</si>
  <si>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</si>
  <si>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1, загрузить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</si>
</sst>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112" sqref="AA11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751</v>
      </c>
      <c r="I5" s="657"/>
      <c r="J5" s="657"/>
      <c r="K5" s="657"/>
      <c r="L5" s="657"/>
      <c r="M5" s="473"/>
      <c r="N5" s="58"/>
      <c r="P5" s="24" t="s">
        <v>10</v>
      </c>
      <c r="Q5" s="734">
        <v>45533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0.375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3">
        <v>4607091385670</v>
      </c>
      <c r="E53" s="384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3">
        <v>4607091385670</v>
      </c>
      <c r="E54" s="384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3">
        <v>4607091385687</v>
      </c>
      <c r="E56" s="384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3">
        <v>4680115882539</v>
      </c>
      <c r="E57" s="384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4301012007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9"/>
      <c r="R105" s="389"/>
      <c r="S105" s="389"/>
      <c r="T105" s="390"/>
      <c r="U105" s="34"/>
      <c r="V105" s="34" t="s">
        <v>177</v>
      </c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4301011443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9"/>
      <c r="R106" s="389"/>
      <c r="S106" s="389"/>
      <c r="T106" s="390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360</v>
      </c>
      <c r="Y112" s="375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133.33333333333331</v>
      </c>
      <c r="Y115" s="376">
        <f>IFERROR(Y110/H110,"0")+IFERROR(Y111/H111,"0")+IFERROR(Y112/H112,"0")+IFERROR(Y113/H113,"0")+IFERROR(Y114/H114,"0")</f>
        <v>134</v>
      </c>
      <c r="Z115" s="376">
        <f>IFERROR(IF(Z110="",0,Z110),"0")+IFERROR(IF(Z111="",0,Z111),"0")+IFERROR(IF(Z112="",0,Z112),"0")+IFERROR(IF(Z113="",0,Z113),"0")+IFERROR(IF(Z114="",0,Z114),"0")</f>
        <v>1.00902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360</v>
      </c>
      <c r="Y116" s="376">
        <f>IFERROR(SUM(Y110:Y114),"0")</f>
        <v>361.8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360</v>
      </c>
      <c r="Y122" s="375">
        <f>IFERROR(IF(X122="",0,CEILING((X122/$H122),1)*$H122),"")</f>
        <v>360</v>
      </c>
      <c r="Z122" s="36">
        <f>IFERROR(IF(Y122=0,"",ROUNDUP(Y122/H122,0)*0.00937),"")</f>
        <v>0.74960000000000004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379.20000000000005</v>
      </c>
      <c r="BN122" s="64">
        <f>IFERROR(Y122*I122/H122,"0")</f>
        <v>379.20000000000005</v>
      </c>
      <c r="BO122" s="64">
        <f>IFERROR(1/J122*(X122/H122),"0")</f>
        <v>0.66666666666666663</v>
      </c>
      <c r="BP122" s="64">
        <f>IFERROR(1/J122*(Y122/H122),"0")</f>
        <v>0.66666666666666663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80</v>
      </c>
      <c r="Y124" s="376">
        <f>IFERROR(Y119/H119,"0")+IFERROR(Y120/H120,"0")+IFERROR(Y121/H121,"0")+IFERROR(Y122/H122,"0")+IFERROR(Y123/H123,"0")</f>
        <v>80</v>
      </c>
      <c r="Z124" s="376">
        <f>IFERROR(IF(Z119="",0,Z119),"0")+IFERROR(IF(Z120="",0,Z120),"0")+IFERROR(IF(Z121="",0,Z121),"0")+IFERROR(IF(Z122="",0,Z122),"0")+IFERROR(IF(Z123="",0,Z123),"0")</f>
        <v>0.74960000000000004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360</v>
      </c>
      <c r="Y125" s="376">
        <f>IFERROR(SUM(Y119:Y123),"0")</f>
        <v>360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4301051360</v>
      </c>
      <c r="D133" s="383">
        <v>4607091385168</v>
      </c>
      <c r="E133" s="384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4301051612</v>
      </c>
      <c r="D134" s="383">
        <v>4607091385168</v>
      </c>
      <c r="E134" s="384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360</v>
      </c>
      <c r="Y136" s="375">
        <f t="shared" si="21"/>
        <v>361.8</v>
      </c>
      <c r="Z136" s="36">
        <f>IFERROR(IF(Y136=0,"",ROUNDUP(Y136/H136,0)*0.00753),"")</f>
        <v>1.00902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396.26666666666665</v>
      </c>
      <c r="BN136" s="64">
        <f t="shared" si="23"/>
        <v>398.24799999999999</v>
      </c>
      <c r="BO136" s="64">
        <f t="shared" si="24"/>
        <v>0.85470085470085455</v>
      </c>
      <c r="BP136" s="64">
        <f t="shared" si="25"/>
        <v>0.85897435897435892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133.33333333333331</v>
      </c>
      <c r="Y139" s="376">
        <f>IFERROR(Y133/H133,"0")+IFERROR(Y134/H134,"0")+IFERROR(Y135/H135,"0")+IFERROR(Y136/H136,"0")+IFERROR(Y137/H137,"0")+IFERROR(Y138/H138,"0")</f>
        <v>134</v>
      </c>
      <c r="Z139" s="376">
        <f>IFERROR(IF(Z133="",0,Z133),"0")+IFERROR(IF(Z134="",0,Z134),"0")+IFERROR(IF(Z135="",0,Z135),"0")+IFERROR(IF(Z136="",0,Z136),"0")+IFERROR(IF(Z137="",0,Z137),"0")+IFERROR(IF(Z138="",0,Z138),"0")</f>
        <v>1.00902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360</v>
      </c>
      <c r="Y140" s="376">
        <f>IFERROR(SUM(Y133:Y138),"0")</f>
        <v>361.8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4301031234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4301031235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320</v>
      </c>
      <c r="Y225" s="375">
        <f t="shared" si="36"/>
        <v>321.59999999999997</v>
      </c>
      <c r="Z225" s="36">
        <f t="shared" si="41"/>
        <v>1.00902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356.26666666666671</v>
      </c>
      <c r="BN225" s="64">
        <f t="shared" si="38"/>
        <v>358.048</v>
      </c>
      <c r="BO225" s="64">
        <f t="shared" si="39"/>
        <v>0.85470085470085477</v>
      </c>
      <c r="BP225" s="64">
        <f t="shared" si="40"/>
        <v>0.85897435897435892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133.33333333333334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134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1.00902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320</v>
      </c>
      <c r="Y231" s="376">
        <f>IFERROR(SUM(Y219:Y229),"0")</f>
        <v>321.59999999999997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4301060404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4301060360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4301011945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4301011717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4301011944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4301011733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4301011942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4301011826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hidden="1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525</v>
      </c>
      <c r="Y362" s="375">
        <f>IFERROR(IF(X362="",0,CEILING((X362/$H362),1)*$H362),"")</f>
        <v>525</v>
      </c>
      <c r="Z362" s="36">
        <f>IFERROR(IF(Y362=0,"",ROUNDUP(Y362/H362,0)*0.00753),"")</f>
        <v>1.8825000000000001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593</v>
      </c>
      <c r="BN362" s="64">
        <f>IFERROR(Y362*I362/H362,"0")</f>
        <v>593</v>
      </c>
      <c r="BO362" s="64">
        <f>IFERROR(1/J362*(X362/H362),"0")</f>
        <v>1.6025641025641024</v>
      </c>
      <c r="BP362" s="64">
        <f>IFERROR(1/J362*(Y362/H362),"0")</f>
        <v>1.6025641025641024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280</v>
      </c>
      <c r="Y363" s="375">
        <f>IFERROR(IF(X363="",0,CEILING((X363/$H363),1)*$H363),"")</f>
        <v>281.40000000000003</v>
      </c>
      <c r="Z363" s="36">
        <f>IFERROR(IF(Y363=0,"",ROUNDUP(Y363/H363,0)*0.00753),"")</f>
        <v>1.00902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314.66666666666663</v>
      </c>
      <c r="BN363" s="64">
        <f>IFERROR(Y363*I363/H363,"0")</f>
        <v>316.24</v>
      </c>
      <c r="BO363" s="64">
        <f>IFERROR(1/J363*(X363/H363),"0")</f>
        <v>0.85470085470085455</v>
      </c>
      <c r="BP363" s="64">
        <f>IFERROR(1/J363*(Y363/H363),"0")</f>
        <v>0.85897435897435892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383.33333333333331</v>
      </c>
      <c r="Y364" s="376">
        <f>IFERROR(Y361/H361,"0")+IFERROR(Y362/H362,"0")+IFERROR(Y363/H363,"0")</f>
        <v>384</v>
      </c>
      <c r="Z364" s="376">
        <f>IFERROR(IF(Z361="",0,Z361),"0")+IFERROR(IF(Z362="",0,Z362),"0")+IFERROR(IF(Z363="",0,Z363),"0")</f>
        <v>2.8915199999999999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805</v>
      </c>
      <c r="Y365" s="376">
        <f>IFERROR(SUM(Y361:Y363),"0")</f>
        <v>806.40000000000009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4301011946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1000</v>
      </c>
      <c r="Y370" s="375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4301011947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1000</v>
      </c>
      <c r="Y372" s="375">
        <f t="shared" si="62"/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1032</v>
      </c>
      <c r="BN372" s="64">
        <f t="shared" si="64"/>
        <v>1037.1600000000001</v>
      </c>
      <c r="BO372" s="64">
        <f t="shared" si="65"/>
        <v>1.3888888888888888</v>
      </c>
      <c r="BP372" s="64">
        <f t="shared" si="66"/>
        <v>1.3958333333333333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2300</v>
      </c>
      <c r="Y373" s="375">
        <f t="shared" si="62"/>
        <v>2310</v>
      </c>
      <c r="Z373" s="36">
        <f>IFERROR(IF(Y373=0,"",ROUNDUP(Y373/H373,0)*0.02175),"")</f>
        <v>3.3494999999999999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2373.6</v>
      </c>
      <c r="BN373" s="64">
        <f t="shared" si="64"/>
        <v>2383.92</v>
      </c>
      <c r="BO373" s="64">
        <f t="shared" si="65"/>
        <v>3.1944444444444446</v>
      </c>
      <c r="BP373" s="64">
        <f t="shared" si="66"/>
        <v>3.208333333333333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4301011943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286.66666666666669</v>
      </c>
      <c r="Y378" s="376">
        <f>IFERROR(Y369/H369,"0")+IFERROR(Y370/H370,"0")+IFERROR(Y371/H371,"0")+IFERROR(Y372/H372,"0")+IFERROR(Y373/H373,"0")+IFERROR(Y374/H374,"0")+IFERROR(Y375/H375,"0")+IFERROR(Y376/H376,"0")+IFERROR(Y377/H377,"0")</f>
        <v>288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6.2639999999999993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4300</v>
      </c>
      <c r="Y379" s="376">
        <f>IFERROR(SUM(Y369:Y377),"0")</f>
        <v>4320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1500</v>
      </c>
      <c r="Y381" s="375">
        <f>IFERROR(IF(X381="",0,CEILING((X381/$H381),1)*$H381),"")</f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1548</v>
      </c>
      <c r="BN381" s="64">
        <f>IFERROR(Y381*I381/H381,"0")</f>
        <v>1548</v>
      </c>
      <c r="BO381" s="64">
        <f>IFERROR(1/J381*(X381/H381),"0")</f>
        <v>2.083333333333333</v>
      </c>
      <c r="BP381" s="64">
        <f>IFERROR(1/J381*(Y381/H381),"0")</f>
        <v>2.083333333333333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100</v>
      </c>
      <c r="Y383" s="376">
        <f>IFERROR(Y381/H381,"0")+IFERROR(Y382/H382,"0")</f>
        <v>100</v>
      </c>
      <c r="Z383" s="376">
        <f>IFERROR(IF(Z381="",0,Z381),"0")+IFERROR(IF(Z382="",0,Z382),"0")</f>
        <v>2.1749999999999998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1500</v>
      </c>
      <c r="Y384" s="376">
        <f>IFERROR(SUM(Y381:Y382),"0")</f>
        <v>1500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4301051560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4301051639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7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4301060314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4301060345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hidden="1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4301051297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4301051634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hidden="1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4301031335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4301031257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4301031178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4301031330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4301031336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4301031254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4301031337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4301031258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4301031338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4301031255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hidden="1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4301031212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4301031324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4301031173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4301031327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idden="1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0</v>
      </c>
      <c r="Y502" s="376">
        <f>IFERROR(Y493/H493,"0")+IFERROR(Y494/H494,"0")+IFERROR(Y495/H495,"0")+IFERROR(Y496/H496,"0")+IFERROR(Y497/H497,"0")+IFERROR(Y498/H498,"0")+IFERROR(Y499/H499,"0")+IFERROR(Y500/H500,"0")+IFERROR(Y501/H501,"0")</f>
        <v>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377"/>
      <c r="AB502" s="377"/>
      <c r="AC502" s="377"/>
    </row>
    <row r="503" spans="1:68" hidden="1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0</v>
      </c>
      <c r="Y503" s="376">
        <f>IFERROR(SUM(Y493:Y501),"0")</f>
        <v>0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hidden="1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hidden="1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hidden="1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4301060408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4301060354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4301060407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4301060355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8005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8031.6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8421.2666666666664</v>
      </c>
      <c r="Y587" s="376">
        <f>IFERROR(SUM(BN22:BN583),"0")</f>
        <v>8449.2240000000002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14</v>
      </c>
      <c r="Y588" s="38">
        <f>ROUNDUP(SUM(BP22:BP583),0)</f>
        <v>14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8771.2666666666664</v>
      </c>
      <c r="Y589" s="376">
        <f>GrossWeightTotalR+PalletQtyTotalR*25</f>
        <v>8799.2240000000002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1250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1254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15.10718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361.8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721.8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321.59999999999997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806.40000000000009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5820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50,00"/>
        <filter val="1 500,00"/>
        <filter val="100,00"/>
        <filter val="133,33"/>
        <filter val="14"/>
        <filter val="2 300,00"/>
        <filter val="280,00"/>
        <filter val="286,67"/>
        <filter val="320,00"/>
        <filter val="360,00"/>
        <filter val="383,33"/>
        <filter val="4 300,00"/>
        <filter val="525,00"/>
        <filter val="8 005,00"/>
        <filter val="8 421,27"/>
        <filter val="8 771,27"/>
        <filter val="80,00"/>
        <filter val="805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2024-08-27T10:33:46Z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