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018BEFD-6470-4691-82CE-889B0EB97B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X526" i="1"/>
  <c r="BO525" i="1"/>
  <c r="BM525" i="1"/>
  <c r="Y525" i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O481" i="1"/>
  <c r="BM481" i="1"/>
  <c r="Y481" i="1"/>
  <c r="P481" i="1"/>
  <c r="BO480" i="1"/>
  <c r="BM480" i="1"/>
  <c r="Y480" i="1"/>
  <c r="Y483" i="1" s="1"/>
  <c r="P480" i="1"/>
  <c r="X477" i="1"/>
  <c r="X476" i="1"/>
  <c r="BO475" i="1"/>
  <c r="BM475" i="1"/>
  <c r="Y475" i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X459" i="1"/>
  <c r="X458" i="1"/>
  <c r="BO457" i="1"/>
  <c r="BM457" i="1"/>
  <c r="Y457" i="1"/>
  <c r="Y459" i="1" s="1"/>
  <c r="P457" i="1"/>
  <c r="X455" i="1"/>
  <c r="X454" i="1"/>
  <c r="BO453" i="1"/>
  <c r="BM453" i="1"/>
  <c r="Y453" i="1"/>
  <c r="BP453" i="1" s="1"/>
  <c r="P453" i="1"/>
  <c r="BO452" i="1"/>
  <c r="BM452" i="1"/>
  <c r="Y452" i="1"/>
  <c r="Y455" i="1" s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BP431" i="1" s="1"/>
  <c r="P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8" i="1" s="1"/>
  <c r="P405" i="1"/>
  <c r="X403" i="1"/>
  <c r="X402" i="1"/>
  <c r="BO401" i="1"/>
  <c r="BM401" i="1"/>
  <c r="Y401" i="1"/>
  <c r="BP401" i="1" s="1"/>
  <c r="P401" i="1"/>
  <c r="BO400" i="1"/>
  <c r="BM400" i="1"/>
  <c r="Y400" i="1"/>
  <c r="BP400" i="1" s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X390" i="1"/>
  <c r="X389" i="1"/>
  <c r="BO388" i="1"/>
  <c r="BM388" i="1"/>
  <c r="Y388" i="1"/>
  <c r="BP388" i="1" s="1"/>
  <c r="P388" i="1"/>
  <c r="BO387" i="1"/>
  <c r="BM387" i="1"/>
  <c r="Y387" i="1"/>
  <c r="BP387" i="1" s="1"/>
  <c r="P387" i="1"/>
  <c r="BO386" i="1"/>
  <c r="BM386" i="1"/>
  <c r="Y386" i="1"/>
  <c r="P386" i="1"/>
  <c r="X384" i="1"/>
  <c r="X383" i="1"/>
  <c r="BO382" i="1"/>
  <c r="BM382" i="1"/>
  <c r="Y382" i="1"/>
  <c r="BP382" i="1" s="1"/>
  <c r="P382" i="1"/>
  <c r="BO381" i="1"/>
  <c r="BM381" i="1"/>
  <c r="Y381" i="1"/>
  <c r="Y384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BP370" i="1" s="1"/>
  <c r="P370" i="1"/>
  <c r="BO369" i="1"/>
  <c r="BM369" i="1"/>
  <c r="Y369" i="1"/>
  <c r="P369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BP339" i="1" s="1"/>
  <c r="P339" i="1"/>
  <c r="BO338" i="1"/>
  <c r="BM338" i="1"/>
  <c r="Y338" i="1"/>
  <c r="P338" i="1"/>
  <c r="BO337" i="1"/>
  <c r="BM337" i="1"/>
  <c r="Y337" i="1"/>
  <c r="Y341" i="1" s="1"/>
  <c r="P337" i="1"/>
  <c r="X335" i="1"/>
  <c r="X334" i="1"/>
  <c r="BO333" i="1"/>
  <c r="BM333" i="1"/>
  <c r="Y333" i="1"/>
  <c r="BP333" i="1" s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Y335" i="1" s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O287" i="1"/>
  <c r="BM287" i="1"/>
  <c r="Y287" i="1"/>
  <c r="P287" i="1"/>
  <c r="X284" i="1"/>
  <c r="X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Z248" i="1" s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P242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Y182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1" i="1"/>
  <c r="X160" i="1"/>
  <c r="BO159" i="1"/>
  <c r="BM159" i="1"/>
  <c r="Y159" i="1"/>
  <c r="P159" i="1"/>
  <c r="BO158" i="1"/>
  <c r="BM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X151" i="1"/>
  <c r="X150" i="1"/>
  <c r="BO149" i="1"/>
  <c r="BM149" i="1"/>
  <c r="Y149" i="1"/>
  <c r="P149" i="1"/>
  <c r="BO148" i="1"/>
  <c r="BM148" i="1"/>
  <c r="Y148" i="1"/>
  <c r="BP148" i="1" s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E596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Y93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212" i="1" l="1"/>
  <c r="BN212" i="1"/>
  <c r="BP229" i="1"/>
  <c r="BN229" i="1"/>
  <c r="Z229" i="1"/>
  <c r="BP255" i="1"/>
  <c r="BN255" i="1"/>
  <c r="Z255" i="1"/>
  <c r="BP282" i="1"/>
  <c r="BN282" i="1"/>
  <c r="Z282" i="1"/>
  <c r="BP322" i="1"/>
  <c r="BN322" i="1"/>
  <c r="Z322" i="1"/>
  <c r="BP352" i="1"/>
  <c r="BN352" i="1"/>
  <c r="Z352" i="1"/>
  <c r="BP386" i="1"/>
  <c r="BN386" i="1"/>
  <c r="Z386" i="1"/>
  <c r="BP430" i="1"/>
  <c r="BN430" i="1"/>
  <c r="Z430" i="1"/>
  <c r="BP441" i="1"/>
  <c r="BN441" i="1"/>
  <c r="Z441" i="1"/>
  <c r="BP482" i="1"/>
  <c r="BN482" i="1"/>
  <c r="Z482" i="1"/>
  <c r="AB596" i="1"/>
  <c r="Y488" i="1"/>
  <c r="BP487" i="1"/>
  <c r="BN487" i="1"/>
  <c r="Z487" i="1"/>
  <c r="Z488" i="1" s="1"/>
  <c r="BP493" i="1"/>
  <c r="BN493" i="1"/>
  <c r="Z493" i="1"/>
  <c r="BP515" i="1"/>
  <c r="BN515" i="1"/>
  <c r="Z515" i="1"/>
  <c r="BP558" i="1"/>
  <c r="BN558" i="1"/>
  <c r="Z558" i="1"/>
  <c r="X590" i="1"/>
  <c r="Z29" i="1"/>
  <c r="BN29" i="1"/>
  <c r="Z55" i="1"/>
  <c r="BN55" i="1"/>
  <c r="Z70" i="1"/>
  <c r="BN70" i="1"/>
  <c r="Z73" i="1"/>
  <c r="BN73" i="1"/>
  <c r="Z87" i="1"/>
  <c r="BN87" i="1"/>
  <c r="Z106" i="1"/>
  <c r="BN106" i="1"/>
  <c r="Y116" i="1"/>
  <c r="Z119" i="1"/>
  <c r="BN119" i="1"/>
  <c r="Y124" i="1"/>
  <c r="Z129" i="1"/>
  <c r="BN129" i="1"/>
  <c r="Y139" i="1"/>
  <c r="Z143" i="1"/>
  <c r="BN143" i="1"/>
  <c r="Z165" i="1"/>
  <c r="BN165" i="1"/>
  <c r="Y176" i="1"/>
  <c r="Z187" i="1"/>
  <c r="BN187" i="1"/>
  <c r="Z198" i="1"/>
  <c r="BN198" i="1"/>
  <c r="Y201" i="1"/>
  <c r="Z212" i="1"/>
  <c r="BP242" i="1"/>
  <c r="BN242" i="1"/>
  <c r="Z242" i="1"/>
  <c r="BP266" i="1"/>
  <c r="BN266" i="1"/>
  <c r="Z266" i="1"/>
  <c r="S596" i="1"/>
  <c r="Y297" i="1"/>
  <c r="BP296" i="1"/>
  <c r="BN296" i="1"/>
  <c r="Z296" i="1"/>
  <c r="Z297" i="1" s="1"/>
  <c r="Y302" i="1"/>
  <c r="BP301" i="1"/>
  <c r="BN301" i="1"/>
  <c r="Z301" i="1"/>
  <c r="Z302" i="1" s="1"/>
  <c r="BP305" i="1"/>
  <c r="BN305" i="1"/>
  <c r="Z305" i="1"/>
  <c r="BP332" i="1"/>
  <c r="BN332" i="1"/>
  <c r="Z332" i="1"/>
  <c r="BP372" i="1"/>
  <c r="BN372" i="1"/>
  <c r="Z372" i="1"/>
  <c r="BP410" i="1"/>
  <c r="BN410" i="1"/>
  <c r="Z410" i="1"/>
  <c r="BP438" i="1"/>
  <c r="BN438" i="1"/>
  <c r="Z438" i="1"/>
  <c r="BP467" i="1"/>
  <c r="BN467" i="1"/>
  <c r="Z467" i="1"/>
  <c r="BP501" i="1"/>
  <c r="BN501" i="1"/>
  <c r="Z501" i="1"/>
  <c r="Y560" i="1"/>
  <c r="Y559" i="1"/>
  <c r="BP557" i="1"/>
  <c r="BN557" i="1"/>
  <c r="Z557" i="1"/>
  <c r="Z559" i="1" s="1"/>
  <c r="Y239" i="1"/>
  <c r="Y308" i="1"/>
  <c r="U596" i="1"/>
  <c r="X586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Z57" i="1"/>
  <c r="BN57" i="1"/>
  <c r="Z68" i="1"/>
  <c r="BN68" i="1"/>
  <c r="Y74" i="1"/>
  <c r="Z77" i="1"/>
  <c r="BN77" i="1"/>
  <c r="BP77" i="1"/>
  <c r="Y80" i="1"/>
  <c r="Y88" i="1"/>
  <c r="Z85" i="1"/>
  <c r="BN85" i="1"/>
  <c r="Z91" i="1"/>
  <c r="BN91" i="1"/>
  <c r="BP91" i="1"/>
  <c r="Y94" i="1"/>
  <c r="Y100" i="1"/>
  <c r="Z104" i="1"/>
  <c r="BN104" i="1"/>
  <c r="Z110" i="1"/>
  <c r="BN110" i="1"/>
  <c r="BP110" i="1"/>
  <c r="Y115" i="1"/>
  <c r="Z114" i="1"/>
  <c r="BN114" i="1"/>
  <c r="Z121" i="1"/>
  <c r="BN121" i="1"/>
  <c r="Z127" i="1"/>
  <c r="BN127" i="1"/>
  <c r="BP127" i="1"/>
  <c r="Y130" i="1"/>
  <c r="Z133" i="1"/>
  <c r="BN133" i="1"/>
  <c r="BP133" i="1"/>
  <c r="Y140" i="1"/>
  <c r="Z137" i="1"/>
  <c r="BN137" i="1"/>
  <c r="Z148" i="1"/>
  <c r="BN148" i="1"/>
  <c r="Y151" i="1"/>
  <c r="Z158" i="1"/>
  <c r="BN158" i="1"/>
  <c r="BP158" i="1"/>
  <c r="Y161" i="1"/>
  <c r="H596" i="1"/>
  <c r="Z171" i="1"/>
  <c r="BN171" i="1"/>
  <c r="Z179" i="1"/>
  <c r="BN179" i="1"/>
  <c r="I596" i="1"/>
  <c r="Z189" i="1"/>
  <c r="BN189" i="1"/>
  <c r="Z193" i="1"/>
  <c r="BN193" i="1"/>
  <c r="Z204" i="1"/>
  <c r="BN204" i="1"/>
  <c r="Y217" i="1"/>
  <c r="Z210" i="1"/>
  <c r="BN210" i="1"/>
  <c r="Z214" i="1"/>
  <c r="BN214" i="1"/>
  <c r="Y231" i="1"/>
  <c r="Z222" i="1"/>
  <c r="Z233" i="1"/>
  <c r="BN233" i="1"/>
  <c r="BP233" i="1"/>
  <c r="Z237" i="1"/>
  <c r="BN237" i="1"/>
  <c r="Z244" i="1"/>
  <c r="BN244" i="1"/>
  <c r="BP261" i="1"/>
  <c r="BN261" i="1"/>
  <c r="Z261" i="1"/>
  <c r="P596" i="1"/>
  <c r="Y276" i="1"/>
  <c r="BP275" i="1"/>
  <c r="BN275" i="1"/>
  <c r="Z275" i="1"/>
  <c r="Z276" i="1" s="1"/>
  <c r="BP280" i="1"/>
  <c r="BN280" i="1"/>
  <c r="Z280" i="1"/>
  <c r="BP291" i="1"/>
  <c r="BN291" i="1"/>
  <c r="Z291" i="1"/>
  <c r="BP316" i="1"/>
  <c r="BN316" i="1"/>
  <c r="Z316" i="1"/>
  <c r="BP330" i="1"/>
  <c r="BN330" i="1"/>
  <c r="Z330" i="1"/>
  <c r="Y348" i="1"/>
  <c r="BP343" i="1"/>
  <c r="BN343" i="1"/>
  <c r="Z343" i="1"/>
  <c r="Y354" i="1"/>
  <c r="BP350" i="1"/>
  <c r="BN350" i="1"/>
  <c r="Z350" i="1"/>
  <c r="BP369" i="1"/>
  <c r="BN369" i="1"/>
  <c r="Z369" i="1"/>
  <c r="BP248" i="1"/>
  <c r="BN248" i="1"/>
  <c r="BP257" i="1"/>
  <c r="BN257" i="1"/>
  <c r="Z257" i="1"/>
  <c r="BP268" i="1"/>
  <c r="BN268" i="1"/>
  <c r="Z268" i="1"/>
  <c r="Y292" i="1"/>
  <c r="BP287" i="1"/>
  <c r="BN287" i="1"/>
  <c r="Z287" i="1"/>
  <c r="BP312" i="1"/>
  <c r="BN312" i="1"/>
  <c r="Z312" i="1"/>
  <c r="BP324" i="1"/>
  <c r="BN324" i="1"/>
  <c r="Z324" i="1"/>
  <c r="BP338" i="1"/>
  <c r="BN338" i="1"/>
  <c r="Z338" i="1"/>
  <c r="BP344" i="1"/>
  <c r="BN344" i="1"/>
  <c r="Z344" i="1"/>
  <c r="V596" i="1"/>
  <c r="Y358" i="1"/>
  <c r="BP357" i="1"/>
  <c r="BN357" i="1"/>
  <c r="Z357" i="1"/>
  <c r="Z358" i="1" s="1"/>
  <c r="Y365" i="1"/>
  <c r="BP361" i="1"/>
  <c r="BN361" i="1"/>
  <c r="Z361" i="1"/>
  <c r="BP374" i="1"/>
  <c r="BN374" i="1"/>
  <c r="Z374" i="1"/>
  <c r="M596" i="1"/>
  <c r="Y283" i="1"/>
  <c r="Y307" i="1"/>
  <c r="Y325" i="1"/>
  <c r="Y334" i="1"/>
  <c r="Y347" i="1"/>
  <c r="Y353" i="1"/>
  <c r="Y364" i="1"/>
  <c r="Z382" i="1"/>
  <c r="BN382" i="1"/>
  <c r="Y390" i="1"/>
  <c r="Z388" i="1"/>
  <c r="BN388" i="1"/>
  <c r="Y394" i="1"/>
  <c r="Z400" i="1"/>
  <c r="BN400" i="1"/>
  <c r="BP406" i="1"/>
  <c r="BN406" i="1"/>
  <c r="Z406" i="1"/>
  <c r="Y420" i="1"/>
  <c r="Y419" i="1"/>
  <c r="BP418" i="1"/>
  <c r="BN418" i="1"/>
  <c r="Z418" i="1"/>
  <c r="Z419" i="1" s="1"/>
  <c r="Y425" i="1"/>
  <c r="BP424" i="1"/>
  <c r="BN424" i="1"/>
  <c r="Z424" i="1"/>
  <c r="Z425" i="1" s="1"/>
  <c r="Y449" i="1"/>
  <c r="BP428" i="1"/>
  <c r="BN428" i="1"/>
  <c r="Z428" i="1"/>
  <c r="BP436" i="1"/>
  <c r="BN436" i="1"/>
  <c r="Z436" i="1"/>
  <c r="BP447" i="1"/>
  <c r="BN447" i="1"/>
  <c r="Z447" i="1"/>
  <c r="Y477" i="1"/>
  <c r="Y476" i="1"/>
  <c r="BP475" i="1"/>
  <c r="BN475" i="1"/>
  <c r="Z475" i="1"/>
  <c r="Z476" i="1" s="1"/>
  <c r="BP480" i="1"/>
  <c r="BN480" i="1"/>
  <c r="Z480" i="1"/>
  <c r="BP499" i="1"/>
  <c r="BN499" i="1"/>
  <c r="Z499" i="1"/>
  <c r="BP513" i="1"/>
  <c r="BN513" i="1"/>
  <c r="Z513" i="1"/>
  <c r="Y527" i="1"/>
  <c r="Y526" i="1"/>
  <c r="BP525" i="1"/>
  <c r="BN525" i="1"/>
  <c r="Z525" i="1"/>
  <c r="Z526" i="1" s="1"/>
  <c r="Y546" i="1"/>
  <c r="Y545" i="1"/>
  <c r="BP541" i="1"/>
  <c r="BN541" i="1"/>
  <c r="Z541" i="1"/>
  <c r="BP543" i="1"/>
  <c r="BN543" i="1"/>
  <c r="Z543" i="1"/>
  <c r="BP571" i="1"/>
  <c r="BN571" i="1"/>
  <c r="Z571" i="1"/>
  <c r="Y581" i="1"/>
  <c r="Y580" i="1"/>
  <c r="BP579" i="1"/>
  <c r="BN579" i="1"/>
  <c r="Z579" i="1"/>
  <c r="Z580" i="1" s="1"/>
  <c r="BP412" i="1"/>
  <c r="BN412" i="1"/>
  <c r="Z412" i="1"/>
  <c r="BP432" i="1"/>
  <c r="BN432" i="1"/>
  <c r="Z432" i="1"/>
  <c r="BP443" i="1"/>
  <c r="BN443" i="1"/>
  <c r="Z443" i="1"/>
  <c r="BP469" i="1"/>
  <c r="BN469" i="1"/>
  <c r="Z469" i="1"/>
  <c r="BP495" i="1"/>
  <c r="BN495" i="1"/>
  <c r="Z495" i="1"/>
  <c r="Y507" i="1"/>
  <c r="BP505" i="1"/>
  <c r="BN505" i="1"/>
  <c r="Z505" i="1"/>
  <c r="BP519" i="1"/>
  <c r="BN519" i="1"/>
  <c r="Z519" i="1"/>
  <c r="BP542" i="1"/>
  <c r="BN542" i="1"/>
  <c r="Z542" i="1"/>
  <c r="BP544" i="1"/>
  <c r="BN544" i="1"/>
  <c r="Z544" i="1"/>
  <c r="AE596" i="1"/>
  <c r="Y572" i="1"/>
  <c r="BP570" i="1"/>
  <c r="BN570" i="1"/>
  <c r="Z570" i="1"/>
  <c r="Z572" i="1" s="1"/>
  <c r="Y416" i="1"/>
  <c r="Z596" i="1"/>
  <c r="Y472" i="1"/>
  <c r="H9" i="1"/>
  <c r="A10" i="1"/>
  <c r="B596" i="1"/>
  <c r="X587" i="1"/>
  <c r="X588" i="1"/>
  <c r="Y24" i="1"/>
  <c r="Z26" i="1"/>
  <c r="BN26" i="1"/>
  <c r="BP26" i="1"/>
  <c r="Z28" i="1"/>
  <c r="BN28" i="1"/>
  <c r="Z30" i="1"/>
  <c r="BN30" i="1"/>
  <c r="Z34" i="1"/>
  <c r="BN34" i="1"/>
  <c r="Y37" i="1"/>
  <c r="C596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596" i="1"/>
  <c r="Z69" i="1"/>
  <c r="BN69" i="1"/>
  <c r="BP69" i="1"/>
  <c r="Z71" i="1"/>
  <c r="BN71" i="1"/>
  <c r="Z72" i="1"/>
  <c r="BN72" i="1"/>
  <c r="Y75" i="1"/>
  <c r="Z78" i="1"/>
  <c r="BN78" i="1"/>
  <c r="BP78" i="1"/>
  <c r="Z82" i="1"/>
  <c r="BN82" i="1"/>
  <c r="BP82" i="1"/>
  <c r="Z84" i="1"/>
  <c r="BN84" i="1"/>
  <c r="Z86" i="1"/>
  <c r="BN86" i="1"/>
  <c r="Y89" i="1"/>
  <c r="Z92" i="1"/>
  <c r="Z93" i="1" s="1"/>
  <c r="BN92" i="1"/>
  <c r="BP92" i="1"/>
  <c r="Z96" i="1"/>
  <c r="BN96" i="1"/>
  <c r="BP96" i="1"/>
  <c r="Z98" i="1"/>
  <c r="BN98" i="1"/>
  <c r="Y99" i="1"/>
  <c r="Z103" i="1"/>
  <c r="BN103" i="1"/>
  <c r="BP103" i="1"/>
  <c r="Z105" i="1"/>
  <c r="BN105" i="1"/>
  <c r="Y108" i="1"/>
  <c r="Z111" i="1"/>
  <c r="BN111" i="1"/>
  <c r="BP111" i="1"/>
  <c r="Z113" i="1"/>
  <c r="BN113" i="1"/>
  <c r="F596" i="1"/>
  <c r="Z120" i="1"/>
  <c r="BN120" i="1"/>
  <c r="BP120" i="1"/>
  <c r="Z122" i="1"/>
  <c r="BN122" i="1"/>
  <c r="Y125" i="1"/>
  <c r="Z128" i="1"/>
  <c r="BN128" i="1"/>
  <c r="BP128" i="1"/>
  <c r="Z134" i="1"/>
  <c r="BN134" i="1"/>
  <c r="BP134" i="1"/>
  <c r="Z136" i="1"/>
  <c r="BN136" i="1"/>
  <c r="Z138" i="1"/>
  <c r="BN138" i="1"/>
  <c r="Z142" i="1"/>
  <c r="BN142" i="1"/>
  <c r="BP142" i="1"/>
  <c r="Y145" i="1"/>
  <c r="G596" i="1"/>
  <c r="Z149" i="1"/>
  <c r="Z150" i="1" s="1"/>
  <c r="BN149" i="1"/>
  <c r="BP149" i="1"/>
  <c r="Y150" i="1"/>
  <c r="Z153" i="1"/>
  <c r="Z155" i="1" s="1"/>
  <c r="BN153" i="1"/>
  <c r="BP153" i="1"/>
  <c r="Y156" i="1"/>
  <c r="Z159" i="1"/>
  <c r="Z160" i="1" s="1"/>
  <c r="BN159" i="1"/>
  <c r="BP159" i="1"/>
  <c r="Z164" i="1"/>
  <c r="BN164" i="1"/>
  <c r="BP164" i="1"/>
  <c r="Z166" i="1"/>
  <c r="BN166" i="1"/>
  <c r="Y167" i="1"/>
  <c r="Z170" i="1"/>
  <c r="BN170" i="1"/>
  <c r="BP170" i="1"/>
  <c r="Z172" i="1"/>
  <c r="BN172" i="1"/>
  <c r="Z174" i="1"/>
  <c r="BN174" i="1"/>
  <c r="Y175" i="1"/>
  <c r="Z178" i="1"/>
  <c r="BN178" i="1"/>
  <c r="BP178" i="1"/>
  <c r="Z180" i="1"/>
  <c r="BN180" i="1"/>
  <c r="Y181" i="1"/>
  <c r="Z186" i="1"/>
  <c r="BN186" i="1"/>
  <c r="BP186" i="1"/>
  <c r="Z188" i="1"/>
  <c r="BN188" i="1"/>
  <c r="Z190" i="1"/>
  <c r="BN190" i="1"/>
  <c r="Z192" i="1"/>
  <c r="BN192" i="1"/>
  <c r="Y195" i="1"/>
  <c r="J596" i="1"/>
  <c r="Z199" i="1"/>
  <c r="Z200" i="1" s="1"/>
  <c r="BN199" i="1"/>
  <c r="BP199" i="1"/>
  <c r="Y200" i="1"/>
  <c r="Z203" i="1"/>
  <c r="Z205" i="1" s="1"/>
  <c r="BN203" i="1"/>
  <c r="BP203" i="1"/>
  <c r="Y206" i="1"/>
  <c r="Z209" i="1"/>
  <c r="BN209" i="1"/>
  <c r="Z211" i="1"/>
  <c r="BN211" i="1"/>
  <c r="Z213" i="1"/>
  <c r="BN213" i="1"/>
  <c r="Z215" i="1"/>
  <c r="BN215" i="1"/>
  <c r="Y216" i="1"/>
  <c r="Z219" i="1"/>
  <c r="BN219" i="1"/>
  <c r="BP219" i="1"/>
  <c r="Z221" i="1"/>
  <c r="BN221" i="1"/>
  <c r="Z223" i="1"/>
  <c r="BN223" i="1"/>
  <c r="Z225" i="1"/>
  <c r="BN225" i="1"/>
  <c r="Z227" i="1"/>
  <c r="BN227" i="1"/>
  <c r="BP228" i="1"/>
  <c r="BN228" i="1"/>
  <c r="Y230" i="1"/>
  <c r="Y238" i="1"/>
  <c r="BP234" i="1"/>
  <c r="BN234" i="1"/>
  <c r="Z234" i="1"/>
  <c r="F9" i="1"/>
  <c r="J9" i="1"/>
  <c r="Y107" i="1"/>
  <c r="Y168" i="1"/>
  <c r="Y194" i="1"/>
  <c r="BN222" i="1"/>
  <c r="Z224" i="1"/>
  <c r="BN224" i="1"/>
  <c r="Z226" i="1"/>
  <c r="BN226" i="1"/>
  <c r="Z228" i="1"/>
  <c r="Z236" i="1"/>
  <c r="BN236" i="1"/>
  <c r="K596" i="1"/>
  <c r="Z243" i="1"/>
  <c r="BN243" i="1"/>
  <c r="Z245" i="1"/>
  <c r="BN245" i="1"/>
  <c r="Z247" i="1"/>
  <c r="BN247" i="1"/>
  <c r="Z249" i="1"/>
  <c r="BN249" i="1"/>
  <c r="Y250" i="1"/>
  <c r="Z254" i="1"/>
  <c r="BN254" i="1"/>
  <c r="BP254" i="1"/>
  <c r="Z256" i="1"/>
  <c r="BN256" i="1"/>
  <c r="Z258" i="1"/>
  <c r="BN258" i="1"/>
  <c r="Z260" i="1"/>
  <c r="BN260" i="1"/>
  <c r="Y263" i="1"/>
  <c r="O596" i="1"/>
  <c r="Z267" i="1"/>
  <c r="BN267" i="1"/>
  <c r="Z269" i="1"/>
  <c r="BN269" i="1"/>
  <c r="Y272" i="1"/>
  <c r="Y277" i="1"/>
  <c r="Q596" i="1"/>
  <c r="Z281" i="1"/>
  <c r="Z283" i="1" s="1"/>
  <c r="BN281" i="1"/>
  <c r="BP281" i="1"/>
  <c r="Y284" i="1"/>
  <c r="Z288" i="1"/>
  <c r="BN288" i="1"/>
  <c r="Z290" i="1"/>
  <c r="BN290" i="1"/>
  <c r="Y293" i="1"/>
  <c r="Y298" i="1"/>
  <c r="T596" i="1"/>
  <c r="Y303" i="1"/>
  <c r="Z306" i="1"/>
  <c r="Z307" i="1" s="1"/>
  <c r="BN306" i="1"/>
  <c r="BP306" i="1"/>
  <c r="Z311" i="1"/>
  <c r="BN311" i="1"/>
  <c r="BP311" i="1"/>
  <c r="Z313" i="1"/>
  <c r="BN313" i="1"/>
  <c r="Z315" i="1"/>
  <c r="BN315" i="1"/>
  <c r="Z317" i="1"/>
  <c r="BN317" i="1"/>
  <c r="Y318" i="1"/>
  <c r="Z321" i="1"/>
  <c r="BN321" i="1"/>
  <c r="BP321" i="1"/>
  <c r="Z323" i="1"/>
  <c r="BN323" i="1"/>
  <c r="Y326" i="1"/>
  <c r="Z329" i="1"/>
  <c r="BN329" i="1"/>
  <c r="BP329" i="1"/>
  <c r="Z331" i="1"/>
  <c r="BN331" i="1"/>
  <c r="Z333" i="1"/>
  <c r="BN333" i="1"/>
  <c r="Z337" i="1"/>
  <c r="Z340" i="1" s="1"/>
  <c r="BN337" i="1"/>
  <c r="BP337" i="1"/>
  <c r="Z339" i="1"/>
  <c r="BN339" i="1"/>
  <c r="Y340" i="1"/>
  <c r="Z345" i="1"/>
  <c r="Z347" i="1" s="1"/>
  <c r="BN345" i="1"/>
  <c r="BP345" i="1"/>
  <c r="Z351" i="1"/>
  <c r="BN351" i="1"/>
  <c r="BP351" i="1"/>
  <c r="Y359" i="1"/>
  <c r="Z362" i="1"/>
  <c r="BN362" i="1"/>
  <c r="BP362" i="1"/>
  <c r="W596" i="1"/>
  <c r="Z370" i="1"/>
  <c r="BN370" i="1"/>
  <c r="Y379" i="1"/>
  <c r="Y383" i="1"/>
  <c r="Y389" i="1"/>
  <c r="Y395" i="1"/>
  <c r="Y403" i="1"/>
  <c r="Y407" i="1"/>
  <c r="Y415" i="1"/>
  <c r="Y450" i="1"/>
  <c r="Z453" i="1"/>
  <c r="BN453" i="1"/>
  <c r="Y454" i="1"/>
  <c r="Z457" i="1"/>
  <c r="Z458" i="1" s="1"/>
  <c r="BN457" i="1"/>
  <c r="BP457" i="1"/>
  <c r="Y458" i="1"/>
  <c r="Z462" i="1"/>
  <c r="Z463" i="1" s="1"/>
  <c r="BN462" i="1"/>
  <c r="BP468" i="1"/>
  <c r="BN468" i="1"/>
  <c r="Z468" i="1"/>
  <c r="BP481" i="1"/>
  <c r="BN481" i="1"/>
  <c r="Z481" i="1"/>
  <c r="Z483" i="1" s="1"/>
  <c r="BP496" i="1"/>
  <c r="BN496" i="1"/>
  <c r="Z496" i="1"/>
  <c r="BP500" i="1"/>
  <c r="BN500" i="1"/>
  <c r="Z500" i="1"/>
  <c r="BP512" i="1"/>
  <c r="BN512" i="1"/>
  <c r="Z512" i="1"/>
  <c r="Y516" i="1"/>
  <c r="BP520" i="1"/>
  <c r="BN520" i="1"/>
  <c r="Z520" i="1"/>
  <c r="Z522" i="1" s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R596" i="1"/>
  <c r="Y251" i="1"/>
  <c r="Y262" i="1"/>
  <c r="Y271" i="1"/>
  <c r="Y319" i="1"/>
  <c r="Z371" i="1"/>
  <c r="BN371" i="1"/>
  <c r="Z373" i="1"/>
  <c r="BN373" i="1"/>
  <c r="Z375" i="1"/>
  <c r="BN375" i="1"/>
  <c r="Z377" i="1"/>
  <c r="BN377" i="1"/>
  <c r="Y378" i="1"/>
  <c r="Z381" i="1"/>
  <c r="Z383" i="1" s="1"/>
  <c r="BN381" i="1"/>
  <c r="BP381" i="1"/>
  <c r="Z387" i="1"/>
  <c r="BN387" i="1"/>
  <c r="Z393" i="1"/>
  <c r="Z394" i="1" s="1"/>
  <c r="BN393" i="1"/>
  <c r="X596" i="1"/>
  <c r="Z399" i="1"/>
  <c r="BN399" i="1"/>
  <c r="Z401" i="1"/>
  <c r="BN401" i="1"/>
  <c r="Y402" i="1"/>
  <c r="Z405" i="1"/>
  <c r="BN405" i="1"/>
  <c r="BP405" i="1"/>
  <c r="Z411" i="1"/>
  <c r="BN411" i="1"/>
  <c r="Z413" i="1"/>
  <c r="BN413" i="1"/>
  <c r="Y596" i="1"/>
  <c r="Y426" i="1"/>
  <c r="Z429" i="1"/>
  <c r="BN429" i="1"/>
  <c r="Z431" i="1"/>
  <c r="BN431" i="1"/>
  <c r="Z433" i="1"/>
  <c r="BN433" i="1"/>
  <c r="Z435" i="1"/>
  <c r="BN435" i="1"/>
  <c r="Z437" i="1"/>
  <c r="BN437" i="1"/>
  <c r="Z439" i="1"/>
  <c r="BN439" i="1"/>
  <c r="Z440" i="1"/>
  <c r="BN440" i="1"/>
  <c r="Z442" i="1"/>
  <c r="BN442" i="1"/>
  <c r="Z444" i="1"/>
  <c r="BN444" i="1"/>
  <c r="Z446" i="1"/>
  <c r="BN446" i="1"/>
  <c r="Z448" i="1"/>
  <c r="BN448" i="1"/>
  <c r="Z452" i="1"/>
  <c r="Z454" i="1" s="1"/>
  <c r="BN452" i="1"/>
  <c r="BP452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22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407" i="1" l="1"/>
  <c r="Z389" i="1"/>
  <c r="Z364" i="1"/>
  <c r="Z353" i="1"/>
  <c r="Z271" i="1"/>
  <c r="Z144" i="1"/>
  <c r="Z130" i="1"/>
  <c r="Z124" i="1"/>
  <c r="Z115" i="1"/>
  <c r="Z79" i="1"/>
  <c r="Z516" i="1"/>
  <c r="Z502" i="1"/>
  <c r="Z378" i="1"/>
  <c r="Z334" i="1"/>
  <c r="Z250" i="1"/>
  <c r="Y587" i="1"/>
  <c r="Z238" i="1"/>
  <c r="Z216" i="1"/>
  <c r="Z139" i="1"/>
  <c r="Z88" i="1"/>
  <c r="Z59" i="1"/>
  <c r="Z449" i="1"/>
  <c r="Z415" i="1"/>
  <c r="Z402" i="1"/>
  <c r="Z292" i="1"/>
  <c r="Y588" i="1"/>
  <c r="Y589" i="1" s="1"/>
  <c r="Z262" i="1"/>
  <c r="Y590" i="1"/>
  <c r="Z74" i="1"/>
  <c r="Z545" i="1"/>
  <c r="Z538" i="1"/>
  <c r="Z554" i="1"/>
  <c r="Z472" i="1"/>
  <c r="Z566" i="1"/>
  <c r="Z325" i="1"/>
  <c r="Z318" i="1"/>
  <c r="Z230" i="1"/>
  <c r="Z194" i="1"/>
  <c r="Z181" i="1"/>
  <c r="Z175" i="1"/>
  <c r="Z167" i="1"/>
  <c r="Z107" i="1"/>
  <c r="Z99" i="1"/>
  <c r="Z36" i="1"/>
  <c r="Y586" i="1"/>
  <c r="X589" i="1"/>
  <c r="Z591" i="1" l="1"/>
</calcChain>
</file>

<file path=xl/sharedStrings.xml><?xml version="1.0" encoding="utf-8"?>
<sst xmlns="http://schemas.openxmlformats.org/spreadsheetml/2006/main" count="2409" uniqueCount="769">
  <si>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</si>
  <si>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</si>
  <si>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</si>
  <si>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</si>
  <si>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</si>
  <si>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</si>
  <si>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</si>
  <si>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</si>
  <si>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</si>
  <si>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</si>
  <si>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</si>
  <si>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</si>
  <si>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</si>
  <si>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</si>
  <si>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</si>
  <si>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</si>
  <si>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</si>
  <si>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</si>
  <si>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</si>
  <si>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</si>
  <si>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</si>
  <si>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</si>
  <si>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</si>
  <si>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</si>
  <si>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</si>
  <si>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</si>
  <si>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</si>
  <si>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</si>
  <si>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</si>
  <si>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</si>
  <si>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</si>
  <si>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</si>
  <si>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</si>
  <si>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</si>
  <si>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</si>
  <si>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</si>
  <si>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</si>
  <si>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</si>
  <si>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</si>
  <si>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</si>
  <si>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</si>
  <si>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</si>
  <si>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</si>
  <si>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</si>
  <si>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</si>
  <si>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</si>
  <si>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</si>
  <si>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</si>
  <si>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</si>
  <si>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</si>
  <si>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</si>
  <si>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</si>
  <si>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</si>
  <si>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</si>
  <si>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</si>
  <si>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</si>
  <si>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</si>
  <si>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</si>
  <si>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</si>
  <si>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</si>
  <si>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</si>
  <si>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</si>
  <si>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</si>
  <si>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</si>
  <si>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</si>
  <si>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</si>
  <si>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</si>
  <si>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</si>
  <si>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</si>
  <si>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</si>
  <si>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</si>
  <si>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</si>
  <si>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</si>
  <si>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</si>
  <si>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</si>
  <si>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</si>
  <si>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</si>
  <si>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</si>
  <si>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</si>
  <si>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</si>
  <si>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</si>
  <si>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</si>
  <si>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</si>
  <si>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</si>
  <si>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</si>
  <si>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</si>
  <si>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</si>
  <si>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</si>
  <si>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</si>
  <si>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</si>
  <si>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</si>
  <si>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</si>
  <si>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</si>
  <si>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</si>
  <si>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</si>
  <si>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</si>
  <si>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</si>
  <si>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</si>
  <si>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</si>
  <si>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</si>
  <si>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</si>
  <si>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</si>
  <si>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</si>
  <si>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</si>
  <si>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</si>
  <si>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</si>
  <si>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</si>
  <si>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</si>
  <si>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</si>
  <si>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</si>
  <si>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</si>
  <si>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</si>
  <si>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</si>
  <si>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</si>
  <si>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</si>
  <si>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</si>
  <si>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</si>
  <si>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</si>
  <si>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</si>
  <si>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</si>
  <si>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</si>
  <si>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</si>
  <si>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</si>
  <si>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</si>
  <si>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</si>
  <si>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</si>
  <si>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</si>
  <si>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</si>
  <si>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</si>
  <si>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</si>
  <si>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</si>
  <si>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</si>
  <si>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</si>
  <si>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</si>
  <si>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</si>
  <si>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</si>
  <si>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</si>
  <si>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</si>
  <si>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</si>
  <si>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</si>
  <si>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</si>
  <si>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</si>
  <si>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</si>
  <si>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</si>
  <si>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</si>
  <si>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</si>
  <si>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</si>
  <si>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</si>
  <si>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</si>
  <si>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</si>
  <si>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</si>
  <si>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</si>
  <si>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</si>
  <si>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</si>
  <si>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</si>
  <si>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</si>
  <si>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</si>
  <si>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</si>
  <si>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</si>
  <si>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</si>
  <si>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</si>
  <si>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</si>
  <si>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</si>
  <si>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</si>
  <si>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</si>
  <si>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</si>
  <si>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</si>
  <si>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</si>
  <si>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</si>
  <si>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</si>
  <si>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</si>
  <si>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</si>
  <si>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</si>
  <si>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</si>
  <si>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</si>
  <si>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</si>
  <si>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</si>
  <si>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30.08.2024</t>
  </si>
  <si>
    <t>SU002816</t>
  </si>
  <si>
    <t>P003228</t>
  </si>
  <si>
    <t>31.08.2024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</si>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</sst>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1" t="s">
        <v>0</v>
      </c>
      <c r="E1" s="396"/>
      <c r="F1" s="396"/>
      <c r="G1" s="12" t="s">
        <v>1</v>
      </c>
      <c r="H1" s="461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395" t="s">
        <v>3</v>
      </c>
      <c r="S1" s="396"/>
      <c r="T1" s="3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40" t="s">
        <v>8</v>
      </c>
      <c r="B5" s="399"/>
      <c r="C5" s="400"/>
      <c r="D5" s="472"/>
      <c r="E5" s="473"/>
      <c r="F5" s="719" t="s">
        <v>9</v>
      </c>
      <c r="G5" s="400"/>
      <c r="H5" s="472" t="s">
        <v>768</v>
      </c>
      <c r="I5" s="657"/>
      <c r="J5" s="657"/>
      <c r="K5" s="657"/>
      <c r="L5" s="657"/>
      <c r="M5" s="473"/>
      <c r="N5" s="58"/>
      <c r="P5" s="24" t="s">
        <v>10</v>
      </c>
      <c r="Q5" s="734">
        <v>45533</v>
      </c>
      <c r="R5" s="539"/>
      <c r="T5" s="583" t="s">
        <v>11</v>
      </c>
      <c r="U5" s="413"/>
      <c r="V5" s="587" t="s">
        <v>12</v>
      </c>
      <c r="W5" s="539"/>
      <c r="AB5" s="51"/>
      <c r="AC5" s="51"/>
      <c r="AD5" s="51"/>
      <c r="AE5" s="51"/>
    </row>
    <row r="6" spans="1:32" s="367" customFormat="1" ht="24" customHeight="1" x14ac:dyDescent="0.2">
      <c r="A6" s="540" t="s">
        <v>13</v>
      </c>
      <c r="B6" s="399"/>
      <c r="C6" s="400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Четверг</v>
      </c>
      <c r="R6" s="384"/>
      <c r="T6" s="593" t="s">
        <v>16</v>
      </c>
      <c r="U6" s="413"/>
      <c r="V6" s="638" t="s">
        <v>17</v>
      </c>
      <c r="W6" s="460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68" t="str">
        <f>IFERROR(VLOOKUP(DeliveryAddress,Table,3,0),1)</f>
        <v>5</v>
      </c>
      <c r="E7" s="469"/>
      <c r="F7" s="469"/>
      <c r="G7" s="469"/>
      <c r="H7" s="469"/>
      <c r="I7" s="469"/>
      <c r="J7" s="469"/>
      <c r="K7" s="469"/>
      <c r="L7" s="469"/>
      <c r="M7" s="470"/>
      <c r="N7" s="60"/>
      <c r="P7" s="24"/>
      <c r="Q7" s="42"/>
      <c r="R7" s="42"/>
      <c r="T7" s="386"/>
      <c r="U7" s="413"/>
      <c r="V7" s="639"/>
      <c r="W7" s="640"/>
      <c r="AB7" s="51"/>
      <c r="AC7" s="51"/>
      <c r="AD7" s="51"/>
      <c r="AE7" s="51"/>
    </row>
    <row r="8" spans="1:32" s="367" customFormat="1" ht="25.5" customHeight="1" x14ac:dyDescent="0.2">
      <c r="A8" s="762" t="s">
        <v>18</v>
      </c>
      <c r="B8" s="381"/>
      <c r="C8" s="382"/>
      <c r="D8" s="449"/>
      <c r="E8" s="450"/>
      <c r="F8" s="450"/>
      <c r="G8" s="450"/>
      <c r="H8" s="450"/>
      <c r="I8" s="450"/>
      <c r="J8" s="450"/>
      <c r="K8" s="450"/>
      <c r="L8" s="450"/>
      <c r="M8" s="451"/>
      <c r="N8" s="61"/>
      <c r="P8" s="24" t="s">
        <v>19</v>
      </c>
      <c r="Q8" s="546">
        <v>0.45833333333333331</v>
      </c>
      <c r="R8" s="470"/>
      <c r="T8" s="386"/>
      <c r="U8" s="413"/>
      <c r="V8" s="639"/>
      <c r="W8" s="640"/>
      <c r="AB8" s="51"/>
      <c r="AC8" s="51"/>
      <c r="AD8" s="51"/>
      <c r="AE8" s="51"/>
    </row>
    <row r="9" spans="1:32" s="36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56"/>
      <c r="E9" s="379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65"/>
      <c r="P9" s="26" t="s">
        <v>20</v>
      </c>
      <c r="Q9" s="523"/>
      <c r="R9" s="524"/>
      <c r="T9" s="386"/>
      <c r="U9" s="413"/>
      <c r="V9" s="641"/>
      <c r="W9" s="642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56"/>
      <c r="E10" s="379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14" t="str">
        <f>IFERROR(VLOOKUP($D$10,Proxy,2,FALSE),"")</f>
        <v/>
      </c>
      <c r="I10" s="386"/>
      <c r="J10" s="386"/>
      <c r="K10" s="386"/>
      <c r="L10" s="386"/>
      <c r="M10" s="386"/>
      <c r="N10" s="366"/>
      <c r="P10" s="26" t="s">
        <v>21</v>
      </c>
      <c r="Q10" s="594"/>
      <c r="R10" s="595"/>
      <c r="U10" s="24" t="s">
        <v>22</v>
      </c>
      <c r="V10" s="459" t="s">
        <v>23</v>
      </c>
      <c r="W10" s="460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8"/>
      <c r="R11" s="539"/>
      <c r="U11" s="24" t="s">
        <v>26</v>
      </c>
      <c r="V11" s="689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75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2"/>
      <c r="P12" s="24" t="s">
        <v>29</v>
      </c>
      <c r="Q12" s="546"/>
      <c r="R12" s="470"/>
      <c r="S12" s="23"/>
      <c r="U12" s="24"/>
      <c r="V12" s="396"/>
      <c r="W12" s="386"/>
      <c r="AB12" s="51"/>
      <c r="AC12" s="51"/>
      <c r="AD12" s="51"/>
      <c r="AE12" s="51"/>
    </row>
    <row r="13" spans="1:32" s="367" customFormat="1" ht="23.25" customHeight="1" x14ac:dyDescent="0.2">
      <c r="A13" s="575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2"/>
      <c r="O13" s="26"/>
      <c r="P13" s="26" t="s">
        <v>31</v>
      </c>
      <c r="Q13" s="689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75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54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3"/>
      <c r="P15" s="581" t="s">
        <v>34</v>
      </c>
      <c r="Q15" s="396"/>
      <c r="R15" s="396"/>
      <c r="S15" s="396"/>
      <c r="T15" s="3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82"/>
      <c r="Q16" s="582"/>
      <c r="R16" s="582"/>
      <c r="S16" s="582"/>
      <c r="T16" s="5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54" t="s">
        <v>37</v>
      </c>
      <c r="D17" s="425" t="s">
        <v>38</v>
      </c>
      <c r="E17" s="50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501"/>
      <c r="R17" s="501"/>
      <c r="S17" s="501"/>
      <c r="T17" s="502"/>
      <c r="U17" s="758" t="s">
        <v>50</v>
      </c>
      <c r="V17" s="400"/>
      <c r="W17" s="425" t="s">
        <v>51</v>
      </c>
      <c r="X17" s="425" t="s">
        <v>52</v>
      </c>
      <c r="Y17" s="756" t="s">
        <v>53</v>
      </c>
      <c r="Z17" s="425" t="s">
        <v>54</v>
      </c>
      <c r="AA17" s="516" t="s">
        <v>55</v>
      </c>
      <c r="AB17" s="516" t="s">
        <v>56</v>
      </c>
      <c r="AC17" s="516" t="s">
        <v>57</v>
      </c>
      <c r="AD17" s="516" t="s">
        <v>58</v>
      </c>
      <c r="AE17" s="714"/>
      <c r="AF17" s="715"/>
      <c r="AG17" s="510"/>
      <c r="BD17" s="625" t="s">
        <v>59</v>
      </c>
    </row>
    <row r="18" spans="1:68" ht="14.25" customHeight="1" x14ac:dyDescent="0.2">
      <c r="A18" s="426"/>
      <c r="B18" s="426"/>
      <c r="C18" s="426"/>
      <c r="D18" s="503"/>
      <c r="E18" s="505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6"/>
      <c r="X18" s="426"/>
      <c r="Y18" s="757"/>
      <c r="Z18" s="426"/>
      <c r="AA18" s="517"/>
      <c r="AB18" s="517"/>
      <c r="AC18" s="517"/>
      <c r="AD18" s="716"/>
      <c r="AE18" s="717"/>
      <c r="AF18" s="718"/>
      <c r="AG18" s="511"/>
      <c r="BD18" s="386"/>
    </row>
    <row r="19" spans="1:68" ht="27.75" hidden="1" customHeight="1" x14ac:dyDescent="0.2">
      <c r="A19" s="440" t="s">
        <v>62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8"/>
      <c r="AB19" s="48"/>
      <c r="AC19" s="48"/>
    </row>
    <row r="20" spans="1:68" ht="16.5" hidden="1" customHeight="1" x14ac:dyDescent="0.25">
      <c r="A20" s="421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9"/>
      <c r="AB20" s="369"/>
      <c r="AC20" s="369"/>
    </row>
    <row r="21" spans="1:68" ht="14.25" hidden="1" customHeight="1" x14ac:dyDescent="0.25">
      <c r="A21" s="419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3">
        <v>4680115885004</v>
      </c>
      <c r="E22" s="384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0" t="s">
        <v>69</v>
      </c>
      <c r="Q23" s="381"/>
      <c r="R23" s="381"/>
      <c r="S23" s="381"/>
      <c r="T23" s="381"/>
      <c r="U23" s="381"/>
      <c r="V23" s="382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0" t="s">
        <v>69</v>
      </c>
      <c r="Q24" s="381"/>
      <c r="R24" s="381"/>
      <c r="S24" s="381"/>
      <c r="T24" s="381"/>
      <c r="U24" s="381"/>
      <c r="V24" s="382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419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3">
        <v>4680115885912</v>
      </c>
      <c r="E26" s="384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3">
        <v>4607091383881</v>
      </c>
      <c r="E27" s="384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3">
        <v>4607091388237</v>
      </c>
      <c r="E28" s="384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3">
        <v>4607091383935</v>
      </c>
      <c r="E29" s="384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3">
        <v>4607091383935</v>
      </c>
      <c r="E30" s="384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3">
        <v>4680115881990</v>
      </c>
      <c r="E31" s="384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3">
        <v>4680115881853</v>
      </c>
      <c r="E32" s="384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3">
        <v>4680115885905</v>
      </c>
      <c r="E33" s="384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3">
        <v>4607091383911</v>
      </c>
      <c r="E34" s="384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3">
        <v>4607091388244</v>
      </c>
      <c r="E35" s="384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0" t="s">
        <v>69</v>
      </c>
      <c r="Q36" s="381"/>
      <c r="R36" s="381"/>
      <c r="S36" s="381"/>
      <c r="T36" s="381"/>
      <c r="U36" s="381"/>
      <c r="V36" s="382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0" t="s">
        <v>69</v>
      </c>
      <c r="Q37" s="381"/>
      <c r="R37" s="381"/>
      <c r="S37" s="381"/>
      <c r="T37" s="381"/>
      <c r="U37" s="381"/>
      <c r="V37" s="382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419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3">
        <v>4607091388503</v>
      </c>
      <c r="E39" s="384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0" t="s">
        <v>69</v>
      </c>
      <c r="Q40" s="381"/>
      <c r="R40" s="381"/>
      <c r="S40" s="381"/>
      <c r="T40" s="381"/>
      <c r="U40" s="381"/>
      <c r="V40" s="382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0" t="s">
        <v>69</v>
      </c>
      <c r="Q41" s="381"/>
      <c r="R41" s="381"/>
      <c r="S41" s="381"/>
      <c r="T41" s="381"/>
      <c r="U41" s="381"/>
      <c r="V41" s="382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419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3">
        <v>4607091388282</v>
      </c>
      <c r="E43" s="384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0" t="s">
        <v>69</v>
      </c>
      <c r="Q44" s="381"/>
      <c r="R44" s="381"/>
      <c r="S44" s="381"/>
      <c r="T44" s="381"/>
      <c r="U44" s="381"/>
      <c r="V44" s="382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0" t="s">
        <v>69</v>
      </c>
      <c r="Q45" s="381"/>
      <c r="R45" s="381"/>
      <c r="S45" s="381"/>
      <c r="T45" s="381"/>
      <c r="U45" s="381"/>
      <c r="V45" s="382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419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3">
        <v>4607091389111</v>
      </c>
      <c r="E47" s="384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0" t="s">
        <v>69</v>
      </c>
      <c r="Q48" s="381"/>
      <c r="R48" s="381"/>
      <c r="S48" s="381"/>
      <c r="T48" s="381"/>
      <c r="U48" s="381"/>
      <c r="V48" s="382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0" t="s">
        <v>69</v>
      </c>
      <c r="Q49" s="381"/>
      <c r="R49" s="381"/>
      <c r="S49" s="381"/>
      <c r="T49" s="381"/>
      <c r="U49" s="381"/>
      <c r="V49" s="382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40" t="s">
        <v>107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48"/>
      <c r="AB50" s="48"/>
      <c r="AC50" s="48"/>
    </row>
    <row r="51" spans="1:68" ht="16.5" hidden="1" customHeight="1" x14ac:dyDescent="0.25">
      <c r="A51" s="421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9"/>
      <c r="AB51" s="369"/>
      <c r="AC51" s="369"/>
    </row>
    <row r="52" spans="1:68" ht="14.25" hidden="1" customHeight="1" x14ac:dyDescent="0.25">
      <c r="A52" s="419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3">
        <v>4607091385670</v>
      </c>
      <c r="E53" s="384"/>
      <c r="F53" s="373">
        <v>1.35</v>
      </c>
      <c r="G53" s="32">
        <v>8</v>
      </c>
      <c r="H53" s="373">
        <v>10.8</v>
      </c>
      <c r="I53" s="373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74">
        <v>250</v>
      </c>
      <c r="Y53" s="375">
        <f t="shared" ref="Y53:Y58" si="6">IFERROR(IF(X53="",0,CEILING((X53/$H53),1)*$H53),"")</f>
        <v>259.20000000000005</v>
      </c>
      <c r="Z53" s="36">
        <f>IFERROR(IF(Y53=0,"",ROUNDUP(Y53/H53,0)*0.02175),"")</f>
        <v>0.52200000000000002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261.11111111111109</v>
      </c>
      <c r="BN53" s="64">
        <f t="shared" ref="BN53:BN58" si="8">IFERROR(Y53*I53/H53,"0")</f>
        <v>270.72000000000003</v>
      </c>
      <c r="BO53" s="64">
        <f t="shared" ref="BO53:BO58" si="9">IFERROR(1/J53*(X53/H53),"0")</f>
        <v>0.41335978835978826</v>
      </c>
      <c r="BP53" s="64">
        <f t="shared" ref="BP53:BP58" si="10">IFERROR(1/J53*(Y53/H53),"0")</f>
        <v>0.4285714285714286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3">
        <v>4607091385670</v>
      </c>
      <c r="E54" s="384"/>
      <c r="F54" s="373">
        <v>1.4</v>
      </c>
      <c r="G54" s="32">
        <v>8</v>
      </c>
      <c r="H54" s="373">
        <v>11.2</v>
      </c>
      <c r="I54" s="373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3">
        <v>4680115883956</v>
      </c>
      <c r="E55" s="384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3">
        <v>4607091385687</v>
      </c>
      <c r="E56" s="384"/>
      <c r="F56" s="373">
        <v>0.4</v>
      </c>
      <c r="G56" s="32">
        <v>10</v>
      </c>
      <c r="H56" s="373">
        <v>4</v>
      </c>
      <c r="I56" s="373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74">
        <v>60</v>
      </c>
      <c r="Y56" s="375">
        <f t="shared" si="6"/>
        <v>60</v>
      </c>
      <c r="Z56" s="36">
        <f>IFERROR(IF(Y56=0,"",ROUNDUP(Y56/H56,0)*0.00937),"")</f>
        <v>0.14055000000000001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63.6</v>
      </c>
      <c r="BN56" s="64">
        <f t="shared" si="8"/>
        <v>63.6</v>
      </c>
      <c r="BO56" s="64">
        <f t="shared" si="9"/>
        <v>0.125</v>
      </c>
      <c r="BP56" s="64">
        <f t="shared" si="10"/>
        <v>0.125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3">
        <v>4680115882539</v>
      </c>
      <c r="E57" s="384"/>
      <c r="F57" s="373">
        <v>0.37</v>
      </c>
      <c r="G57" s="32">
        <v>10</v>
      </c>
      <c r="H57" s="373">
        <v>3.7</v>
      </c>
      <c r="I57" s="373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3">
        <v>4680115883949</v>
      </c>
      <c r="E58" s="384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0" t="s">
        <v>69</v>
      </c>
      <c r="Q59" s="381"/>
      <c r="R59" s="381"/>
      <c r="S59" s="381"/>
      <c r="T59" s="381"/>
      <c r="U59" s="381"/>
      <c r="V59" s="382"/>
      <c r="W59" s="37" t="s">
        <v>70</v>
      </c>
      <c r="X59" s="376">
        <f>IFERROR(X53/H53,"0")+IFERROR(X54/H54,"0")+IFERROR(X55/H55,"0")+IFERROR(X56/H56,"0")+IFERROR(X57/H57,"0")+IFERROR(X58/H58,"0")</f>
        <v>38.148148148148145</v>
      </c>
      <c r="Y59" s="376">
        <f>IFERROR(Y53/H53,"0")+IFERROR(Y54/H54,"0")+IFERROR(Y55/H55,"0")+IFERROR(Y56/H56,"0")+IFERROR(Y57/H57,"0")+IFERROR(Y58/H58,"0")</f>
        <v>39</v>
      </c>
      <c r="Z59" s="376">
        <f>IFERROR(IF(Z53="",0,Z53),"0")+IFERROR(IF(Z54="",0,Z54),"0")+IFERROR(IF(Z55="",0,Z55),"0")+IFERROR(IF(Z56="",0,Z56),"0")+IFERROR(IF(Z57="",0,Z57),"0")+IFERROR(IF(Z58="",0,Z58),"0")</f>
        <v>0.66254999999999997</v>
      </c>
      <c r="AA59" s="377"/>
      <c r="AB59" s="377"/>
      <c r="AC59" s="377"/>
    </row>
    <row r="60" spans="1:68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0" t="s">
        <v>69</v>
      </c>
      <c r="Q60" s="381"/>
      <c r="R60" s="381"/>
      <c r="S60" s="381"/>
      <c r="T60" s="381"/>
      <c r="U60" s="381"/>
      <c r="V60" s="382"/>
      <c r="W60" s="37" t="s">
        <v>68</v>
      </c>
      <c r="X60" s="376">
        <f>IFERROR(SUM(X53:X58),"0")</f>
        <v>310</v>
      </c>
      <c r="Y60" s="376">
        <f>IFERROR(SUM(Y53:Y58),"0")</f>
        <v>319.20000000000005</v>
      </c>
      <c r="Z60" s="37"/>
      <c r="AA60" s="377"/>
      <c r="AB60" s="377"/>
      <c r="AC60" s="377"/>
    </row>
    <row r="61" spans="1:68" ht="14.25" hidden="1" customHeight="1" x14ac:dyDescent="0.25">
      <c r="A61" s="419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3">
        <v>4680115885233</v>
      </c>
      <c r="E62" s="384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3">
        <v>4680115884915</v>
      </c>
      <c r="E63" s="384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0" t="s">
        <v>69</v>
      </c>
      <c r="Q64" s="381"/>
      <c r="R64" s="381"/>
      <c r="S64" s="381"/>
      <c r="T64" s="381"/>
      <c r="U64" s="381"/>
      <c r="V64" s="382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0" t="s">
        <v>69</v>
      </c>
      <c r="Q65" s="381"/>
      <c r="R65" s="381"/>
      <c r="S65" s="381"/>
      <c r="T65" s="381"/>
      <c r="U65" s="381"/>
      <c r="V65" s="382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421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9"/>
      <c r="AB66" s="369"/>
      <c r="AC66" s="369"/>
    </row>
    <row r="67" spans="1:68" ht="14.25" hidden="1" customHeight="1" x14ac:dyDescent="0.25">
      <c r="A67" s="419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0"/>
      <c r="AB67" s="370"/>
      <c r="AC67" s="370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83">
        <v>4680115881426</v>
      </c>
      <c r="E68" s="384"/>
      <c r="F68" s="373">
        <v>1.35</v>
      </c>
      <c r="G68" s="32">
        <v>8</v>
      </c>
      <c r="H68" s="373">
        <v>10.8</v>
      </c>
      <c r="I68" s="373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3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3">
        <v>4680115881426</v>
      </c>
      <c r="E69" s="384"/>
      <c r="F69" s="373">
        <v>1.35</v>
      </c>
      <c r="G69" s="32">
        <v>8</v>
      </c>
      <c r="H69" s="373">
        <v>10.8</v>
      </c>
      <c r="I69" s="373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4">
        <v>300</v>
      </c>
      <c r="Y69" s="375">
        <f t="shared" si="11"/>
        <v>302.40000000000003</v>
      </c>
      <c r="Z69" s="36">
        <f>IFERROR(IF(Y69=0,"",ROUNDUP(Y69/H69,0)*0.02175),"")</f>
        <v>0.60899999999999999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313.33333333333331</v>
      </c>
      <c r="BN69" s="64">
        <f t="shared" si="13"/>
        <v>315.83999999999997</v>
      </c>
      <c r="BO69" s="64">
        <f t="shared" si="14"/>
        <v>0.49603174603174593</v>
      </c>
      <c r="BP69" s="64">
        <f t="shared" si="15"/>
        <v>0.5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3">
        <v>4680115880283</v>
      </c>
      <c r="E70" s="384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3">
        <v>4680115882720</v>
      </c>
      <c r="E71" s="384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3">
        <v>4680115881525</v>
      </c>
      <c r="E72" s="384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33" t="s">
        <v>139</v>
      </c>
      <c r="Q72" s="389"/>
      <c r="R72" s="389"/>
      <c r="S72" s="389"/>
      <c r="T72" s="390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3">
        <v>4680115881419</v>
      </c>
      <c r="E73" s="384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4">
        <v>90</v>
      </c>
      <c r="Y73" s="375">
        <f t="shared" si="11"/>
        <v>90</v>
      </c>
      <c r="Z73" s="36">
        <f>IFERROR(IF(Y73=0,"",ROUNDUP(Y73/H73,0)*0.00937),"")</f>
        <v>0.18740000000000001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94.800000000000011</v>
      </c>
      <c r="BN73" s="64">
        <f t="shared" si="13"/>
        <v>94.800000000000011</v>
      </c>
      <c r="BO73" s="64">
        <f t="shared" si="14"/>
        <v>0.16666666666666666</v>
      </c>
      <c r="BP73" s="64">
        <f t="shared" si="15"/>
        <v>0.16666666666666666</v>
      </c>
    </row>
    <row r="74" spans="1:68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0" t="s">
        <v>69</v>
      </c>
      <c r="Q74" s="381"/>
      <c r="R74" s="381"/>
      <c r="S74" s="381"/>
      <c r="T74" s="381"/>
      <c r="U74" s="381"/>
      <c r="V74" s="382"/>
      <c r="W74" s="37" t="s">
        <v>70</v>
      </c>
      <c r="X74" s="376">
        <f>IFERROR(X68/H68,"0")+IFERROR(X69/H69,"0")+IFERROR(X70/H70,"0")+IFERROR(X71/H71,"0")+IFERROR(X72/H72,"0")+IFERROR(X73/H73,"0")</f>
        <v>47.777777777777771</v>
      </c>
      <c r="Y74" s="376">
        <f>IFERROR(Y68/H68,"0")+IFERROR(Y69/H69,"0")+IFERROR(Y70/H70,"0")+IFERROR(Y71/H71,"0")+IFERROR(Y72/H72,"0")+IFERROR(Y73/H73,"0")</f>
        <v>48</v>
      </c>
      <c r="Z74" s="376">
        <f>IFERROR(IF(Z68="",0,Z68),"0")+IFERROR(IF(Z69="",0,Z69),"0")+IFERROR(IF(Z70="",0,Z70),"0")+IFERROR(IF(Z71="",0,Z71),"0")+IFERROR(IF(Z72="",0,Z72),"0")+IFERROR(IF(Z73="",0,Z73),"0")</f>
        <v>0.7964</v>
      </c>
      <c r="AA74" s="377"/>
      <c r="AB74" s="377"/>
      <c r="AC74" s="377"/>
    </row>
    <row r="75" spans="1:68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0" t="s">
        <v>69</v>
      </c>
      <c r="Q75" s="381"/>
      <c r="R75" s="381"/>
      <c r="S75" s="381"/>
      <c r="T75" s="381"/>
      <c r="U75" s="381"/>
      <c r="V75" s="382"/>
      <c r="W75" s="37" t="s">
        <v>68</v>
      </c>
      <c r="X75" s="376">
        <f>IFERROR(SUM(X68:X73),"0")</f>
        <v>390</v>
      </c>
      <c r="Y75" s="376">
        <f>IFERROR(SUM(Y68:Y73),"0")</f>
        <v>392.40000000000003</v>
      </c>
      <c r="Z75" s="37"/>
      <c r="AA75" s="377"/>
      <c r="AB75" s="377"/>
      <c r="AC75" s="377"/>
    </row>
    <row r="76" spans="1:68" ht="14.25" hidden="1" customHeight="1" x14ac:dyDescent="0.25">
      <c r="A76" s="419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3">
        <v>4680115881440</v>
      </c>
      <c r="E77" s="384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74">
        <v>150</v>
      </c>
      <c r="Y77" s="375">
        <f>IFERROR(IF(X77="",0,CEILING((X77/$H77),1)*$H77),"")</f>
        <v>151.20000000000002</v>
      </c>
      <c r="Z77" s="36">
        <f>IFERROR(IF(Y77=0,"",ROUNDUP(Y77/H77,0)*0.02175),"")</f>
        <v>0.30449999999999999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156.66666666666666</v>
      </c>
      <c r="BN77" s="64">
        <f>IFERROR(Y77*I77/H77,"0")</f>
        <v>157.91999999999999</v>
      </c>
      <c r="BO77" s="64">
        <f>IFERROR(1/J77*(X77/H77),"0")</f>
        <v>0.24801587301587297</v>
      </c>
      <c r="BP77" s="64">
        <f>IFERROR(1/J77*(Y77/H77),"0")</f>
        <v>0.25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3">
        <v>4680115881433</v>
      </c>
      <c r="E78" s="384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74">
        <v>45</v>
      </c>
      <c r="Y78" s="375">
        <f>IFERROR(IF(X78="",0,CEILING((X78/$H78),1)*$H78),"")</f>
        <v>45.900000000000006</v>
      </c>
      <c r="Z78" s="36">
        <f>IFERROR(IF(Y78=0,"",ROUNDUP(Y78/H78,0)*0.00753),"")</f>
        <v>0.12801000000000001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48.333333333333329</v>
      </c>
      <c r="BN78" s="64">
        <f>IFERROR(Y78*I78/H78,"0")</f>
        <v>49.300000000000004</v>
      </c>
      <c r="BO78" s="64">
        <f>IFERROR(1/J78*(X78/H78),"0")</f>
        <v>0.10683760683760682</v>
      </c>
      <c r="BP78" s="64">
        <f>IFERROR(1/J78*(Y78/H78),"0")</f>
        <v>0.10897435897435898</v>
      </c>
    </row>
    <row r="79" spans="1:68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0" t="s">
        <v>69</v>
      </c>
      <c r="Q79" s="381"/>
      <c r="R79" s="381"/>
      <c r="S79" s="381"/>
      <c r="T79" s="381"/>
      <c r="U79" s="381"/>
      <c r="V79" s="382"/>
      <c r="W79" s="37" t="s">
        <v>70</v>
      </c>
      <c r="X79" s="376">
        <f>IFERROR(X77/H77,"0")+IFERROR(X78/H78,"0")</f>
        <v>30.55555555555555</v>
      </c>
      <c r="Y79" s="376">
        <f>IFERROR(Y77/H77,"0")+IFERROR(Y78/H78,"0")</f>
        <v>31</v>
      </c>
      <c r="Z79" s="376">
        <f>IFERROR(IF(Z77="",0,Z77),"0")+IFERROR(IF(Z78="",0,Z78),"0")</f>
        <v>0.43251000000000001</v>
      </c>
      <c r="AA79" s="377"/>
      <c r="AB79" s="377"/>
      <c r="AC79" s="377"/>
    </row>
    <row r="80" spans="1:68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0" t="s">
        <v>69</v>
      </c>
      <c r="Q80" s="381"/>
      <c r="R80" s="381"/>
      <c r="S80" s="381"/>
      <c r="T80" s="381"/>
      <c r="U80" s="381"/>
      <c r="V80" s="382"/>
      <c r="W80" s="37" t="s">
        <v>68</v>
      </c>
      <c r="X80" s="376">
        <f>IFERROR(SUM(X77:X78),"0")</f>
        <v>195</v>
      </c>
      <c r="Y80" s="376">
        <f>IFERROR(SUM(Y77:Y78),"0")</f>
        <v>197.10000000000002</v>
      </c>
      <c r="Z80" s="37"/>
      <c r="AA80" s="377"/>
      <c r="AB80" s="377"/>
      <c r="AC80" s="377"/>
    </row>
    <row r="81" spans="1:68" ht="14.25" hidden="1" customHeight="1" x14ac:dyDescent="0.25">
      <c r="A81" s="419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0"/>
      <c r="AB81" s="370"/>
      <c r="AC81" s="370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3">
        <v>4680115885066</v>
      </c>
      <c r="E82" s="384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3">
        <v>4680115885042</v>
      </c>
      <c r="E83" s="384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9"/>
      <c r="R83" s="389"/>
      <c r="S83" s="389"/>
      <c r="T83" s="390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3">
        <v>4680115885080</v>
      </c>
      <c r="E84" s="384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3">
        <v>4680115885073</v>
      </c>
      <c r="E85" s="384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3">
        <v>4680115885059</v>
      </c>
      <c r="E86" s="384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3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3">
        <v>4680115885097</v>
      </c>
      <c r="E87" s="384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0" t="s">
        <v>69</v>
      </c>
      <c r="Q88" s="381"/>
      <c r="R88" s="381"/>
      <c r="S88" s="381"/>
      <c r="T88" s="381"/>
      <c r="U88" s="381"/>
      <c r="V88" s="382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0" t="s">
        <v>69</v>
      </c>
      <c r="Q89" s="381"/>
      <c r="R89" s="381"/>
      <c r="S89" s="381"/>
      <c r="T89" s="381"/>
      <c r="U89" s="381"/>
      <c r="V89" s="382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419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0"/>
      <c r="AB90" s="370"/>
      <c r="AC90" s="370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3">
        <v>4680115884403</v>
      </c>
      <c r="E91" s="384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9"/>
      <c r="R91" s="389"/>
      <c r="S91" s="389"/>
      <c r="T91" s="390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3">
        <v>4680115884311</v>
      </c>
      <c r="E92" s="384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9"/>
      <c r="R92" s="389"/>
      <c r="S92" s="389"/>
      <c r="T92" s="390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0" t="s">
        <v>69</v>
      </c>
      <c r="Q93" s="381"/>
      <c r="R93" s="381"/>
      <c r="S93" s="381"/>
      <c r="T93" s="381"/>
      <c r="U93" s="381"/>
      <c r="V93" s="382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0" t="s">
        <v>69</v>
      </c>
      <c r="Q94" s="381"/>
      <c r="R94" s="381"/>
      <c r="S94" s="381"/>
      <c r="T94" s="381"/>
      <c r="U94" s="381"/>
      <c r="V94" s="382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419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0"/>
      <c r="AB95" s="370"/>
      <c r="AC95" s="370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3">
        <v>4680115881532</v>
      </c>
      <c r="E96" s="384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164</v>
      </c>
      <c r="B97" s="54" t="s">
        <v>166</v>
      </c>
      <c r="C97" s="31">
        <v>4301060371</v>
      </c>
      <c r="D97" s="383">
        <v>4680115881532</v>
      </c>
      <c r="E97" s="384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3">
        <v>4680115881464</v>
      </c>
      <c r="E98" s="384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0" t="s">
        <v>69</v>
      </c>
      <c r="Q99" s="381"/>
      <c r="R99" s="381"/>
      <c r="S99" s="381"/>
      <c r="T99" s="381"/>
      <c r="U99" s="381"/>
      <c r="V99" s="382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hidden="1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0" t="s">
        <v>69</v>
      </c>
      <c r="Q100" s="381"/>
      <c r="R100" s="381"/>
      <c r="S100" s="381"/>
      <c r="T100" s="381"/>
      <c r="U100" s="381"/>
      <c r="V100" s="382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hidden="1" customHeight="1" x14ac:dyDescent="0.25">
      <c r="A101" s="421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9"/>
      <c r="AB101" s="369"/>
      <c r="AC101" s="369"/>
    </row>
    <row r="102" spans="1:68" ht="14.25" hidden="1" customHeight="1" x14ac:dyDescent="0.25">
      <c r="A102" s="419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83">
        <v>4680115881327</v>
      </c>
      <c r="E103" s="384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74">
        <v>120</v>
      </c>
      <c r="Y103" s="375">
        <f>IFERROR(IF(X103="",0,CEILING((X103/$H103),1)*$H103),"")</f>
        <v>129.60000000000002</v>
      </c>
      <c r="Z103" s="36">
        <f>IFERROR(IF(Y103=0,"",ROUNDUP(Y103/H103,0)*0.02175),"")</f>
        <v>0.26100000000000001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125.33333333333331</v>
      </c>
      <c r="BN103" s="64">
        <f>IFERROR(Y103*I103/H103,"0")</f>
        <v>135.36000000000001</v>
      </c>
      <c r="BO103" s="64">
        <f>IFERROR(1/J103*(X103/H103),"0")</f>
        <v>0.1984126984126984</v>
      </c>
      <c r="BP103" s="64">
        <f>IFERROR(1/J103*(Y103/H103),"0")</f>
        <v>0.2142857142857143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3">
        <v>4680115881518</v>
      </c>
      <c r="E104" s="384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4301012007</v>
      </c>
      <c r="D105" s="383">
        <v>4680115881303</v>
      </c>
      <c r="E105" s="384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9"/>
      <c r="R105" s="389"/>
      <c r="S105" s="389"/>
      <c r="T105" s="390"/>
      <c r="U105" s="34"/>
      <c r="V105" s="34" t="s">
        <v>177</v>
      </c>
      <c r="W105" s="35" t="s">
        <v>68</v>
      </c>
      <c r="X105" s="374">
        <v>50</v>
      </c>
      <c r="Y105" s="375">
        <f>IFERROR(IF(X105="",0,CEILING((X105/$H105),1)*$H105),"")</f>
        <v>54</v>
      </c>
      <c r="Z105" s="36">
        <f>IFERROR(IF(Y105=0,"",ROUNDUP(Y105/H105,0)*0.00937),"")</f>
        <v>0.11244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52.333333333333336</v>
      </c>
      <c r="BN105" s="64">
        <f>IFERROR(Y105*I105/H105,"0")</f>
        <v>56.52</v>
      </c>
      <c r="BO105" s="64">
        <f>IFERROR(1/J105*(X105/H105),"0")</f>
        <v>9.2592592592592587E-2</v>
      </c>
      <c r="BP105" s="64">
        <f>IFERROR(1/J105*(Y105/H105),"0")</f>
        <v>0.1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4301011443</v>
      </c>
      <c r="D106" s="383">
        <v>4680115881303</v>
      </c>
      <c r="E106" s="384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9"/>
      <c r="R106" s="389"/>
      <c r="S106" s="389"/>
      <c r="T106" s="390"/>
      <c r="U106" s="34" t="s">
        <v>180</v>
      </c>
      <c r="V106" s="34"/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0" t="s">
        <v>69</v>
      </c>
      <c r="Q107" s="381"/>
      <c r="R107" s="381"/>
      <c r="S107" s="381"/>
      <c r="T107" s="381"/>
      <c r="U107" s="381"/>
      <c r="V107" s="382"/>
      <c r="W107" s="37" t="s">
        <v>70</v>
      </c>
      <c r="X107" s="376">
        <f>IFERROR(X103/H103,"0")+IFERROR(X104/H104,"0")+IFERROR(X105/H105,"0")+IFERROR(X106/H106,"0")</f>
        <v>22.222222222222221</v>
      </c>
      <c r="Y107" s="376">
        <f>IFERROR(Y103/H103,"0")+IFERROR(Y104/H104,"0")+IFERROR(Y105/H105,"0")+IFERROR(Y106/H106,"0")</f>
        <v>24</v>
      </c>
      <c r="Z107" s="376">
        <f>IFERROR(IF(Z103="",0,Z103),"0")+IFERROR(IF(Z104="",0,Z104),"0")+IFERROR(IF(Z105="",0,Z105),"0")+IFERROR(IF(Z106="",0,Z106),"0")</f>
        <v>0.37343999999999999</v>
      </c>
      <c r="AA107" s="377"/>
      <c r="AB107" s="377"/>
      <c r="AC107" s="377"/>
    </row>
    <row r="108" spans="1:68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80" t="s">
        <v>69</v>
      </c>
      <c r="Q108" s="381"/>
      <c r="R108" s="381"/>
      <c r="S108" s="381"/>
      <c r="T108" s="381"/>
      <c r="U108" s="381"/>
      <c r="V108" s="382"/>
      <c r="W108" s="37" t="s">
        <v>68</v>
      </c>
      <c r="X108" s="376">
        <f>IFERROR(SUM(X103:X106),"0")</f>
        <v>170</v>
      </c>
      <c r="Y108" s="376">
        <f>IFERROR(SUM(Y103:Y106),"0")</f>
        <v>183.60000000000002</v>
      </c>
      <c r="Z108" s="37"/>
      <c r="AA108" s="377"/>
      <c r="AB108" s="377"/>
      <c r="AC108" s="377"/>
    </row>
    <row r="109" spans="1:68" ht="14.25" hidden="1" customHeight="1" x14ac:dyDescent="0.25">
      <c r="A109" s="419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3">
        <v>4607091386967</v>
      </c>
      <c r="E110" s="384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3">
        <v>4607091386967</v>
      </c>
      <c r="E111" s="384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74">
        <v>150</v>
      </c>
      <c r="Y111" s="375">
        <f>IFERROR(IF(X111="",0,CEILING((X111/$H111),1)*$H111),"")</f>
        <v>151.20000000000002</v>
      </c>
      <c r="Z111" s="36">
        <f>IFERROR(IF(Y111=0,"",ROUNDUP(Y111/H111,0)*0.02175),"")</f>
        <v>0.39149999999999996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160.07142857142858</v>
      </c>
      <c r="BN111" s="64">
        <f>IFERROR(Y111*I111/H111,"0")</f>
        <v>161.35200000000003</v>
      </c>
      <c r="BO111" s="64">
        <f>IFERROR(1/J111*(X111/H111),"0")</f>
        <v>0.31887755102040816</v>
      </c>
      <c r="BP111" s="64">
        <f>IFERROR(1/J111*(Y111/H111),"0")</f>
        <v>0.3214285714285714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3">
        <v>4607091385731</v>
      </c>
      <c r="E112" s="384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74">
        <v>13.5</v>
      </c>
      <c r="Y112" s="375">
        <f>IFERROR(IF(X112="",0,CEILING((X112/$H112),1)*$H112),"")</f>
        <v>13.5</v>
      </c>
      <c r="Z112" s="36">
        <f>IFERROR(IF(Y112=0,"",ROUNDUP(Y112/H112,0)*0.00753),"")</f>
        <v>3.7650000000000003E-2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14.86</v>
      </c>
      <c r="BN112" s="64">
        <f>IFERROR(Y112*I112/H112,"0")</f>
        <v>14.86</v>
      </c>
      <c r="BO112" s="64">
        <f>IFERROR(1/J112*(X112/H112),"0")</f>
        <v>3.2051282051282048E-2</v>
      </c>
      <c r="BP112" s="64">
        <f>IFERROR(1/J112*(Y112/H112),"0")</f>
        <v>3.2051282051282048E-2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3">
        <v>4680115880894</v>
      </c>
      <c r="E113" s="384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3">
        <v>4680115880214</v>
      </c>
      <c r="E114" s="384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0" t="s">
        <v>69</v>
      </c>
      <c r="Q115" s="381"/>
      <c r="R115" s="381"/>
      <c r="S115" s="381"/>
      <c r="T115" s="381"/>
      <c r="U115" s="381"/>
      <c r="V115" s="382"/>
      <c r="W115" s="37" t="s">
        <v>70</v>
      </c>
      <c r="X115" s="376">
        <f>IFERROR(X110/H110,"0")+IFERROR(X111/H111,"0")+IFERROR(X112/H112,"0")+IFERROR(X113/H113,"0")+IFERROR(X114/H114,"0")</f>
        <v>22.857142857142858</v>
      </c>
      <c r="Y115" s="376">
        <f>IFERROR(Y110/H110,"0")+IFERROR(Y111/H111,"0")+IFERROR(Y112/H112,"0")+IFERROR(Y113/H113,"0")+IFERROR(Y114/H114,"0")</f>
        <v>23</v>
      </c>
      <c r="Z115" s="376">
        <f>IFERROR(IF(Z110="",0,Z110),"0")+IFERROR(IF(Z111="",0,Z111),"0")+IFERROR(IF(Z112="",0,Z112),"0")+IFERROR(IF(Z113="",0,Z113),"0")+IFERROR(IF(Z114="",0,Z114),"0")</f>
        <v>0.42914999999999998</v>
      </c>
      <c r="AA115" s="377"/>
      <c r="AB115" s="377"/>
      <c r="AC115" s="377"/>
    </row>
    <row r="116" spans="1:68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80" t="s">
        <v>69</v>
      </c>
      <c r="Q116" s="381"/>
      <c r="R116" s="381"/>
      <c r="S116" s="381"/>
      <c r="T116" s="381"/>
      <c r="U116" s="381"/>
      <c r="V116" s="382"/>
      <c r="W116" s="37" t="s">
        <v>68</v>
      </c>
      <c r="X116" s="376">
        <f>IFERROR(SUM(X110:X114),"0")</f>
        <v>163.5</v>
      </c>
      <c r="Y116" s="376">
        <f>IFERROR(SUM(Y110:Y114),"0")</f>
        <v>164.70000000000002</v>
      </c>
      <c r="Z116" s="37"/>
      <c r="AA116" s="377"/>
      <c r="AB116" s="377"/>
      <c r="AC116" s="377"/>
    </row>
    <row r="117" spans="1:68" ht="16.5" hidden="1" customHeight="1" x14ac:dyDescent="0.25">
      <c r="A117" s="421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9"/>
      <c r="AB117" s="369"/>
      <c r="AC117" s="369"/>
    </row>
    <row r="118" spans="1:68" ht="14.25" hidden="1" customHeight="1" x14ac:dyDescent="0.25">
      <c r="A118" s="419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3">
        <v>4680115882133</v>
      </c>
      <c r="E119" s="384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3">
        <v>4680115882133</v>
      </c>
      <c r="E120" s="384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3">
        <v>4680115880269</v>
      </c>
      <c r="E121" s="384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3">
        <v>4680115880429</v>
      </c>
      <c r="E122" s="384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3">
        <v>4680115881457</v>
      </c>
      <c r="E123" s="384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0" t="s">
        <v>69</v>
      </c>
      <c r="Q124" s="381"/>
      <c r="R124" s="381"/>
      <c r="S124" s="381"/>
      <c r="T124" s="381"/>
      <c r="U124" s="381"/>
      <c r="V124" s="382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hidden="1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80" t="s">
        <v>69</v>
      </c>
      <c r="Q125" s="381"/>
      <c r="R125" s="381"/>
      <c r="S125" s="381"/>
      <c r="T125" s="381"/>
      <c r="U125" s="381"/>
      <c r="V125" s="382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hidden="1" customHeight="1" x14ac:dyDescent="0.25">
      <c r="A126" s="419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70"/>
      <c r="AB126" s="370"/>
      <c r="AC126" s="370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3">
        <v>4680115881488</v>
      </c>
      <c r="E127" s="384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3">
        <v>4680115882775</v>
      </c>
      <c r="E128" s="384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115</v>
      </c>
      <c r="N128" s="33"/>
      <c r="O128" s="32">
        <v>50</v>
      </c>
      <c r="P128" s="7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3">
        <v>4680115880658</v>
      </c>
      <c r="E129" s="384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113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0" t="s">
        <v>69</v>
      </c>
      <c r="Q130" s="381"/>
      <c r="R130" s="381"/>
      <c r="S130" s="381"/>
      <c r="T130" s="381"/>
      <c r="U130" s="381"/>
      <c r="V130" s="382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80" t="s">
        <v>69</v>
      </c>
      <c r="Q131" s="381"/>
      <c r="R131" s="381"/>
      <c r="S131" s="381"/>
      <c r="T131" s="381"/>
      <c r="U131" s="381"/>
      <c r="V131" s="382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419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70"/>
      <c r="AB132" s="370"/>
      <c r="AC132" s="370"/>
    </row>
    <row r="133" spans="1:68" ht="16.5" hidden="1" customHeight="1" x14ac:dyDescent="0.25">
      <c r="A133" s="54" t="s">
        <v>206</v>
      </c>
      <c r="B133" s="54" t="s">
        <v>207</v>
      </c>
      <c r="C133" s="31">
        <v>4301051360</v>
      </c>
      <c r="D133" s="383">
        <v>4607091385168</v>
      </c>
      <c r="E133" s="384"/>
      <c r="F133" s="373">
        <v>1.35</v>
      </c>
      <c r="G133" s="32">
        <v>6</v>
      </c>
      <c r="H133" s="373">
        <v>8.1</v>
      </c>
      <c r="I133" s="373">
        <v>8.6579999999999995</v>
      </c>
      <c r="J133" s="32">
        <v>56</v>
      </c>
      <c r="K133" s="32" t="s">
        <v>112</v>
      </c>
      <c r="L133" s="32"/>
      <c r="M133" s="33" t="s">
        <v>115</v>
      </c>
      <c r="N133" s="33"/>
      <c r="O133" s="32">
        <v>45</v>
      </c>
      <c r="P133" s="7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4301051612</v>
      </c>
      <c r="D134" s="383">
        <v>4607091385168</v>
      </c>
      <c r="E134" s="384"/>
      <c r="F134" s="373">
        <v>1.4</v>
      </c>
      <c r="G134" s="32">
        <v>6</v>
      </c>
      <c r="H134" s="373">
        <v>8.4</v>
      </c>
      <c r="I134" s="373">
        <v>8.9580000000000002</v>
      </c>
      <c r="J134" s="32">
        <v>56</v>
      </c>
      <c r="K134" s="32" t="s">
        <v>112</v>
      </c>
      <c r="L134" s="32"/>
      <c r="M134" s="33" t="s">
        <v>67</v>
      </c>
      <c r="N134" s="33"/>
      <c r="O134" s="32">
        <v>45</v>
      </c>
      <c r="P134" s="7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74">
        <v>130</v>
      </c>
      <c r="Y134" s="375">
        <f t="shared" si="21"/>
        <v>134.4</v>
      </c>
      <c r="Z134" s="36">
        <f>IFERROR(IF(Y134=0,"",ROUNDUP(Y134/H134,0)*0.02175),"")</f>
        <v>0.34799999999999998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138.63571428571427</v>
      </c>
      <c r="BN134" s="64">
        <f t="shared" si="23"/>
        <v>143.328</v>
      </c>
      <c r="BO134" s="64">
        <f t="shared" si="24"/>
        <v>0.27636054421768708</v>
      </c>
      <c r="BP134" s="64">
        <f t="shared" si="25"/>
        <v>0.2857142857142857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3">
        <v>4607091383256</v>
      </c>
      <c r="E135" s="384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83">
        <v>4607091385748</v>
      </c>
      <c r="E136" s="384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115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74">
        <v>13.5</v>
      </c>
      <c r="Y136" s="375">
        <f t="shared" si="21"/>
        <v>13.5</v>
      </c>
      <c r="Z136" s="36">
        <f>IFERROR(IF(Y136=0,"",ROUNDUP(Y136/H136,0)*0.00753),"")</f>
        <v>3.7650000000000003E-2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14.86</v>
      </c>
      <c r="BN136" s="64">
        <f t="shared" si="23"/>
        <v>14.86</v>
      </c>
      <c r="BO136" s="64">
        <f t="shared" si="24"/>
        <v>3.2051282051282048E-2</v>
      </c>
      <c r="BP136" s="64">
        <f t="shared" si="25"/>
        <v>3.2051282051282048E-2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3">
        <v>4680115884533</v>
      </c>
      <c r="E137" s="384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3">
        <v>4680115882645</v>
      </c>
      <c r="E138" s="384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0" t="s">
        <v>69</v>
      </c>
      <c r="Q139" s="381"/>
      <c r="R139" s="381"/>
      <c r="S139" s="381"/>
      <c r="T139" s="381"/>
      <c r="U139" s="381"/>
      <c r="V139" s="382"/>
      <c r="W139" s="37" t="s">
        <v>70</v>
      </c>
      <c r="X139" s="376">
        <f>IFERROR(X133/H133,"0")+IFERROR(X134/H134,"0")+IFERROR(X135/H135,"0")+IFERROR(X136/H136,"0")+IFERROR(X137/H137,"0")+IFERROR(X138/H138,"0")</f>
        <v>20.476190476190474</v>
      </c>
      <c r="Y139" s="376">
        <f>IFERROR(Y133/H133,"0")+IFERROR(Y134/H134,"0")+IFERROR(Y135/H135,"0")+IFERROR(Y136/H136,"0")+IFERROR(Y137/H137,"0")+IFERROR(Y138/H138,"0")</f>
        <v>21</v>
      </c>
      <c r="Z139" s="376">
        <f>IFERROR(IF(Z133="",0,Z133),"0")+IFERROR(IF(Z134="",0,Z134),"0")+IFERROR(IF(Z135="",0,Z135),"0")+IFERROR(IF(Z136="",0,Z136),"0")+IFERROR(IF(Z137="",0,Z137),"0")+IFERROR(IF(Z138="",0,Z138),"0")</f>
        <v>0.38564999999999999</v>
      </c>
      <c r="AA139" s="377"/>
      <c r="AB139" s="377"/>
      <c r="AC139" s="377"/>
    </row>
    <row r="140" spans="1:68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80" t="s">
        <v>69</v>
      </c>
      <c r="Q140" s="381"/>
      <c r="R140" s="381"/>
      <c r="S140" s="381"/>
      <c r="T140" s="381"/>
      <c r="U140" s="381"/>
      <c r="V140" s="382"/>
      <c r="W140" s="37" t="s">
        <v>68</v>
      </c>
      <c r="X140" s="376">
        <f>IFERROR(SUM(X133:X138),"0")</f>
        <v>143.5</v>
      </c>
      <c r="Y140" s="376">
        <f>IFERROR(SUM(Y133:Y138),"0")</f>
        <v>147.9</v>
      </c>
      <c r="Z140" s="37"/>
      <c r="AA140" s="377"/>
      <c r="AB140" s="377"/>
      <c r="AC140" s="377"/>
    </row>
    <row r="141" spans="1:68" ht="14.25" hidden="1" customHeight="1" x14ac:dyDescent="0.25">
      <c r="A141" s="419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70"/>
      <c r="AB141" s="370"/>
      <c r="AC141" s="370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3">
        <v>4680115882652</v>
      </c>
      <c r="E142" s="384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3">
        <v>4680115880238</v>
      </c>
      <c r="E143" s="384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0" t="s">
        <v>69</v>
      </c>
      <c r="Q144" s="381"/>
      <c r="R144" s="381"/>
      <c r="S144" s="381"/>
      <c r="T144" s="381"/>
      <c r="U144" s="381"/>
      <c r="V144" s="382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80" t="s">
        <v>69</v>
      </c>
      <c r="Q145" s="381"/>
      <c r="R145" s="381"/>
      <c r="S145" s="381"/>
      <c r="T145" s="381"/>
      <c r="U145" s="381"/>
      <c r="V145" s="382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421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9"/>
      <c r="AB146" s="369"/>
      <c r="AC146" s="369"/>
    </row>
    <row r="147" spans="1:68" ht="14.25" hidden="1" customHeight="1" x14ac:dyDescent="0.25">
      <c r="A147" s="419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83">
        <v>4680115882577</v>
      </c>
      <c r="E148" s="384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74">
        <v>12</v>
      </c>
      <c r="Y148" s="375">
        <f>IFERROR(IF(X148="",0,CEILING((X148/$H148),1)*$H148),"")</f>
        <v>12.8</v>
      </c>
      <c r="Z148" s="36">
        <f>IFERROR(IF(Y148=0,"",ROUNDUP(Y148/H148,0)*0.00753),"")</f>
        <v>3.0120000000000001E-2</v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12.749999999999998</v>
      </c>
      <c r="BN148" s="64">
        <f>IFERROR(Y148*I148/H148,"0")</f>
        <v>13.6</v>
      </c>
      <c r="BO148" s="64">
        <f>IFERROR(1/J148*(X148/H148),"0")</f>
        <v>2.4038461538461536E-2</v>
      </c>
      <c r="BP148" s="64">
        <f>IFERROR(1/J148*(Y148/H148),"0")</f>
        <v>2.564102564102564E-2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3">
        <v>4680115882577</v>
      </c>
      <c r="E149" s="384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0" t="s">
        <v>69</v>
      </c>
      <c r="Q150" s="381"/>
      <c r="R150" s="381"/>
      <c r="S150" s="381"/>
      <c r="T150" s="381"/>
      <c r="U150" s="381"/>
      <c r="V150" s="382"/>
      <c r="W150" s="37" t="s">
        <v>70</v>
      </c>
      <c r="X150" s="376">
        <f>IFERROR(X148/H148,"0")+IFERROR(X149/H149,"0")</f>
        <v>3.75</v>
      </c>
      <c r="Y150" s="376">
        <f>IFERROR(Y148/H148,"0")+IFERROR(Y149/H149,"0")</f>
        <v>4</v>
      </c>
      <c r="Z150" s="376">
        <f>IFERROR(IF(Z148="",0,Z148),"0")+IFERROR(IF(Z149="",0,Z149),"0")</f>
        <v>3.0120000000000001E-2</v>
      </c>
      <c r="AA150" s="377"/>
      <c r="AB150" s="377"/>
      <c r="AC150" s="377"/>
    </row>
    <row r="151" spans="1:68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80" t="s">
        <v>69</v>
      </c>
      <c r="Q151" s="381"/>
      <c r="R151" s="381"/>
      <c r="S151" s="381"/>
      <c r="T151" s="381"/>
      <c r="U151" s="381"/>
      <c r="V151" s="382"/>
      <c r="W151" s="37" t="s">
        <v>68</v>
      </c>
      <c r="X151" s="376">
        <f>IFERROR(SUM(X148:X149),"0")</f>
        <v>12</v>
      </c>
      <c r="Y151" s="376">
        <f>IFERROR(SUM(Y148:Y149),"0")</f>
        <v>12.8</v>
      </c>
      <c r="Z151" s="37"/>
      <c r="AA151" s="377"/>
      <c r="AB151" s="377"/>
      <c r="AC151" s="377"/>
    </row>
    <row r="152" spans="1:68" ht="14.25" hidden="1" customHeight="1" x14ac:dyDescent="0.25">
      <c r="A152" s="419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4301031234</v>
      </c>
      <c r="D153" s="383">
        <v>4680115883444</v>
      </c>
      <c r="E153" s="384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4">
        <v>10.5</v>
      </c>
      <c r="Y153" s="375">
        <f>IFERROR(IF(X153="",0,CEILING((X153/$H153),1)*$H153),"")</f>
        <v>11.2</v>
      </c>
      <c r="Z153" s="36">
        <f>IFERROR(IF(Y153=0,"",ROUNDUP(Y153/H153,0)*0.00753),"")</f>
        <v>3.0120000000000001E-2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11.58</v>
      </c>
      <c r="BN153" s="64">
        <f>IFERROR(Y153*I153/H153,"0")</f>
        <v>12.352</v>
      </c>
      <c r="BO153" s="64">
        <f>IFERROR(1/J153*(X153/H153),"0")</f>
        <v>2.403846153846154E-2</v>
      </c>
      <c r="BP153" s="64">
        <f>IFERROR(1/J153*(Y153/H153),"0")</f>
        <v>2.564102564102564E-2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4301031235</v>
      </c>
      <c r="D154" s="383">
        <v>4680115883444</v>
      </c>
      <c r="E154" s="384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0" t="s">
        <v>69</v>
      </c>
      <c r="Q155" s="381"/>
      <c r="R155" s="381"/>
      <c r="S155" s="381"/>
      <c r="T155" s="381"/>
      <c r="U155" s="381"/>
      <c r="V155" s="382"/>
      <c r="W155" s="37" t="s">
        <v>70</v>
      </c>
      <c r="X155" s="376">
        <f>IFERROR(X153/H153,"0")+IFERROR(X154/H154,"0")</f>
        <v>3.7500000000000004</v>
      </c>
      <c r="Y155" s="376">
        <f>IFERROR(Y153/H153,"0")+IFERROR(Y154/H154,"0")</f>
        <v>4</v>
      </c>
      <c r="Z155" s="376">
        <f>IFERROR(IF(Z153="",0,Z153),"0")+IFERROR(IF(Z154="",0,Z154),"0")</f>
        <v>3.0120000000000001E-2</v>
      </c>
      <c r="AA155" s="377"/>
      <c r="AB155" s="377"/>
      <c r="AC155" s="377"/>
    </row>
    <row r="156" spans="1:68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80" t="s">
        <v>69</v>
      </c>
      <c r="Q156" s="381"/>
      <c r="R156" s="381"/>
      <c r="S156" s="381"/>
      <c r="T156" s="381"/>
      <c r="U156" s="381"/>
      <c r="V156" s="382"/>
      <c r="W156" s="37" t="s">
        <v>68</v>
      </c>
      <c r="X156" s="376">
        <f>IFERROR(SUM(X153:X154),"0")</f>
        <v>10.5</v>
      </c>
      <c r="Y156" s="376">
        <f>IFERROR(SUM(Y153:Y154),"0")</f>
        <v>11.2</v>
      </c>
      <c r="Z156" s="37"/>
      <c r="AA156" s="377"/>
      <c r="AB156" s="377"/>
      <c r="AC156" s="377"/>
    </row>
    <row r="157" spans="1:68" ht="14.25" hidden="1" customHeight="1" x14ac:dyDescent="0.25">
      <c r="A157" s="419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83">
        <v>4680115882584</v>
      </c>
      <c r="E158" s="384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74">
        <v>9.9</v>
      </c>
      <c r="Y158" s="375">
        <f>IFERROR(IF(X158="",0,CEILING((X158/$H158),1)*$H158),"")</f>
        <v>10.56</v>
      </c>
      <c r="Z158" s="36">
        <f>IFERROR(IF(Y158=0,"",ROUNDUP(Y158/H158,0)*0.00753),"")</f>
        <v>3.0120000000000001E-2</v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10.98</v>
      </c>
      <c r="BN158" s="64">
        <f>IFERROR(Y158*I158/H158,"0")</f>
        <v>11.712</v>
      </c>
      <c r="BO158" s="64">
        <f>IFERROR(1/J158*(X158/H158),"0")</f>
        <v>2.4038461538461536E-2</v>
      </c>
      <c r="BP158" s="64">
        <f>IFERROR(1/J158*(Y158/H158),"0")</f>
        <v>2.564102564102564E-2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3">
        <v>4680115882584</v>
      </c>
      <c r="E159" s="384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0" t="s">
        <v>69</v>
      </c>
      <c r="Q160" s="381"/>
      <c r="R160" s="381"/>
      <c r="S160" s="381"/>
      <c r="T160" s="381"/>
      <c r="U160" s="381"/>
      <c r="V160" s="382"/>
      <c r="W160" s="37" t="s">
        <v>70</v>
      </c>
      <c r="X160" s="376">
        <f>IFERROR(X158/H158,"0")+IFERROR(X159/H159,"0")</f>
        <v>3.75</v>
      </c>
      <c r="Y160" s="376">
        <f>IFERROR(Y158/H158,"0")+IFERROR(Y159/H159,"0")</f>
        <v>4</v>
      </c>
      <c r="Z160" s="376">
        <f>IFERROR(IF(Z158="",0,Z158),"0")+IFERROR(IF(Z159="",0,Z159),"0")</f>
        <v>3.0120000000000001E-2</v>
      </c>
      <c r="AA160" s="377"/>
      <c r="AB160" s="377"/>
      <c r="AC160" s="377"/>
    </row>
    <row r="161" spans="1:68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80" t="s">
        <v>69</v>
      </c>
      <c r="Q161" s="381"/>
      <c r="R161" s="381"/>
      <c r="S161" s="381"/>
      <c r="T161" s="381"/>
      <c r="U161" s="381"/>
      <c r="V161" s="382"/>
      <c r="W161" s="37" t="s">
        <v>68</v>
      </c>
      <c r="X161" s="376">
        <f>IFERROR(SUM(X158:X159),"0")</f>
        <v>9.9</v>
      </c>
      <c r="Y161" s="376">
        <f>IFERROR(SUM(Y158:Y159),"0")</f>
        <v>10.56</v>
      </c>
      <c r="Z161" s="37"/>
      <c r="AA161" s="377"/>
      <c r="AB161" s="377"/>
      <c r="AC161" s="377"/>
    </row>
    <row r="162" spans="1:68" ht="16.5" hidden="1" customHeight="1" x14ac:dyDescent="0.25">
      <c r="A162" s="421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9"/>
      <c r="AB162" s="369"/>
      <c r="AC162" s="369"/>
    </row>
    <row r="163" spans="1:68" ht="14.25" hidden="1" customHeight="1" x14ac:dyDescent="0.25">
      <c r="A163" s="419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83">
        <v>4607091382945</v>
      </c>
      <c r="E164" s="384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113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74">
        <v>30</v>
      </c>
      <c r="Y164" s="375">
        <f>IFERROR(IF(X164="",0,CEILING((X164/$H164),1)*$H164),"")</f>
        <v>33.599999999999994</v>
      </c>
      <c r="Z164" s="36">
        <f>IFERROR(IF(Y164=0,"",ROUNDUP(Y164/H164,0)*0.02175),"")</f>
        <v>6.5250000000000002E-2</v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31.285714285714285</v>
      </c>
      <c r="BN164" s="64">
        <f>IFERROR(Y164*I164/H164,"0")</f>
        <v>35.039999999999992</v>
      </c>
      <c r="BO164" s="64">
        <f>IFERROR(1/J164*(X164/H164),"0")</f>
        <v>4.7831632653061229E-2</v>
      </c>
      <c r="BP164" s="64">
        <f>IFERROR(1/J164*(Y164/H164),"0")</f>
        <v>5.3571428571428562E-2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3">
        <v>4607091382952</v>
      </c>
      <c r="E165" s="384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113</v>
      </c>
      <c r="N165" s="33"/>
      <c r="O165" s="32">
        <v>50</v>
      </c>
      <c r="P165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3">
        <v>4607091384604</v>
      </c>
      <c r="E166" s="384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113</v>
      </c>
      <c r="N166" s="33"/>
      <c r="O166" s="32">
        <v>50</v>
      </c>
      <c r="P166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0" t="s">
        <v>69</v>
      </c>
      <c r="Q167" s="381"/>
      <c r="R167" s="381"/>
      <c r="S167" s="381"/>
      <c r="T167" s="381"/>
      <c r="U167" s="381"/>
      <c r="V167" s="382"/>
      <c r="W167" s="37" t="s">
        <v>70</v>
      </c>
      <c r="X167" s="376">
        <f>IFERROR(X164/H164,"0")+IFERROR(X165/H165,"0")+IFERROR(X166/H166,"0")</f>
        <v>2.6785714285714288</v>
      </c>
      <c r="Y167" s="376">
        <f>IFERROR(Y164/H164,"0")+IFERROR(Y165/H165,"0")+IFERROR(Y166/H166,"0")</f>
        <v>2.9999999999999996</v>
      </c>
      <c r="Z167" s="376">
        <f>IFERROR(IF(Z164="",0,Z164),"0")+IFERROR(IF(Z165="",0,Z165),"0")+IFERROR(IF(Z166="",0,Z166),"0")</f>
        <v>6.5250000000000002E-2</v>
      </c>
      <c r="AA167" s="377"/>
      <c r="AB167" s="377"/>
      <c r="AC167" s="377"/>
    </row>
    <row r="168" spans="1:68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80" t="s">
        <v>69</v>
      </c>
      <c r="Q168" s="381"/>
      <c r="R168" s="381"/>
      <c r="S168" s="381"/>
      <c r="T168" s="381"/>
      <c r="U168" s="381"/>
      <c r="V168" s="382"/>
      <c r="W168" s="37" t="s">
        <v>68</v>
      </c>
      <c r="X168" s="376">
        <f>IFERROR(SUM(X164:X166),"0")</f>
        <v>30</v>
      </c>
      <c r="Y168" s="376">
        <f>IFERROR(SUM(Y164:Y166),"0")</f>
        <v>33.599999999999994</v>
      </c>
      <c r="Z168" s="37"/>
      <c r="AA168" s="377"/>
      <c r="AB168" s="377"/>
      <c r="AC168" s="377"/>
    </row>
    <row r="169" spans="1:68" ht="14.25" hidden="1" customHeight="1" x14ac:dyDescent="0.25">
      <c r="A169" s="419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70"/>
      <c r="AB169" s="370"/>
      <c r="AC169" s="370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3">
        <v>4607091387667</v>
      </c>
      <c r="E170" s="384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113</v>
      </c>
      <c r="N170" s="33"/>
      <c r="O170" s="32">
        <v>40</v>
      </c>
      <c r="P170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83">
        <v>4607091387636</v>
      </c>
      <c r="E171" s="384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74">
        <v>12</v>
      </c>
      <c r="Y171" s="375">
        <f>IFERROR(IF(X171="",0,CEILING((X171/$H171),1)*$H171),"")</f>
        <v>12.600000000000001</v>
      </c>
      <c r="Z171" s="36">
        <f>IFERROR(IF(Y171=0,"",ROUNDUP(Y171/H171,0)*0.00937),"")</f>
        <v>2.811E-2</v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12.857142857142856</v>
      </c>
      <c r="BN171" s="64">
        <f>IFERROR(Y171*I171/H171,"0")</f>
        <v>13.5</v>
      </c>
      <c r="BO171" s="64">
        <f>IFERROR(1/J171*(X171/H171),"0")</f>
        <v>2.3809523809523808E-2</v>
      </c>
      <c r="BP171" s="64">
        <f>IFERROR(1/J171*(Y171/H171),"0")</f>
        <v>2.5000000000000001E-2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83">
        <v>4607091382426</v>
      </c>
      <c r="E172" s="384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74">
        <v>30</v>
      </c>
      <c r="Y172" s="375">
        <f>IFERROR(IF(X172="",0,CEILING((X172/$H172),1)*$H172),"")</f>
        <v>36</v>
      </c>
      <c r="Z172" s="36">
        <f>IFERROR(IF(Y172=0,"",ROUNDUP(Y172/H172,0)*0.02175),"")</f>
        <v>8.6999999999999994E-2</v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32.1</v>
      </c>
      <c r="BN172" s="64">
        <f>IFERROR(Y172*I172/H172,"0")</f>
        <v>38.520000000000003</v>
      </c>
      <c r="BO172" s="64">
        <f>IFERROR(1/J172*(X172/H172),"0")</f>
        <v>5.9523809523809521E-2</v>
      </c>
      <c r="BP172" s="64">
        <f>IFERROR(1/J172*(Y172/H172),"0")</f>
        <v>7.1428571428571425E-2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3">
        <v>4607091386547</v>
      </c>
      <c r="E173" s="384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3">
        <v>4607091382464</v>
      </c>
      <c r="E174" s="384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0" t="s">
        <v>69</v>
      </c>
      <c r="Q175" s="381"/>
      <c r="R175" s="381"/>
      <c r="S175" s="381"/>
      <c r="T175" s="381"/>
      <c r="U175" s="381"/>
      <c r="V175" s="382"/>
      <c r="W175" s="37" t="s">
        <v>70</v>
      </c>
      <c r="X175" s="376">
        <f>IFERROR(X170/H170,"0")+IFERROR(X171/H171,"0")+IFERROR(X172/H172,"0")+IFERROR(X173/H173,"0")+IFERROR(X174/H174,"0")</f>
        <v>6.1904761904761907</v>
      </c>
      <c r="Y175" s="376">
        <f>IFERROR(Y170/H170,"0")+IFERROR(Y171/H171,"0")+IFERROR(Y172/H172,"0")+IFERROR(Y173/H173,"0")+IFERROR(Y174/H174,"0")</f>
        <v>7</v>
      </c>
      <c r="Z175" s="376">
        <f>IFERROR(IF(Z170="",0,Z170),"0")+IFERROR(IF(Z171="",0,Z171),"0")+IFERROR(IF(Z172="",0,Z172),"0")+IFERROR(IF(Z173="",0,Z173),"0")+IFERROR(IF(Z174="",0,Z174),"0")</f>
        <v>0.11510999999999999</v>
      </c>
      <c r="AA175" s="377"/>
      <c r="AB175" s="377"/>
      <c r="AC175" s="377"/>
    </row>
    <row r="176" spans="1:68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80" t="s">
        <v>69</v>
      </c>
      <c r="Q176" s="381"/>
      <c r="R176" s="381"/>
      <c r="S176" s="381"/>
      <c r="T176" s="381"/>
      <c r="U176" s="381"/>
      <c r="V176" s="382"/>
      <c r="W176" s="37" t="s">
        <v>68</v>
      </c>
      <c r="X176" s="376">
        <f>IFERROR(SUM(X170:X174),"0")</f>
        <v>42</v>
      </c>
      <c r="Y176" s="376">
        <f>IFERROR(SUM(Y170:Y174),"0")</f>
        <v>48.6</v>
      </c>
      <c r="Z176" s="37"/>
      <c r="AA176" s="377"/>
      <c r="AB176" s="377"/>
      <c r="AC176" s="377"/>
    </row>
    <row r="177" spans="1:68" ht="14.25" hidden="1" customHeight="1" x14ac:dyDescent="0.25">
      <c r="A177" s="419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70"/>
      <c r="AB177" s="370"/>
      <c r="AC177" s="370"/>
    </row>
    <row r="178" spans="1:68" ht="16.5" hidden="1" customHeight="1" x14ac:dyDescent="0.25">
      <c r="A178" s="54" t="s">
        <v>247</v>
      </c>
      <c r="B178" s="54" t="s">
        <v>248</v>
      </c>
      <c r="C178" s="31">
        <v>4301051611</v>
      </c>
      <c r="D178" s="383">
        <v>4607091385304</v>
      </c>
      <c r="E178" s="384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3">
        <v>4607091386264</v>
      </c>
      <c r="E179" s="384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3">
        <v>4607091385427</v>
      </c>
      <c r="E180" s="384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0" t="s">
        <v>69</v>
      </c>
      <c r="Q181" s="381"/>
      <c r="R181" s="381"/>
      <c r="S181" s="381"/>
      <c r="T181" s="381"/>
      <c r="U181" s="381"/>
      <c r="V181" s="382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hidden="1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80" t="s">
        <v>69</v>
      </c>
      <c r="Q182" s="381"/>
      <c r="R182" s="381"/>
      <c r="S182" s="381"/>
      <c r="T182" s="381"/>
      <c r="U182" s="381"/>
      <c r="V182" s="382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hidden="1" customHeight="1" x14ac:dyDescent="0.2">
      <c r="A183" s="440" t="s">
        <v>253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1"/>
      <c r="P183" s="441"/>
      <c r="Q183" s="441"/>
      <c r="R183" s="441"/>
      <c r="S183" s="441"/>
      <c r="T183" s="441"/>
      <c r="U183" s="441"/>
      <c r="V183" s="441"/>
      <c r="W183" s="441"/>
      <c r="X183" s="441"/>
      <c r="Y183" s="441"/>
      <c r="Z183" s="441"/>
      <c r="AA183" s="48"/>
      <c r="AB183" s="48"/>
      <c r="AC183" s="48"/>
    </row>
    <row r="184" spans="1:68" ht="16.5" hidden="1" customHeight="1" x14ac:dyDescent="0.25">
      <c r="A184" s="421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9"/>
      <c r="AB184" s="369"/>
      <c r="AC184" s="369"/>
    </row>
    <row r="185" spans="1:68" ht="14.25" hidden="1" customHeight="1" x14ac:dyDescent="0.25">
      <c r="A185" s="419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70"/>
      <c r="AB185" s="370"/>
      <c r="AC185" s="370"/>
    </row>
    <row r="186" spans="1:68" ht="27" hidden="1" customHeight="1" x14ac:dyDescent="0.25">
      <c r="A186" s="54" t="s">
        <v>255</v>
      </c>
      <c r="B186" s="54" t="s">
        <v>256</v>
      </c>
      <c r="C186" s="31">
        <v>4301031191</v>
      </c>
      <c r="D186" s="383">
        <v>4680115880993</v>
      </c>
      <c r="E186" s="384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3">
        <v>4680115881761</v>
      </c>
      <c r="E187" s="384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259</v>
      </c>
      <c r="B188" s="54" t="s">
        <v>260</v>
      </c>
      <c r="C188" s="31">
        <v>4301031201</v>
      </c>
      <c r="D188" s="383">
        <v>4680115881563</v>
      </c>
      <c r="E188" s="384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83">
        <v>4680115880986</v>
      </c>
      <c r="E189" s="384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74">
        <v>21</v>
      </c>
      <c r="Y189" s="375">
        <f t="shared" si="26"/>
        <v>21</v>
      </c>
      <c r="Z189" s="36">
        <f>IFERROR(IF(Y189=0,"",ROUNDUP(Y189/H189,0)*0.00502),"")</f>
        <v>5.0200000000000002E-2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22.299999999999997</v>
      </c>
      <c r="BN189" s="64">
        <f t="shared" si="28"/>
        <v>22.299999999999997</v>
      </c>
      <c r="BO189" s="64">
        <f t="shared" si="29"/>
        <v>4.2735042735042736E-2</v>
      </c>
      <c r="BP189" s="64">
        <f t="shared" si="30"/>
        <v>4.2735042735042736E-2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3">
        <v>4680115881785</v>
      </c>
      <c r="E190" s="384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265</v>
      </c>
      <c r="B191" s="54" t="s">
        <v>266</v>
      </c>
      <c r="C191" s="31">
        <v>4301031202</v>
      </c>
      <c r="D191" s="383">
        <v>4680115881679</v>
      </c>
      <c r="E191" s="384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3">
        <v>4680115880191</v>
      </c>
      <c r="E192" s="384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3">
        <v>4680115883963</v>
      </c>
      <c r="E193" s="384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0" t="s">
        <v>69</v>
      </c>
      <c r="Q194" s="381"/>
      <c r="R194" s="381"/>
      <c r="S194" s="381"/>
      <c r="T194" s="381"/>
      <c r="U194" s="381"/>
      <c r="V194" s="382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10</v>
      </c>
      <c r="Y194" s="376">
        <f>IFERROR(Y186/H186,"0")+IFERROR(Y187/H187,"0")+IFERROR(Y188/H188,"0")+IFERROR(Y189/H189,"0")+IFERROR(Y190/H190,"0")+IFERROR(Y191/H191,"0")+IFERROR(Y192/H192,"0")+IFERROR(Y193/H193,"0")</f>
        <v>10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5.0200000000000002E-2</v>
      </c>
      <c r="AA194" s="377"/>
      <c r="AB194" s="377"/>
      <c r="AC194" s="377"/>
    </row>
    <row r="195" spans="1:68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80" t="s">
        <v>69</v>
      </c>
      <c r="Q195" s="381"/>
      <c r="R195" s="381"/>
      <c r="S195" s="381"/>
      <c r="T195" s="381"/>
      <c r="U195" s="381"/>
      <c r="V195" s="382"/>
      <c r="W195" s="37" t="s">
        <v>68</v>
      </c>
      <c r="X195" s="376">
        <f>IFERROR(SUM(X186:X193),"0")</f>
        <v>21</v>
      </c>
      <c r="Y195" s="376">
        <f>IFERROR(SUM(Y186:Y193),"0")</f>
        <v>21</v>
      </c>
      <c r="Z195" s="37"/>
      <c r="AA195" s="377"/>
      <c r="AB195" s="377"/>
      <c r="AC195" s="377"/>
    </row>
    <row r="196" spans="1:68" ht="16.5" hidden="1" customHeight="1" x14ac:dyDescent="0.25">
      <c r="A196" s="421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9"/>
      <c r="AB196" s="369"/>
      <c r="AC196" s="369"/>
    </row>
    <row r="197" spans="1:68" ht="14.25" hidden="1" customHeight="1" x14ac:dyDescent="0.25">
      <c r="A197" s="419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70"/>
      <c r="AB197" s="370"/>
      <c r="AC197" s="370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3">
        <v>4680115881402</v>
      </c>
      <c r="E198" s="384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113</v>
      </c>
      <c r="N198" s="33"/>
      <c r="O198" s="32">
        <v>55</v>
      </c>
      <c r="P198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3">
        <v>4680115881396</v>
      </c>
      <c r="E199" s="384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0" t="s">
        <v>69</v>
      </c>
      <c r="Q200" s="381"/>
      <c r="R200" s="381"/>
      <c r="S200" s="381"/>
      <c r="T200" s="381"/>
      <c r="U200" s="381"/>
      <c r="V200" s="382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80" t="s">
        <v>69</v>
      </c>
      <c r="Q201" s="381"/>
      <c r="R201" s="381"/>
      <c r="S201" s="381"/>
      <c r="T201" s="381"/>
      <c r="U201" s="381"/>
      <c r="V201" s="382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419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70"/>
      <c r="AB202" s="370"/>
      <c r="AC202" s="370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3">
        <v>4680115882935</v>
      </c>
      <c r="E203" s="384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115</v>
      </c>
      <c r="N203" s="33"/>
      <c r="O203" s="32">
        <v>50</v>
      </c>
      <c r="P203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3">
        <v>4680115880764</v>
      </c>
      <c r="E204" s="384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113</v>
      </c>
      <c r="N204" s="33"/>
      <c r="O204" s="32">
        <v>50</v>
      </c>
      <c r="P204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0" t="s">
        <v>69</v>
      </c>
      <c r="Q205" s="381"/>
      <c r="R205" s="381"/>
      <c r="S205" s="381"/>
      <c r="T205" s="381"/>
      <c r="U205" s="381"/>
      <c r="V205" s="382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80" t="s">
        <v>69</v>
      </c>
      <c r="Q206" s="381"/>
      <c r="R206" s="381"/>
      <c r="S206" s="381"/>
      <c r="T206" s="381"/>
      <c r="U206" s="381"/>
      <c r="V206" s="382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419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83">
        <v>4680115882683</v>
      </c>
      <c r="E208" s="384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4">
        <v>24</v>
      </c>
      <c r="Y208" s="375">
        <f t="shared" ref="Y208:Y215" si="31">IFERROR(IF(X208="",0,CEILING((X208/$H208),1)*$H208),"")</f>
        <v>27</v>
      </c>
      <c r="Z208" s="36">
        <f>IFERROR(IF(Y208=0,"",ROUNDUP(Y208/H208,0)*0.00937),"")</f>
        <v>4.6850000000000003E-2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24.933333333333334</v>
      </c>
      <c r="BN208" s="64">
        <f t="shared" ref="BN208:BN215" si="33">IFERROR(Y208*I208/H208,"0")</f>
        <v>28.049999999999997</v>
      </c>
      <c r="BO208" s="64">
        <f t="shared" ref="BO208:BO215" si="34">IFERROR(1/J208*(X208/H208),"0")</f>
        <v>3.7037037037037028E-2</v>
      </c>
      <c r="BP208" s="64">
        <f t="shared" ref="BP208:BP215" si="35">IFERROR(1/J208*(Y208/H208),"0")</f>
        <v>4.1666666666666664E-2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83">
        <v>4680115882690</v>
      </c>
      <c r="E209" s="384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74">
        <v>12</v>
      </c>
      <c r="Y209" s="375">
        <f t="shared" si="31"/>
        <v>16.200000000000003</v>
      </c>
      <c r="Z209" s="36">
        <f>IFERROR(IF(Y209=0,"",ROUNDUP(Y209/H209,0)*0.00937),"")</f>
        <v>2.811E-2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12.466666666666667</v>
      </c>
      <c r="BN209" s="64">
        <f t="shared" si="33"/>
        <v>16.830000000000002</v>
      </c>
      <c r="BO209" s="64">
        <f t="shared" si="34"/>
        <v>1.8518518518518514E-2</v>
      </c>
      <c r="BP209" s="64">
        <f t="shared" si="35"/>
        <v>2.5000000000000005E-2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83">
        <v>4680115882669</v>
      </c>
      <c r="E210" s="384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74">
        <v>9</v>
      </c>
      <c r="Y210" s="375">
        <f t="shared" si="31"/>
        <v>10.8</v>
      </c>
      <c r="Z210" s="36">
        <f>IFERROR(IF(Y210=0,"",ROUNDUP(Y210/H210,0)*0.00937),"")</f>
        <v>1.874E-2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9.35</v>
      </c>
      <c r="BN210" s="64">
        <f t="shared" si="33"/>
        <v>11.22</v>
      </c>
      <c r="BO210" s="64">
        <f t="shared" si="34"/>
        <v>1.3888888888888888E-2</v>
      </c>
      <c r="BP210" s="64">
        <f t="shared" si="35"/>
        <v>1.6666666666666666E-2</v>
      </c>
    </row>
    <row r="211" spans="1:68" ht="27" hidden="1" customHeight="1" x14ac:dyDescent="0.25">
      <c r="A211" s="54" t="s">
        <v>286</v>
      </c>
      <c r="B211" s="54" t="s">
        <v>287</v>
      </c>
      <c r="C211" s="31">
        <v>4301031221</v>
      </c>
      <c r="D211" s="383">
        <v>4680115882676</v>
      </c>
      <c r="E211" s="384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3">
        <v>4680115884014</v>
      </c>
      <c r="E212" s="384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3">
        <v>4680115884007</v>
      </c>
      <c r="E213" s="384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3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3">
        <v>4680115884038</v>
      </c>
      <c r="E214" s="384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3">
        <v>4680115884021</v>
      </c>
      <c r="E215" s="384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0" t="s">
        <v>69</v>
      </c>
      <c r="Q216" s="381"/>
      <c r="R216" s="381"/>
      <c r="S216" s="381"/>
      <c r="T216" s="381"/>
      <c r="U216" s="381"/>
      <c r="V216" s="382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8.3333333333333321</v>
      </c>
      <c r="Y216" s="376">
        <f>IFERROR(Y208/H208,"0")+IFERROR(Y209/H209,"0")+IFERROR(Y210/H210,"0")+IFERROR(Y211/H211,"0")+IFERROR(Y212/H212,"0")+IFERROR(Y213/H213,"0")+IFERROR(Y214/H214,"0")+IFERROR(Y215/H215,"0")</f>
        <v>10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9.3700000000000006E-2</v>
      </c>
      <c r="AA216" s="377"/>
      <c r="AB216" s="377"/>
      <c r="AC216" s="377"/>
    </row>
    <row r="217" spans="1:68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80" t="s">
        <v>69</v>
      </c>
      <c r="Q217" s="381"/>
      <c r="R217" s="381"/>
      <c r="S217" s="381"/>
      <c r="T217" s="381"/>
      <c r="U217" s="381"/>
      <c r="V217" s="382"/>
      <c r="W217" s="37" t="s">
        <v>68</v>
      </c>
      <c r="X217" s="376">
        <f>IFERROR(SUM(X208:X215),"0")</f>
        <v>45</v>
      </c>
      <c r="Y217" s="376">
        <f>IFERROR(SUM(Y208:Y215),"0")</f>
        <v>54</v>
      </c>
      <c r="Z217" s="37"/>
      <c r="AA217" s="377"/>
      <c r="AB217" s="377"/>
      <c r="AC217" s="377"/>
    </row>
    <row r="218" spans="1:68" ht="14.25" hidden="1" customHeight="1" x14ac:dyDescent="0.25">
      <c r="A218" s="419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70"/>
      <c r="AB218" s="370"/>
      <c r="AC218" s="370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3">
        <v>4680115881594</v>
      </c>
      <c r="E219" s="384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115</v>
      </c>
      <c r="N219" s="33"/>
      <c r="O219" s="32">
        <v>40</v>
      </c>
      <c r="P219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3">
        <v>4680115880962</v>
      </c>
      <c r="E220" s="384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3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9"/>
      <c r="R220" s="389"/>
      <c r="S220" s="389"/>
      <c r="T220" s="390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3">
        <v>4680115881617</v>
      </c>
      <c r="E221" s="384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302</v>
      </c>
      <c r="B222" s="54" t="s">
        <v>303</v>
      </c>
      <c r="C222" s="31">
        <v>4301051632</v>
      </c>
      <c r="D222" s="383">
        <v>4680115880573</v>
      </c>
      <c r="E222" s="384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304</v>
      </c>
      <c r="B223" s="54" t="s">
        <v>305</v>
      </c>
      <c r="C223" s="31">
        <v>4301051407</v>
      </c>
      <c r="D223" s="383">
        <v>4680115882195</v>
      </c>
      <c r="E223" s="384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115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3">
        <v>4680115882607</v>
      </c>
      <c r="E224" s="384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308</v>
      </c>
      <c r="B225" s="54" t="s">
        <v>309</v>
      </c>
      <c r="C225" s="31">
        <v>4301051630</v>
      </c>
      <c r="D225" s="383">
        <v>4680115880092</v>
      </c>
      <c r="E225" s="384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4">
        <v>0</v>
      </c>
      <c r="Y225" s="37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4301051631</v>
      </c>
      <c r="D226" s="383">
        <v>4680115880221</v>
      </c>
      <c r="E226" s="384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3">
        <v>4680115882942</v>
      </c>
      <c r="E227" s="384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9"/>
      <c r="R227" s="389"/>
      <c r="S227" s="389"/>
      <c r="T227" s="390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314</v>
      </c>
      <c r="B228" s="54" t="s">
        <v>315</v>
      </c>
      <c r="C228" s="31">
        <v>4301051753</v>
      </c>
      <c r="D228" s="383">
        <v>4680115880504</v>
      </c>
      <c r="E228" s="384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9"/>
      <c r="R228" s="389"/>
      <c r="S228" s="389"/>
      <c r="T228" s="390"/>
      <c r="U228" s="34"/>
      <c r="V228" s="34"/>
      <c r="W228" s="35" t="s">
        <v>68</v>
      </c>
      <c r="X228" s="374">
        <v>0</v>
      </c>
      <c r="Y228" s="375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4301051410</v>
      </c>
      <c r="D229" s="383">
        <v>4680115882164</v>
      </c>
      <c r="E229" s="384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115</v>
      </c>
      <c r="N229" s="33"/>
      <c r="O229" s="32">
        <v>40</v>
      </c>
      <c r="P229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idden="1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0" t="s">
        <v>69</v>
      </c>
      <c r="Q230" s="381"/>
      <c r="R230" s="381"/>
      <c r="S230" s="381"/>
      <c r="T230" s="381"/>
      <c r="U230" s="381"/>
      <c r="V230" s="382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77"/>
      <c r="AB230" s="377"/>
      <c r="AC230" s="377"/>
    </row>
    <row r="231" spans="1:68" hidden="1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80" t="s">
        <v>69</v>
      </c>
      <c r="Q231" s="381"/>
      <c r="R231" s="381"/>
      <c r="S231" s="381"/>
      <c r="T231" s="381"/>
      <c r="U231" s="381"/>
      <c r="V231" s="382"/>
      <c r="W231" s="37" t="s">
        <v>68</v>
      </c>
      <c r="X231" s="376">
        <f>IFERROR(SUM(X219:X229),"0")</f>
        <v>0</v>
      </c>
      <c r="Y231" s="376">
        <f>IFERROR(SUM(Y219:Y229),"0")</f>
        <v>0</v>
      </c>
      <c r="Z231" s="37"/>
      <c r="AA231" s="377"/>
      <c r="AB231" s="377"/>
      <c r="AC231" s="377"/>
    </row>
    <row r="232" spans="1:68" ht="14.25" hidden="1" customHeight="1" x14ac:dyDescent="0.25">
      <c r="A232" s="419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70"/>
      <c r="AB232" s="370"/>
      <c r="AC232" s="370"/>
    </row>
    <row r="233" spans="1:68" ht="16.5" hidden="1" customHeight="1" x14ac:dyDescent="0.25">
      <c r="A233" s="54" t="s">
        <v>318</v>
      </c>
      <c r="B233" s="54" t="s">
        <v>319</v>
      </c>
      <c r="C233" s="31">
        <v>4301060404</v>
      </c>
      <c r="D233" s="383">
        <v>4680115882874</v>
      </c>
      <c r="E233" s="384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4301060360</v>
      </c>
      <c r="D234" s="383">
        <v>4680115882874</v>
      </c>
      <c r="E234" s="384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3">
        <v>4680115884434</v>
      </c>
      <c r="E235" s="384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323</v>
      </c>
      <c r="B236" s="54" t="s">
        <v>324</v>
      </c>
      <c r="C236" s="31">
        <v>4301060375</v>
      </c>
      <c r="D236" s="383">
        <v>4680115880818</v>
      </c>
      <c r="E236" s="384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hidden="1" customHeight="1" x14ac:dyDescent="0.25">
      <c r="A237" s="54" t="s">
        <v>325</v>
      </c>
      <c r="B237" s="54" t="s">
        <v>326</v>
      </c>
      <c r="C237" s="31">
        <v>4301060389</v>
      </c>
      <c r="D237" s="383">
        <v>4680115880801</v>
      </c>
      <c r="E237" s="384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115</v>
      </c>
      <c r="N237" s="33"/>
      <c r="O237" s="32">
        <v>40</v>
      </c>
      <c r="P237" s="4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0" t="s">
        <v>69</v>
      </c>
      <c r="Q238" s="381"/>
      <c r="R238" s="381"/>
      <c r="S238" s="381"/>
      <c r="T238" s="381"/>
      <c r="U238" s="381"/>
      <c r="V238" s="382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hidden="1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80" t="s">
        <v>69</v>
      </c>
      <c r="Q239" s="381"/>
      <c r="R239" s="381"/>
      <c r="S239" s="381"/>
      <c r="T239" s="381"/>
      <c r="U239" s="381"/>
      <c r="V239" s="382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hidden="1" customHeight="1" x14ac:dyDescent="0.25">
      <c r="A240" s="421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9"/>
      <c r="AB240" s="369"/>
      <c r="AC240" s="369"/>
    </row>
    <row r="241" spans="1:68" ht="14.25" hidden="1" customHeight="1" x14ac:dyDescent="0.25">
      <c r="A241" s="419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70"/>
      <c r="AB241" s="370"/>
      <c r="AC241" s="370"/>
    </row>
    <row r="242" spans="1:68" ht="27" hidden="1" customHeight="1" x14ac:dyDescent="0.25">
      <c r="A242" s="54" t="s">
        <v>328</v>
      </c>
      <c r="B242" s="54" t="s">
        <v>329</v>
      </c>
      <c r="C242" s="31">
        <v>4301011945</v>
      </c>
      <c r="D242" s="383">
        <v>4680115884274</v>
      </c>
      <c r="E242" s="384"/>
      <c r="F242" s="373">
        <v>1.45</v>
      </c>
      <c r="G242" s="32">
        <v>8</v>
      </c>
      <c r="H242" s="373">
        <v>11.6</v>
      </c>
      <c r="I242" s="373">
        <v>12.08</v>
      </c>
      <c r="J242" s="32">
        <v>48</v>
      </c>
      <c r="K242" s="32" t="s">
        <v>112</v>
      </c>
      <c r="L242" s="32"/>
      <c r="M242" s="33" t="s">
        <v>131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4301011717</v>
      </c>
      <c r="D243" s="383">
        <v>4680115884274</v>
      </c>
      <c r="E243" s="384"/>
      <c r="F243" s="373">
        <v>1.45</v>
      </c>
      <c r="G243" s="32">
        <v>8</v>
      </c>
      <c r="H243" s="373">
        <v>11.6</v>
      </c>
      <c r="I243" s="373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3">
        <v>4680115884298</v>
      </c>
      <c r="E244" s="384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4301011944</v>
      </c>
      <c r="D245" s="383">
        <v>4680115884250</v>
      </c>
      <c r="E245" s="384"/>
      <c r="F245" s="373">
        <v>1.45</v>
      </c>
      <c r="G245" s="32">
        <v>8</v>
      </c>
      <c r="H245" s="373">
        <v>11.6</v>
      </c>
      <c r="I245" s="373">
        <v>12.08</v>
      </c>
      <c r="J245" s="32">
        <v>48</v>
      </c>
      <c r="K245" s="32" t="s">
        <v>112</v>
      </c>
      <c r="L245" s="32"/>
      <c r="M245" s="33" t="s">
        <v>131</v>
      </c>
      <c r="N245" s="33"/>
      <c r="O245" s="32">
        <v>55</v>
      </c>
      <c r="P245" s="5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4301011733</v>
      </c>
      <c r="D246" s="383">
        <v>4680115884250</v>
      </c>
      <c r="E246" s="384"/>
      <c r="F246" s="373">
        <v>1.45</v>
      </c>
      <c r="G246" s="32">
        <v>8</v>
      </c>
      <c r="H246" s="373">
        <v>11.6</v>
      </c>
      <c r="I246" s="373">
        <v>12.08</v>
      </c>
      <c r="J246" s="32">
        <v>56</v>
      </c>
      <c r="K246" s="32" t="s">
        <v>112</v>
      </c>
      <c r="L246" s="32"/>
      <c r="M246" s="33" t="s">
        <v>115</v>
      </c>
      <c r="N246" s="33"/>
      <c r="O246" s="32">
        <v>55</v>
      </c>
      <c r="P246" s="5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3">
        <v>4680115884281</v>
      </c>
      <c r="E247" s="384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3">
        <v>4680115884199</v>
      </c>
      <c r="E248" s="384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4301011716</v>
      </c>
      <c r="D249" s="383">
        <v>4680115884267</v>
      </c>
      <c r="E249" s="384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0" t="s">
        <v>69</v>
      </c>
      <c r="Q250" s="381"/>
      <c r="R250" s="381"/>
      <c r="S250" s="381"/>
      <c r="T250" s="381"/>
      <c r="U250" s="381"/>
      <c r="V250" s="382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hidden="1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80" t="s">
        <v>69</v>
      </c>
      <c r="Q251" s="381"/>
      <c r="R251" s="381"/>
      <c r="S251" s="381"/>
      <c r="T251" s="381"/>
      <c r="U251" s="381"/>
      <c r="V251" s="382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hidden="1" customHeight="1" x14ac:dyDescent="0.25">
      <c r="A252" s="421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9"/>
      <c r="AB252" s="369"/>
      <c r="AC252" s="369"/>
    </row>
    <row r="253" spans="1:68" ht="14.25" hidden="1" customHeight="1" x14ac:dyDescent="0.25">
      <c r="A253" s="419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70"/>
      <c r="AB253" s="370"/>
      <c r="AC253" s="370"/>
    </row>
    <row r="254" spans="1:68" ht="27" hidden="1" customHeight="1" x14ac:dyDescent="0.25">
      <c r="A254" s="54" t="s">
        <v>343</v>
      </c>
      <c r="B254" s="54" t="s">
        <v>344</v>
      </c>
      <c r="C254" s="31">
        <v>4301011942</v>
      </c>
      <c r="D254" s="383">
        <v>4680115884137</v>
      </c>
      <c r="E254" s="384"/>
      <c r="F254" s="373">
        <v>1.45</v>
      </c>
      <c r="G254" s="32">
        <v>8</v>
      </c>
      <c r="H254" s="373">
        <v>11.6</v>
      </c>
      <c r="I254" s="373">
        <v>12.08</v>
      </c>
      <c r="J254" s="32">
        <v>48</v>
      </c>
      <c r="K254" s="32" t="s">
        <v>112</v>
      </c>
      <c r="L254" s="32"/>
      <c r="M254" s="33" t="s">
        <v>131</v>
      </c>
      <c r="N254" s="33"/>
      <c r="O254" s="32">
        <v>55</v>
      </c>
      <c r="P254" s="51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4301011826</v>
      </c>
      <c r="D255" s="383">
        <v>4680115884137</v>
      </c>
      <c r="E255" s="384"/>
      <c r="F255" s="373">
        <v>1.45</v>
      </c>
      <c r="G255" s="32">
        <v>8</v>
      </c>
      <c r="H255" s="373">
        <v>11.6</v>
      </c>
      <c r="I255" s="373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3">
        <v>4680115884236</v>
      </c>
      <c r="E256" s="384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3">
        <v>4680115884175</v>
      </c>
      <c r="E257" s="384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4301011824</v>
      </c>
      <c r="D258" s="383">
        <v>4680115884144</v>
      </c>
      <c r="E258" s="384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3">
        <v>4680115885288</v>
      </c>
      <c r="E259" s="384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3">
        <v>4680115884182</v>
      </c>
      <c r="E260" s="384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3">
        <v>4680115884205</v>
      </c>
      <c r="E261" s="384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0" t="s">
        <v>69</v>
      </c>
      <c r="Q262" s="381"/>
      <c r="R262" s="381"/>
      <c r="S262" s="381"/>
      <c r="T262" s="381"/>
      <c r="U262" s="381"/>
      <c r="V262" s="382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hidden="1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80" t="s">
        <v>69</v>
      </c>
      <c r="Q263" s="381"/>
      <c r="R263" s="381"/>
      <c r="S263" s="381"/>
      <c r="T263" s="381"/>
      <c r="U263" s="381"/>
      <c r="V263" s="382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hidden="1" customHeight="1" x14ac:dyDescent="0.25">
      <c r="A264" s="421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9"/>
      <c r="AB264" s="369"/>
      <c r="AC264" s="369"/>
    </row>
    <row r="265" spans="1:68" ht="14.25" hidden="1" customHeight="1" x14ac:dyDescent="0.25">
      <c r="A265" s="419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70"/>
      <c r="AB265" s="370"/>
      <c r="AC265" s="370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3">
        <v>4680115885837</v>
      </c>
      <c r="E266" s="384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9"/>
      <c r="R266" s="389"/>
      <c r="S266" s="389"/>
      <c r="T266" s="390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3">
        <v>4680115885806</v>
      </c>
      <c r="E267" s="384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9"/>
      <c r="R267" s="389"/>
      <c r="S267" s="389"/>
      <c r="T267" s="390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3">
        <v>4680115885851</v>
      </c>
      <c r="E268" s="384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9"/>
      <c r="R268" s="389"/>
      <c r="S268" s="389"/>
      <c r="T268" s="390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3">
        <v>4680115885844</v>
      </c>
      <c r="E269" s="384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9"/>
      <c r="R269" s="389"/>
      <c r="S269" s="389"/>
      <c r="T269" s="390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3">
        <v>4680115885820</v>
      </c>
      <c r="E270" s="384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113</v>
      </c>
      <c r="N270" s="33"/>
      <c r="O270" s="32">
        <v>55</v>
      </c>
      <c r="P270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9"/>
      <c r="R270" s="389"/>
      <c r="S270" s="389"/>
      <c r="T270" s="390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0" t="s">
        <v>69</v>
      </c>
      <c r="Q271" s="381"/>
      <c r="R271" s="381"/>
      <c r="S271" s="381"/>
      <c r="T271" s="381"/>
      <c r="U271" s="381"/>
      <c r="V271" s="382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80" t="s">
        <v>69</v>
      </c>
      <c r="Q272" s="381"/>
      <c r="R272" s="381"/>
      <c r="S272" s="381"/>
      <c r="T272" s="381"/>
      <c r="U272" s="381"/>
      <c r="V272" s="382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421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9"/>
      <c r="AB273" s="369"/>
      <c r="AC273" s="369"/>
    </row>
    <row r="274" spans="1:68" ht="14.25" hidden="1" customHeight="1" x14ac:dyDescent="0.25">
      <c r="A274" s="419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70"/>
      <c r="AB274" s="370"/>
      <c r="AC274" s="370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3">
        <v>4680115885707</v>
      </c>
      <c r="E275" s="384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31</v>
      </c>
      <c r="P275" s="4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0" t="s">
        <v>69</v>
      </c>
      <c r="Q276" s="381"/>
      <c r="R276" s="381"/>
      <c r="S276" s="381"/>
      <c r="T276" s="381"/>
      <c r="U276" s="381"/>
      <c r="V276" s="382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80" t="s">
        <v>69</v>
      </c>
      <c r="Q277" s="381"/>
      <c r="R277" s="381"/>
      <c r="S277" s="381"/>
      <c r="T277" s="381"/>
      <c r="U277" s="381"/>
      <c r="V277" s="382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1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9"/>
      <c r="AB278" s="369"/>
      <c r="AC278" s="369"/>
    </row>
    <row r="279" spans="1:68" ht="14.25" hidden="1" customHeight="1" x14ac:dyDescent="0.25">
      <c r="A279" s="419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70"/>
      <c r="AB279" s="370"/>
      <c r="AC279" s="370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3">
        <v>4607091383423</v>
      </c>
      <c r="E280" s="384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115</v>
      </c>
      <c r="N280" s="33"/>
      <c r="O280" s="32">
        <v>35</v>
      </c>
      <c r="P280" s="5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3">
        <v>4680115885691</v>
      </c>
      <c r="E281" s="384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9"/>
      <c r="R281" s="389"/>
      <c r="S281" s="389"/>
      <c r="T281" s="390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3">
        <v>4680115885660</v>
      </c>
      <c r="E282" s="384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9"/>
      <c r="R282" s="389"/>
      <c r="S282" s="389"/>
      <c r="T282" s="390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0" t="s">
        <v>69</v>
      </c>
      <c r="Q283" s="381"/>
      <c r="R283" s="381"/>
      <c r="S283" s="381"/>
      <c r="T283" s="381"/>
      <c r="U283" s="381"/>
      <c r="V283" s="382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80" t="s">
        <v>69</v>
      </c>
      <c r="Q284" s="381"/>
      <c r="R284" s="381"/>
      <c r="S284" s="381"/>
      <c r="T284" s="381"/>
      <c r="U284" s="381"/>
      <c r="V284" s="382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1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9"/>
      <c r="AB285" s="369"/>
      <c r="AC285" s="369"/>
    </row>
    <row r="286" spans="1:68" ht="14.25" hidden="1" customHeight="1" x14ac:dyDescent="0.25">
      <c r="A286" s="419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70"/>
      <c r="AB286" s="370"/>
      <c r="AC286" s="370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3">
        <v>4680115881556</v>
      </c>
      <c r="E287" s="384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115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3">
        <v>4680115881037</v>
      </c>
      <c r="E288" s="384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384</v>
      </c>
      <c r="B289" s="54" t="s">
        <v>385</v>
      </c>
      <c r="C289" s="31">
        <v>4301051487</v>
      </c>
      <c r="D289" s="383">
        <v>4680115881228</v>
      </c>
      <c r="E289" s="384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386</v>
      </c>
      <c r="B290" s="54" t="s">
        <v>387</v>
      </c>
      <c r="C290" s="31">
        <v>4301051384</v>
      </c>
      <c r="D290" s="383">
        <v>4680115881211</v>
      </c>
      <c r="E290" s="384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74">
        <v>0</v>
      </c>
      <c r="Y290" s="375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3">
        <v>4680115881020</v>
      </c>
      <c r="E291" s="384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0" t="s">
        <v>69</v>
      </c>
      <c r="Q292" s="381"/>
      <c r="R292" s="381"/>
      <c r="S292" s="381"/>
      <c r="T292" s="381"/>
      <c r="U292" s="381"/>
      <c r="V292" s="382"/>
      <c r="W292" s="37" t="s">
        <v>70</v>
      </c>
      <c r="X292" s="376">
        <f>IFERROR(X287/H287,"0")+IFERROR(X288/H288,"0")+IFERROR(X289/H289,"0")+IFERROR(X290/H290,"0")+IFERROR(X291/H291,"0")</f>
        <v>0</v>
      </c>
      <c r="Y292" s="376">
        <f>IFERROR(Y287/H287,"0")+IFERROR(Y288/H288,"0")+IFERROR(Y289/H289,"0")+IFERROR(Y290/H290,"0")+IFERROR(Y291/H291,"0")</f>
        <v>0</v>
      </c>
      <c r="Z292" s="376">
        <f>IFERROR(IF(Z287="",0,Z287),"0")+IFERROR(IF(Z288="",0,Z288),"0")+IFERROR(IF(Z289="",0,Z289),"0")+IFERROR(IF(Z290="",0,Z290),"0")+IFERROR(IF(Z291="",0,Z291),"0")</f>
        <v>0</v>
      </c>
      <c r="AA292" s="377"/>
      <c r="AB292" s="377"/>
      <c r="AC292" s="377"/>
    </row>
    <row r="293" spans="1:68" hidden="1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80" t="s">
        <v>69</v>
      </c>
      <c r="Q293" s="381"/>
      <c r="R293" s="381"/>
      <c r="S293" s="381"/>
      <c r="T293" s="381"/>
      <c r="U293" s="381"/>
      <c r="V293" s="382"/>
      <c r="W293" s="37" t="s">
        <v>68</v>
      </c>
      <c r="X293" s="376">
        <f>IFERROR(SUM(X287:X291),"0")</f>
        <v>0</v>
      </c>
      <c r="Y293" s="376">
        <f>IFERROR(SUM(Y287:Y291),"0")</f>
        <v>0</v>
      </c>
      <c r="Z293" s="37"/>
      <c r="AA293" s="377"/>
      <c r="AB293" s="377"/>
      <c r="AC293" s="377"/>
    </row>
    <row r="294" spans="1:68" ht="16.5" hidden="1" customHeight="1" x14ac:dyDescent="0.25">
      <c r="A294" s="421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9"/>
      <c r="AB294" s="369"/>
      <c r="AC294" s="369"/>
    </row>
    <row r="295" spans="1:68" ht="14.25" hidden="1" customHeight="1" x14ac:dyDescent="0.25">
      <c r="A295" s="419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70"/>
      <c r="AB295" s="370"/>
      <c r="AC295" s="370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3">
        <v>4680115884618</v>
      </c>
      <c r="E296" s="384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0" t="s">
        <v>69</v>
      </c>
      <c r="Q297" s="381"/>
      <c r="R297" s="381"/>
      <c r="S297" s="381"/>
      <c r="T297" s="381"/>
      <c r="U297" s="381"/>
      <c r="V297" s="382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80" t="s">
        <v>69</v>
      </c>
      <c r="Q298" s="381"/>
      <c r="R298" s="381"/>
      <c r="S298" s="381"/>
      <c r="T298" s="381"/>
      <c r="U298" s="381"/>
      <c r="V298" s="382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1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9"/>
      <c r="AB299" s="369"/>
      <c r="AC299" s="369"/>
    </row>
    <row r="300" spans="1:68" ht="14.25" hidden="1" customHeight="1" x14ac:dyDescent="0.25">
      <c r="A300" s="419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70"/>
      <c r="AB300" s="370"/>
      <c r="AC300" s="370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3">
        <v>4680115882973</v>
      </c>
      <c r="E301" s="384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55</v>
      </c>
      <c r="P301" s="68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0" t="s">
        <v>69</v>
      </c>
      <c r="Q302" s="381"/>
      <c r="R302" s="381"/>
      <c r="S302" s="381"/>
      <c r="T302" s="381"/>
      <c r="U302" s="381"/>
      <c r="V302" s="382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80" t="s">
        <v>69</v>
      </c>
      <c r="Q303" s="381"/>
      <c r="R303" s="381"/>
      <c r="S303" s="381"/>
      <c r="T303" s="381"/>
      <c r="U303" s="381"/>
      <c r="V303" s="382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419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83">
        <v>4607091389845</v>
      </c>
      <c r="E305" s="384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74">
        <v>17.5</v>
      </c>
      <c r="Y305" s="375">
        <f>IFERROR(IF(X305="",0,CEILING((X305/$H305),1)*$H305),"")</f>
        <v>18.900000000000002</v>
      </c>
      <c r="Z305" s="36">
        <f>IFERROR(IF(Y305=0,"",ROUNDUP(Y305/H305,0)*0.00502),"")</f>
        <v>4.5179999999999998E-2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18.333333333333332</v>
      </c>
      <c r="BN305" s="64">
        <f>IFERROR(Y305*I305/H305,"0")</f>
        <v>19.8</v>
      </c>
      <c r="BO305" s="64">
        <f>IFERROR(1/J305*(X305/H305),"0")</f>
        <v>3.5612535612535613E-2</v>
      </c>
      <c r="BP305" s="64">
        <f>IFERROR(1/J305*(Y305/H305),"0")</f>
        <v>3.8461538461538464E-2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3">
        <v>4680115882881</v>
      </c>
      <c r="E306" s="384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0" t="s">
        <v>69</v>
      </c>
      <c r="Q307" s="381"/>
      <c r="R307" s="381"/>
      <c r="S307" s="381"/>
      <c r="T307" s="381"/>
      <c r="U307" s="381"/>
      <c r="V307" s="382"/>
      <c r="W307" s="37" t="s">
        <v>70</v>
      </c>
      <c r="X307" s="376">
        <f>IFERROR(X305/H305,"0")+IFERROR(X306/H306,"0")</f>
        <v>8.3333333333333321</v>
      </c>
      <c r="Y307" s="376">
        <f>IFERROR(Y305/H305,"0")+IFERROR(Y306/H306,"0")</f>
        <v>9</v>
      </c>
      <c r="Z307" s="376">
        <f>IFERROR(IF(Z305="",0,Z305),"0")+IFERROR(IF(Z306="",0,Z306),"0")</f>
        <v>4.5179999999999998E-2</v>
      </c>
      <c r="AA307" s="377"/>
      <c r="AB307" s="377"/>
      <c r="AC307" s="377"/>
    </row>
    <row r="308" spans="1:68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80" t="s">
        <v>69</v>
      </c>
      <c r="Q308" s="381"/>
      <c r="R308" s="381"/>
      <c r="S308" s="381"/>
      <c r="T308" s="381"/>
      <c r="U308" s="381"/>
      <c r="V308" s="382"/>
      <c r="W308" s="37" t="s">
        <v>68</v>
      </c>
      <c r="X308" s="376">
        <f>IFERROR(SUM(X305:X306),"0")</f>
        <v>17.5</v>
      </c>
      <c r="Y308" s="376">
        <f>IFERROR(SUM(Y305:Y306),"0")</f>
        <v>18.900000000000002</v>
      </c>
      <c r="Z308" s="37"/>
      <c r="AA308" s="377"/>
      <c r="AB308" s="377"/>
      <c r="AC308" s="377"/>
    </row>
    <row r="309" spans="1:68" ht="16.5" hidden="1" customHeight="1" x14ac:dyDescent="0.25">
      <c r="A309" s="421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9"/>
      <c r="AB309" s="369"/>
      <c r="AC309" s="369"/>
    </row>
    <row r="310" spans="1:68" ht="14.25" hidden="1" customHeight="1" x14ac:dyDescent="0.25">
      <c r="A310" s="419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70"/>
      <c r="AB310" s="370"/>
      <c r="AC310" s="370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3">
        <v>4680115885615</v>
      </c>
      <c r="E311" s="384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115</v>
      </c>
      <c r="N311" s="33"/>
      <c r="O311" s="32">
        <v>55</v>
      </c>
      <c r="P311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3">
        <v>4680115885646</v>
      </c>
      <c r="E312" s="384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113</v>
      </c>
      <c r="N312" s="33"/>
      <c r="O312" s="32">
        <v>55</v>
      </c>
      <c r="P312" s="5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3">
        <v>4680115885554</v>
      </c>
      <c r="E313" s="384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115</v>
      </c>
      <c r="N313" s="33"/>
      <c r="O313" s="32">
        <v>55</v>
      </c>
      <c r="P313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3">
        <v>4680115885622</v>
      </c>
      <c r="E314" s="384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55</v>
      </c>
      <c r="P314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9"/>
      <c r="R314" s="389"/>
      <c r="S314" s="389"/>
      <c r="T314" s="390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3">
        <v>4680115881938</v>
      </c>
      <c r="E315" s="384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90</v>
      </c>
      <c r="P315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3">
        <v>4607091387346</v>
      </c>
      <c r="E316" s="384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3">
        <v>4680115885608</v>
      </c>
      <c r="E317" s="384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113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9"/>
      <c r="R317" s="389"/>
      <c r="S317" s="389"/>
      <c r="T317" s="390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0" t="s">
        <v>69</v>
      </c>
      <c r="Q318" s="381"/>
      <c r="R318" s="381"/>
      <c r="S318" s="381"/>
      <c r="T318" s="381"/>
      <c r="U318" s="381"/>
      <c r="V318" s="382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80" t="s">
        <v>69</v>
      </c>
      <c r="Q319" s="381"/>
      <c r="R319" s="381"/>
      <c r="S319" s="381"/>
      <c r="T319" s="381"/>
      <c r="U319" s="381"/>
      <c r="V319" s="382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419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70"/>
      <c r="AB320" s="370"/>
      <c r="AC320" s="370"/>
    </row>
    <row r="321" spans="1:68" ht="27" hidden="1" customHeight="1" x14ac:dyDescent="0.25">
      <c r="A321" s="54" t="s">
        <v>415</v>
      </c>
      <c r="B321" s="54" t="s">
        <v>416</v>
      </c>
      <c r="C321" s="31">
        <v>4301030878</v>
      </c>
      <c r="D321" s="383">
        <v>4607091387193</v>
      </c>
      <c r="E321" s="384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83">
        <v>4607091387230</v>
      </c>
      <c r="E322" s="384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74">
        <v>24</v>
      </c>
      <c r="Y322" s="375">
        <f>IFERROR(IF(X322="",0,CEILING((X322/$H322),1)*$H322),"")</f>
        <v>25.200000000000003</v>
      </c>
      <c r="Z322" s="36">
        <f>IFERROR(IF(Y322=0,"",ROUNDUP(Y322/H322,0)*0.00753),"")</f>
        <v>4.5179999999999998E-2</v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25.485714285714284</v>
      </c>
      <c r="BN322" s="64">
        <f>IFERROR(Y322*I322/H322,"0")</f>
        <v>26.76</v>
      </c>
      <c r="BO322" s="64">
        <f>IFERROR(1/J322*(X322/H322),"0")</f>
        <v>3.6630036630036632E-2</v>
      </c>
      <c r="BP322" s="64">
        <f>IFERROR(1/J322*(Y322/H322),"0")</f>
        <v>3.8461538461538464E-2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3">
        <v>4607091387292</v>
      </c>
      <c r="E323" s="384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83">
        <v>4607091387285</v>
      </c>
      <c r="E324" s="384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4">
        <v>14</v>
      </c>
      <c r="Y324" s="375">
        <f>IFERROR(IF(X324="",0,CEILING((X324/$H324),1)*$H324),"")</f>
        <v>14.700000000000001</v>
      </c>
      <c r="Z324" s="36">
        <f>IFERROR(IF(Y324=0,"",ROUNDUP(Y324/H324,0)*0.00502),"")</f>
        <v>3.5140000000000005E-2</v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14.866666666666665</v>
      </c>
      <c r="BN324" s="64">
        <f>IFERROR(Y324*I324/H324,"0")</f>
        <v>15.61</v>
      </c>
      <c r="BO324" s="64">
        <f>IFERROR(1/J324*(X324/H324),"0")</f>
        <v>2.8490028490028491E-2</v>
      </c>
      <c r="BP324" s="64">
        <f>IFERROR(1/J324*(Y324/H324),"0")</f>
        <v>2.9914529914529919E-2</v>
      </c>
    </row>
    <row r="325" spans="1:68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0" t="s">
        <v>69</v>
      </c>
      <c r="Q325" s="381"/>
      <c r="R325" s="381"/>
      <c r="S325" s="381"/>
      <c r="T325" s="381"/>
      <c r="U325" s="381"/>
      <c r="V325" s="382"/>
      <c r="W325" s="37" t="s">
        <v>70</v>
      </c>
      <c r="X325" s="376">
        <f>IFERROR(X321/H321,"0")+IFERROR(X322/H322,"0")+IFERROR(X323/H323,"0")+IFERROR(X324/H324,"0")</f>
        <v>12.38095238095238</v>
      </c>
      <c r="Y325" s="376">
        <f>IFERROR(Y321/H321,"0")+IFERROR(Y322/H322,"0")+IFERROR(Y323/H323,"0")+IFERROR(Y324/H324,"0")</f>
        <v>13</v>
      </c>
      <c r="Z325" s="376">
        <f>IFERROR(IF(Z321="",0,Z321),"0")+IFERROR(IF(Z322="",0,Z322),"0")+IFERROR(IF(Z323="",0,Z323),"0")+IFERROR(IF(Z324="",0,Z324),"0")</f>
        <v>8.0320000000000003E-2</v>
      </c>
      <c r="AA325" s="377"/>
      <c r="AB325" s="377"/>
      <c r="AC325" s="377"/>
    </row>
    <row r="326" spans="1:68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80" t="s">
        <v>69</v>
      </c>
      <c r="Q326" s="381"/>
      <c r="R326" s="381"/>
      <c r="S326" s="381"/>
      <c r="T326" s="381"/>
      <c r="U326" s="381"/>
      <c r="V326" s="382"/>
      <c r="W326" s="37" t="s">
        <v>68</v>
      </c>
      <c r="X326" s="376">
        <f>IFERROR(SUM(X321:X324),"0")</f>
        <v>38</v>
      </c>
      <c r="Y326" s="376">
        <f>IFERROR(SUM(Y321:Y324),"0")</f>
        <v>39.900000000000006</v>
      </c>
      <c r="Z326" s="37"/>
      <c r="AA326" s="377"/>
      <c r="AB326" s="377"/>
      <c r="AC326" s="377"/>
    </row>
    <row r="327" spans="1:68" ht="14.25" hidden="1" customHeight="1" x14ac:dyDescent="0.25">
      <c r="A327" s="419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83">
        <v>4607091387766</v>
      </c>
      <c r="E328" s="384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115</v>
      </c>
      <c r="N328" s="33"/>
      <c r="O328" s="32">
        <v>40</v>
      </c>
      <c r="P328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74">
        <v>400</v>
      </c>
      <c r="Y328" s="375">
        <f t="shared" ref="Y328:Y333" si="57">IFERROR(IF(X328="",0,CEILING((X328/$H328),1)*$H328),"")</f>
        <v>405.59999999999997</v>
      </c>
      <c r="Z328" s="36">
        <f>IFERROR(IF(Y328=0,"",ROUNDUP(Y328/H328,0)*0.02175),"")</f>
        <v>1.131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428.61538461538464</v>
      </c>
      <c r="BN328" s="64">
        <f t="shared" ref="BN328:BN333" si="59">IFERROR(Y328*I328/H328,"0")</f>
        <v>434.61600000000004</v>
      </c>
      <c r="BO328" s="64">
        <f t="shared" ref="BO328:BO333" si="60">IFERROR(1/J328*(X328/H328),"0")</f>
        <v>0.91575091575091572</v>
      </c>
      <c r="BP328" s="64">
        <f t="shared" ref="BP328:BP333" si="61">IFERROR(1/J328*(Y328/H328),"0")</f>
        <v>0.92857142857142849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3">
        <v>4607091387957</v>
      </c>
      <c r="E329" s="384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3">
        <v>4607091387964</v>
      </c>
      <c r="E330" s="384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3">
        <v>4680115884588</v>
      </c>
      <c r="E331" s="384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3">
        <v>4607091387537</v>
      </c>
      <c r="E332" s="384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3">
        <v>4607091387513</v>
      </c>
      <c r="E333" s="384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0" t="s">
        <v>69</v>
      </c>
      <c r="Q334" s="381"/>
      <c r="R334" s="381"/>
      <c r="S334" s="381"/>
      <c r="T334" s="381"/>
      <c r="U334" s="381"/>
      <c r="V334" s="382"/>
      <c r="W334" s="37" t="s">
        <v>70</v>
      </c>
      <c r="X334" s="376">
        <f>IFERROR(X328/H328,"0")+IFERROR(X329/H329,"0")+IFERROR(X330/H330,"0")+IFERROR(X331/H331,"0")+IFERROR(X332/H332,"0")+IFERROR(X333/H333,"0")</f>
        <v>51.282051282051285</v>
      </c>
      <c r="Y334" s="376">
        <f>IFERROR(Y328/H328,"0")+IFERROR(Y329/H329,"0")+IFERROR(Y330/H330,"0")+IFERROR(Y331/H331,"0")+IFERROR(Y332/H332,"0")+IFERROR(Y333/H333,"0")</f>
        <v>52</v>
      </c>
      <c r="Z334" s="376">
        <f>IFERROR(IF(Z328="",0,Z328),"0")+IFERROR(IF(Z329="",0,Z329),"0")+IFERROR(IF(Z330="",0,Z330),"0")+IFERROR(IF(Z331="",0,Z331),"0")+IFERROR(IF(Z332="",0,Z332),"0")+IFERROR(IF(Z333="",0,Z333),"0")</f>
        <v>1.131</v>
      </c>
      <c r="AA334" s="377"/>
      <c r="AB334" s="377"/>
      <c r="AC334" s="377"/>
    </row>
    <row r="335" spans="1:68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80" t="s">
        <v>69</v>
      </c>
      <c r="Q335" s="381"/>
      <c r="R335" s="381"/>
      <c r="S335" s="381"/>
      <c r="T335" s="381"/>
      <c r="U335" s="381"/>
      <c r="V335" s="382"/>
      <c r="W335" s="37" t="s">
        <v>68</v>
      </c>
      <c r="X335" s="376">
        <f>IFERROR(SUM(X328:X333),"0")</f>
        <v>400</v>
      </c>
      <c r="Y335" s="376">
        <f>IFERROR(SUM(Y328:Y333),"0")</f>
        <v>405.59999999999997</v>
      </c>
      <c r="Z335" s="37"/>
      <c r="AA335" s="377"/>
      <c r="AB335" s="377"/>
      <c r="AC335" s="377"/>
    </row>
    <row r="336" spans="1:68" ht="14.25" hidden="1" customHeight="1" x14ac:dyDescent="0.25">
      <c r="A336" s="419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70"/>
      <c r="AB336" s="370"/>
      <c r="AC336" s="370"/>
    </row>
    <row r="337" spans="1:68" ht="16.5" hidden="1" customHeight="1" x14ac:dyDescent="0.25">
      <c r="A337" s="54" t="s">
        <v>435</v>
      </c>
      <c r="B337" s="54" t="s">
        <v>436</v>
      </c>
      <c r="C337" s="31">
        <v>4301060379</v>
      </c>
      <c r="D337" s="383">
        <v>4607091380880</v>
      </c>
      <c r="E337" s="384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9"/>
      <c r="R337" s="389"/>
      <c r="S337" s="389"/>
      <c r="T337" s="390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437</v>
      </c>
      <c r="B338" s="54" t="s">
        <v>438</v>
      </c>
      <c r="C338" s="31">
        <v>4301060308</v>
      </c>
      <c r="D338" s="383">
        <v>4607091384482</v>
      </c>
      <c r="E338" s="384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74">
        <v>0</v>
      </c>
      <c r="Y338" s="375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hidden="1" customHeight="1" x14ac:dyDescent="0.25">
      <c r="A339" s="54" t="s">
        <v>439</v>
      </c>
      <c r="B339" s="54" t="s">
        <v>440</v>
      </c>
      <c r="C339" s="31">
        <v>4301060325</v>
      </c>
      <c r="D339" s="383">
        <v>4607091380897</v>
      </c>
      <c r="E339" s="384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0" t="s">
        <v>69</v>
      </c>
      <c r="Q340" s="381"/>
      <c r="R340" s="381"/>
      <c r="S340" s="381"/>
      <c r="T340" s="381"/>
      <c r="U340" s="381"/>
      <c r="V340" s="382"/>
      <c r="W340" s="37" t="s">
        <v>70</v>
      </c>
      <c r="X340" s="376">
        <f>IFERROR(X337/H337,"0")+IFERROR(X338/H338,"0")+IFERROR(X339/H339,"0")</f>
        <v>0</v>
      </c>
      <c r="Y340" s="376">
        <f>IFERROR(Y337/H337,"0")+IFERROR(Y338/H338,"0")+IFERROR(Y339/H339,"0")</f>
        <v>0</v>
      </c>
      <c r="Z340" s="376">
        <f>IFERROR(IF(Z337="",0,Z337),"0")+IFERROR(IF(Z338="",0,Z338),"0")+IFERROR(IF(Z339="",0,Z339),"0")</f>
        <v>0</v>
      </c>
      <c r="AA340" s="377"/>
      <c r="AB340" s="377"/>
      <c r="AC340" s="377"/>
    </row>
    <row r="341" spans="1:68" hidden="1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80" t="s">
        <v>69</v>
      </c>
      <c r="Q341" s="381"/>
      <c r="R341" s="381"/>
      <c r="S341" s="381"/>
      <c r="T341" s="381"/>
      <c r="U341" s="381"/>
      <c r="V341" s="382"/>
      <c r="W341" s="37" t="s">
        <v>68</v>
      </c>
      <c r="X341" s="376">
        <f>IFERROR(SUM(X337:X339),"0")</f>
        <v>0</v>
      </c>
      <c r="Y341" s="376">
        <f>IFERROR(SUM(Y337:Y339),"0")</f>
        <v>0</v>
      </c>
      <c r="Z341" s="37"/>
      <c r="AA341" s="377"/>
      <c r="AB341" s="377"/>
      <c r="AC341" s="377"/>
    </row>
    <row r="342" spans="1:68" ht="14.25" hidden="1" customHeight="1" x14ac:dyDescent="0.25">
      <c r="A342" s="419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70"/>
      <c r="AB342" s="370"/>
      <c r="AC342" s="370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3">
        <v>4607091388374</v>
      </c>
      <c r="E343" s="384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74" t="s">
        <v>443</v>
      </c>
      <c r="Q343" s="389"/>
      <c r="R343" s="389"/>
      <c r="S343" s="389"/>
      <c r="T343" s="390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3">
        <v>4607091388381</v>
      </c>
      <c r="E344" s="384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6" t="s">
        <v>446</v>
      </c>
      <c r="Q344" s="389"/>
      <c r="R344" s="389"/>
      <c r="S344" s="389"/>
      <c r="T344" s="390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3">
        <v>4607091383102</v>
      </c>
      <c r="E345" s="384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449</v>
      </c>
      <c r="B346" s="54" t="s">
        <v>450</v>
      </c>
      <c r="C346" s="31">
        <v>4301030233</v>
      </c>
      <c r="D346" s="383">
        <v>4607091388404</v>
      </c>
      <c r="E346" s="384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0" t="s">
        <v>69</v>
      </c>
      <c r="Q347" s="381"/>
      <c r="R347" s="381"/>
      <c r="S347" s="381"/>
      <c r="T347" s="381"/>
      <c r="U347" s="381"/>
      <c r="V347" s="382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hidden="1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80" t="s">
        <v>69</v>
      </c>
      <c r="Q348" s="381"/>
      <c r="R348" s="381"/>
      <c r="S348" s="381"/>
      <c r="T348" s="381"/>
      <c r="U348" s="381"/>
      <c r="V348" s="382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hidden="1" customHeight="1" x14ac:dyDescent="0.25">
      <c r="A349" s="419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70"/>
      <c r="AB349" s="370"/>
      <c r="AC349" s="370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3">
        <v>4680115881808</v>
      </c>
      <c r="E350" s="384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3">
        <v>4680115881822</v>
      </c>
      <c r="E351" s="384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3">
        <v>4680115880016</v>
      </c>
      <c r="E352" s="384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0" t="s">
        <v>69</v>
      </c>
      <c r="Q353" s="381"/>
      <c r="R353" s="381"/>
      <c r="S353" s="381"/>
      <c r="T353" s="381"/>
      <c r="U353" s="381"/>
      <c r="V353" s="382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80" t="s">
        <v>69</v>
      </c>
      <c r="Q354" s="381"/>
      <c r="R354" s="381"/>
      <c r="S354" s="381"/>
      <c r="T354" s="381"/>
      <c r="U354" s="381"/>
      <c r="V354" s="382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421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9"/>
      <c r="AB355" s="369"/>
      <c r="AC355" s="369"/>
    </row>
    <row r="356" spans="1:68" ht="14.25" hidden="1" customHeight="1" x14ac:dyDescent="0.25">
      <c r="A356" s="419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70"/>
      <c r="AB356" s="370"/>
      <c r="AC356" s="370"/>
    </row>
    <row r="357" spans="1:68" ht="27" hidden="1" customHeight="1" x14ac:dyDescent="0.25">
      <c r="A357" s="54" t="s">
        <v>461</v>
      </c>
      <c r="B357" s="54" t="s">
        <v>462</v>
      </c>
      <c r="C357" s="31">
        <v>4301031066</v>
      </c>
      <c r="D357" s="383">
        <v>4607091383836</v>
      </c>
      <c r="E357" s="384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0" t="s">
        <v>69</v>
      </c>
      <c r="Q358" s="381"/>
      <c r="R358" s="381"/>
      <c r="S358" s="381"/>
      <c r="T358" s="381"/>
      <c r="U358" s="381"/>
      <c r="V358" s="382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hidden="1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80" t="s">
        <v>69</v>
      </c>
      <c r="Q359" s="381"/>
      <c r="R359" s="381"/>
      <c r="S359" s="381"/>
      <c r="T359" s="381"/>
      <c r="U359" s="381"/>
      <c r="V359" s="382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hidden="1" customHeight="1" x14ac:dyDescent="0.25">
      <c r="A360" s="419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70"/>
      <c r="AB360" s="370"/>
      <c r="AC360" s="370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3">
        <v>4607091387919</v>
      </c>
      <c r="E361" s="384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3">
        <v>4680115883604</v>
      </c>
      <c r="E362" s="384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115</v>
      </c>
      <c r="N362" s="33"/>
      <c r="O362" s="32">
        <v>45</v>
      </c>
      <c r="P362" s="6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83">
        <v>4680115883567</v>
      </c>
      <c r="E363" s="384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74">
        <v>17.5</v>
      </c>
      <c r="Y363" s="375">
        <f>IFERROR(IF(X363="",0,CEILING((X363/$H363),1)*$H363),"")</f>
        <v>18.900000000000002</v>
      </c>
      <c r="Z363" s="36">
        <f>IFERROR(IF(Y363=0,"",ROUNDUP(Y363/H363,0)*0.00753),"")</f>
        <v>6.7769999999999997E-2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19.666666666666664</v>
      </c>
      <c r="BN363" s="64">
        <f>IFERROR(Y363*I363/H363,"0")</f>
        <v>21.24</v>
      </c>
      <c r="BO363" s="64">
        <f>IFERROR(1/J363*(X363/H363),"0")</f>
        <v>5.3418803418803409E-2</v>
      </c>
      <c r="BP363" s="64">
        <f>IFERROR(1/J363*(Y363/H363),"0")</f>
        <v>5.7692307692307689E-2</v>
      </c>
    </row>
    <row r="364" spans="1:68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0" t="s">
        <v>69</v>
      </c>
      <c r="Q364" s="381"/>
      <c r="R364" s="381"/>
      <c r="S364" s="381"/>
      <c r="T364" s="381"/>
      <c r="U364" s="381"/>
      <c r="V364" s="382"/>
      <c r="W364" s="37" t="s">
        <v>70</v>
      </c>
      <c r="X364" s="376">
        <f>IFERROR(X361/H361,"0")+IFERROR(X362/H362,"0")+IFERROR(X363/H363,"0")</f>
        <v>8.3333333333333321</v>
      </c>
      <c r="Y364" s="376">
        <f>IFERROR(Y361/H361,"0")+IFERROR(Y362/H362,"0")+IFERROR(Y363/H363,"0")</f>
        <v>9</v>
      </c>
      <c r="Z364" s="376">
        <f>IFERROR(IF(Z361="",0,Z361),"0")+IFERROR(IF(Z362="",0,Z362),"0")+IFERROR(IF(Z363="",0,Z363),"0")</f>
        <v>6.7769999999999997E-2</v>
      </c>
      <c r="AA364" s="377"/>
      <c r="AB364" s="377"/>
      <c r="AC364" s="377"/>
    </row>
    <row r="365" spans="1:68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80" t="s">
        <v>69</v>
      </c>
      <c r="Q365" s="381"/>
      <c r="R365" s="381"/>
      <c r="S365" s="381"/>
      <c r="T365" s="381"/>
      <c r="U365" s="381"/>
      <c r="V365" s="382"/>
      <c r="W365" s="37" t="s">
        <v>68</v>
      </c>
      <c r="X365" s="376">
        <f>IFERROR(SUM(X361:X363),"0")</f>
        <v>17.5</v>
      </c>
      <c r="Y365" s="376">
        <f>IFERROR(SUM(Y361:Y363),"0")</f>
        <v>18.900000000000002</v>
      </c>
      <c r="Z365" s="37"/>
      <c r="AA365" s="377"/>
      <c r="AB365" s="377"/>
      <c r="AC365" s="377"/>
    </row>
    <row r="366" spans="1:68" ht="27.75" hidden="1" customHeight="1" x14ac:dyDescent="0.2">
      <c r="A366" s="440" t="s">
        <v>469</v>
      </c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  <c r="W366" s="441"/>
      <c r="X366" s="441"/>
      <c r="Y366" s="441"/>
      <c r="Z366" s="441"/>
      <c r="AA366" s="48"/>
      <c r="AB366" s="48"/>
      <c r="AC366" s="48"/>
    </row>
    <row r="367" spans="1:68" ht="16.5" hidden="1" customHeight="1" x14ac:dyDescent="0.25">
      <c r="A367" s="421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9"/>
      <c r="AB367" s="369"/>
      <c r="AC367" s="369"/>
    </row>
    <row r="368" spans="1:68" ht="14.25" hidden="1" customHeight="1" x14ac:dyDescent="0.25">
      <c r="A368" s="419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70"/>
      <c r="AB368" s="370"/>
      <c r="AC368" s="370"/>
    </row>
    <row r="369" spans="1:68" ht="27" hidden="1" customHeight="1" x14ac:dyDescent="0.25">
      <c r="A369" s="54" t="s">
        <v>471</v>
      </c>
      <c r="B369" s="54" t="s">
        <v>472</v>
      </c>
      <c r="C369" s="31">
        <v>4301011946</v>
      </c>
      <c r="D369" s="383">
        <v>4680115884847</v>
      </c>
      <c r="E369" s="384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0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4301011869</v>
      </c>
      <c r="D370" s="383">
        <v>4680115884847</v>
      </c>
      <c r="E370" s="384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74">
        <v>100</v>
      </c>
      <c r="Y370" s="375">
        <f t="shared" si="62"/>
        <v>105</v>
      </c>
      <c r="Z370" s="36">
        <f>IFERROR(IF(Y370=0,"",ROUNDUP(Y370/H370,0)*0.02175),"")</f>
        <v>0.15225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103.2</v>
      </c>
      <c r="BN370" s="64">
        <f t="shared" si="64"/>
        <v>108.36</v>
      </c>
      <c r="BO370" s="64">
        <f t="shared" si="65"/>
        <v>0.1388888888888889</v>
      </c>
      <c r="BP370" s="64">
        <f t="shared" si="66"/>
        <v>0.14583333333333331</v>
      </c>
    </row>
    <row r="371" spans="1:68" ht="27" hidden="1" customHeight="1" x14ac:dyDescent="0.25">
      <c r="A371" s="54" t="s">
        <v>474</v>
      </c>
      <c r="B371" s="54" t="s">
        <v>475</v>
      </c>
      <c r="C371" s="31">
        <v>4301011947</v>
      </c>
      <c r="D371" s="383">
        <v>4680115884854</v>
      </c>
      <c r="E371" s="384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4301011870</v>
      </c>
      <c r="D372" s="383">
        <v>4680115884854</v>
      </c>
      <c r="E372" s="384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4">
        <v>200</v>
      </c>
      <c r="Y372" s="375">
        <f t="shared" si="62"/>
        <v>210</v>
      </c>
      <c r="Z372" s="36">
        <f>IFERROR(IF(Y372=0,"",ROUNDUP(Y372/H372,0)*0.02175),"")</f>
        <v>0.30449999999999999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206.4</v>
      </c>
      <c r="BN372" s="64">
        <f t="shared" si="64"/>
        <v>216.72</v>
      </c>
      <c r="BO372" s="64">
        <f t="shared" si="65"/>
        <v>0.27777777777777779</v>
      </c>
      <c r="BP372" s="64">
        <f t="shared" si="66"/>
        <v>0.29166666666666663</v>
      </c>
    </row>
    <row r="373" spans="1:68" ht="27" customHeight="1" x14ac:dyDescent="0.25">
      <c r="A373" s="54" t="s">
        <v>477</v>
      </c>
      <c r="B373" s="54" t="s">
        <v>478</v>
      </c>
      <c r="C373" s="31">
        <v>4301011867</v>
      </c>
      <c r="D373" s="383">
        <v>4680115884830</v>
      </c>
      <c r="E373" s="384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74">
        <v>650</v>
      </c>
      <c r="Y373" s="375">
        <f t="shared" si="62"/>
        <v>660</v>
      </c>
      <c r="Z373" s="36">
        <f>IFERROR(IF(Y373=0,"",ROUNDUP(Y373/H373,0)*0.02175),"")</f>
        <v>0.95699999999999996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670.8</v>
      </c>
      <c r="BN373" s="64">
        <f t="shared" si="64"/>
        <v>681.12000000000012</v>
      </c>
      <c r="BO373" s="64">
        <f t="shared" si="65"/>
        <v>0.90277777777777779</v>
      </c>
      <c r="BP373" s="64">
        <f t="shared" si="66"/>
        <v>0.91666666666666663</v>
      </c>
    </row>
    <row r="374" spans="1:68" ht="27" hidden="1" customHeight="1" x14ac:dyDescent="0.25">
      <c r="A374" s="54" t="s">
        <v>477</v>
      </c>
      <c r="B374" s="54" t="s">
        <v>479</v>
      </c>
      <c r="C374" s="31">
        <v>4301011943</v>
      </c>
      <c r="D374" s="383">
        <v>4680115884830</v>
      </c>
      <c r="E374" s="384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131</v>
      </c>
      <c r="N374" s="33"/>
      <c r="O374" s="32">
        <v>60</v>
      </c>
      <c r="P374" s="5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3">
        <v>4680115882638</v>
      </c>
      <c r="E375" s="384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113</v>
      </c>
      <c r="N375" s="33"/>
      <c r="O375" s="32">
        <v>90</v>
      </c>
      <c r="P375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3">
        <v>4680115884922</v>
      </c>
      <c r="E376" s="384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3">
        <v>4680115884861</v>
      </c>
      <c r="E377" s="384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0" t="s">
        <v>69</v>
      </c>
      <c r="Q378" s="381"/>
      <c r="R378" s="381"/>
      <c r="S378" s="381"/>
      <c r="T378" s="381"/>
      <c r="U378" s="381"/>
      <c r="V378" s="382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63.333333333333336</v>
      </c>
      <c r="Y378" s="376">
        <f>IFERROR(Y369/H369,"0")+IFERROR(Y370/H370,"0")+IFERROR(Y371/H371,"0")+IFERROR(Y372/H372,"0")+IFERROR(Y373/H373,"0")+IFERROR(Y374/H374,"0")+IFERROR(Y375/H375,"0")+IFERROR(Y376/H376,"0")+IFERROR(Y377/H377,"0")</f>
        <v>65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1.4137499999999998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80" t="s">
        <v>69</v>
      </c>
      <c r="Q379" s="381"/>
      <c r="R379" s="381"/>
      <c r="S379" s="381"/>
      <c r="T379" s="381"/>
      <c r="U379" s="381"/>
      <c r="V379" s="382"/>
      <c r="W379" s="37" t="s">
        <v>68</v>
      </c>
      <c r="X379" s="376">
        <f>IFERROR(SUM(X369:X377),"0")</f>
        <v>950</v>
      </c>
      <c r="Y379" s="376">
        <f>IFERROR(SUM(Y369:Y377),"0")</f>
        <v>975</v>
      </c>
      <c r="Z379" s="37"/>
      <c r="AA379" s="377"/>
      <c r="AB379" s="377"/>
      <c r="AC379" s="377"/>
    </row>
    <row r="380" spans="1:68" ht="14.25" hidden="1" customHeight="1" x14ac:dyDescent="0.25">
      <c r="A380" s="419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3">
        <v>4607091383980</v>
      </c>
      <c r="E381" s="384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113</v>
      </c>
      <c r="N381" s="33"/>
      <c r="O381" s="32">
        <v>50</v>
      </c>
      <c r="P381" s="4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74">
        <v>300</v>
      </c>
      <c r="Y381" s="375">
        <f>IFERROR(IF(X381="",0,CEILING((X381/$H381),1)*$H381),"")</f>
        <v>300</v>
      </c>
      <c r="Z381" s="36">
        <f>IFERROR(IF(Y381=0,"",ROUNDUP(Y381/H381,0)*0.02175),"")</f>
        <v>0.43499999999999994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309.60000000000002</v>
      </c>
      <c r="BN381" s="64">
        <f>IFERROR(Y381*I381/H381,"0")</f>
        <v>309.60000000000002</v>
      </c>
      <c r="BO381" s="64">
        <f>IFERROR(1/J381*(X381/H381),"0")</f>
        <v>0.41666666666666663</v>
      </c>
      <c r="BP381" s="64">
        <f>IFERROR(1/J381*(Y381/H381),"0")</f>
        <v>0.41666666666666663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3">
        <v>4607091384178</v>
      </c>
      <c r="E382" s="384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50</v>
      </c>
      <c r="P382" s="4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0" t="s">
        <v>69</v>
      </c>
      <c r="Q383" s="381"/>
      <c r="R383" s="381"/>
      <c r="S383" s="381"/>
      <c r="T383" s="381"/>
      <c r="U383" s="381"/>
      <c r="V383" s="382"/>
      <c r="W383" s="37" t="s">
        <v>70</v>
      </c>
      <c r="X383" s="376">
        <f>IFERROR(X381/H381,"0")+IFERROR(X382/H382,"0")</f>
        <v>20</v>
      </c>
      <c r="Y383" s="376">
        <f>IFERROR(Y381/H381,"0")+IFERROR(Y382/H382,"0")</f>
        <v>20</v>
      </c>
      <c r="Z383" s="376">
        <f>IFERROR(IF(Z381="",0,Z381),"0")+IFERROR(IF(Z382="",0,Z382),"0")</f>
        <v>0.43499999999999994</v>
      </c>
      <c r="AA383" s="377"/>
      <c r="AB383" s="377"/>
      <c r="AC383" s="377"/>
    </row>
    <row r="384" spans="1:68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80" t="s">
        <v>69</v>
      </c>
      <c r="Q384" s="381"/>
      <c r="R384" s="381"/>
      <c r="S384" s="381"/>
      <c r="T384" s="381"/>
      <c r="U384" s="381"/>
      <c r="V384" s="382"/>
      <c r="W384" s="37" t="s">
        <v>68</v>
      </c>
      <c r="X384" s="376">
        <f>IFERROR(SUM(X381:X382),"0")</f>
        <v>300</v>
      </c>
      <c r="Y384" s="376">
        <f>IFERROR(SUM(Y381:Y382),"0")</f>
        <v>300</v>
      </c>
      <c r="Z384" s="37"/>
      <c r="AA384" s="377"/>
      <c r="AB384" s="377"/>
      <c r="AC384" s="377"/>
    </row>
    <row r="385" spans="1:68" ht="14.25" hidden="1" customHeight="1" x14ac:dyDescent="0.25">
      <c r="A385" s="419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70"/>
      <c r="AB385" s="370"/>
      <c r="AC385" s="370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3">
        <v>4607091383928</v>
      </c>
      <c r="E386" s="384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3">
        <v>4607091383928</v>
      </c>
      <c r="E387" s="384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115</v>
      </c>
      <c r="N387" s="33"/>
      <c r="O387" s="32">
        <v>40</v>
      </c>
      <c r="P387" s="57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493</v>
      </c>
      <c r="B388" s="54" t="s">
        <v>494</v>
      </c>
      <c r="C388" s="31">
        <v>4301051636</v>
      </c>
      <c r="D388" s="383">
        <v>4607091384260</v>
      </c>
      <c r="E388" s="384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0" t="s">
        <v>69</v>
      </c>
      <c r="Q389" s="381"/>
      <c r="R389" s="381"/>
      <c r="S389" s="381"/>
      <c r="T389" s="381"/>
      <c r="U389" s="381"/>
      <c r="V389" s="382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hidden="1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80" t="s">
        <v>69</v>
      </c>
      <c r="Q390" s="381"/>
      <c r="R390" s="381"/>
      <c r="S390" s="381"/>
      <c r="T390" s="381"/>
      <c r="U390" s="381"/>
      <c r="V390" s="382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hidden="1" customHeight="1" x14ac:dyDescent="0.25">
      <c r="A391" s="419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70"/>
      <c r="AB391" s="370"/>
      <c r="AC391" s="370"/>
    </row>
    <row r="392" spans="1:68" ht="16.5" hidden="1" customHeight="1" x14ac:dyDescent="0.25">
      <c r="A392" s="54" t="s">
        <v>495</v>
      </c>
      <c r="B392" s="54" t="s">
        <v>496</v>
      </c>
      <c r="C392" s="31">
        <v>4301060314</v>
      </c>
      <c r="D392" s="383">
        <v>4607091384673</v>
      </c>
      <c r="E392" s="384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9"/>
      <c r="R392" s="389"/>
      <c r="S392" s="389"/>
      <c r="T392" s="390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495</v>
      </c>
      <c r="B393" s="54" t="s">
        <v>497</v>
      </c>
      <c r="C393" s="31">
        <v>4301060345</v>
      </c>
      <c r="D393" s="383">
        <v>4607091384673</v>
      </c>
      <c r="E393" s="384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9"/>
      <c r="R393" s="389"/>
      <c r="S393" s="389"/>
      <c r="T393" s="390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0" t="s">
        <v>69</v>
      </c>
      <c r="Q394" s="381"/>
      <c r="R394" s="381"/>
      <c r="S394" s="381"/>
      <c r="T394" s="381"/>
      <c r="U394" s="381"/>
      <c r="V394" s="382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hidden="1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80" t="s">
        <v>69</v>
      </c>
      <c r="Q395" s="381"/>
      <c r="R395" s="381"/>
      <c r="S395" s="381"/>
      <c r="T395" s="381"/>
      <c r="U395" s="381"/>
      <c r="V395" s="382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hidden="1" customHeight="1" x14ac:dyDescent="0.25">
      <c r="A396" s="421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9"/>
      <c r="AB396" s="369"/>
      <c r="AC396" s="369"/>
    </row>
    <row r="397" spans="1:68" ht="14.25" hidden="1" customHeight="1" x14ac:dyDescent="0.25">
      <c r="A397" s="419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70"/>
      <c r="AB397" s="370"/>
      <c r="AC397" s="370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3">
        <v>4680115881907</v>
      </c>
      <c r="E398" s="384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9"/>
      <c r="R398" s="389"/>
      <c r="S398" s="389"/>
      <c r="T398" s="390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83">
        <v>4680115884892</v>
      </c>
      <c r="E399" s="384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74">
        <v>180</v>
      </c>
      <c r="Y399" s="375">
        <f>IFERROR(IF(X399="",0,CEILING((X399/$H399),1)*$H399),"")</f>
        <v>183.60000000000002</v>
      </c>
      <c r="Z399" s="36">
        <f>IFERROR(IF(Y399=0,"",ROUNDUP(Y399/H399,0)*0.02175),"")</f>
        <v>0.36974999999999997</v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187.99999999999997</v>
      </c>
      <c r="BN399" s="64">
        <f>IFERROR(Y399*I399/H399,"0")</f>
        <v>191.76000000000002</v>
      </c>
      <c r="BO399" s="64">
        <f>IFERROR(1/J399*(X399/H399),"0")</f>
        <v>0.29761904761904756</v>
      </c>
      <c r="BP399" s="64">
        <f>IFERROR(1/J399*(Y399/H399),"0")</f>
        <v>0.30357142857142855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83">
        <v>4680115884885</v>
      </c>
      <c r="E400" s="384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74">
        <v>450</v>
      </c>
      <c r="Y400" s="375">
        <f>IFERROR(IF(X400="",0,CEILING((X400/$H400),1)*$H400),"")</f>
        <v>456</v>
      </c>
      <c r="Z400" s="36">
        <f>IFERROR(IF(Y400=0,"",ROUNDUP(Y400/H400,0)*0.02175),"")</f>
        <v>0.8264999999999999</v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468</v>
      </c>
      <c r="BN400" s="64">
        <f>IFERROR(Y400*I400/H400,"0")</f>
        <v>474.24</v>
      </c>
      <c r="BO400" s="64">
        <f>IFERROR(1/J400*(X400/H400),"0")</f>
        <v>0.6696428571428571</v>
      </c>
      <c r="BP400" s="64">
        <f>IFERROR(1/J400*(Y400/H400),"0")</f>
        <v>0.67857142857142849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83">
        <v>4680115884908</v>
      </c>
      <c r="E401" s="384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4">
        <v>120</v>
      </c>
      <c r="Y401" s="375">
        <f>IFERROR(IF(X401="",0,CEILING((X401/$H401),1)*$H401),"")</f>
        <v>120</v>
      </c>
      <c r="Z401" s="36">
        <f>IFERROR(IF(Y401=0,"",ROUNDUP(Y401/H401,0)*0.00937),"")</f>
        <v>0.28110000000000002</v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126.3</v>
      </c>
      <c r="BN401" s="64">
        <f>IFERROR(Y401*I401/H401,"0")</f>
        <v>126.3</v>
      </c>
      <c r="BO401" s="64">
        <f>IFERROR(1/J401*(X401/H401),"0")</f>
        <v>0.25</v>
      </c>
      <c r="BP401" s="64">
        <f>IFERROR(1/J401*(Y401/H401),"0")</f>
        <v>0.25</v>
      </c>
    </row>
    <row r="402" spans="1:68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0" t="s">
        <v>69</v>
      </c>
      <c r="Q402" s="381"/>
      <c r="R402" s="381"/>
      <c r="S402" s="381"/>
      <c r="T402" s="381"/>
      <c r="U402" s="381"/>
      <c r="V402" s="382"/>
      <c r="W402" s="37" t="s">
        <v>70</v>
      </c>
      <c r="X402" s="376">
        <f>IFERROR(X398/H398,"0")+IFERROR(X399/H399,"0")+IFERROR(X400/H400,"0")+IFERROR(X401/H401,"0")</f>
        <v>84.166666666666657</v>
      </c>
      <c r="Y402" s="376">
        <f>IFERROR(Y398/H398,"0")+IFERROR(Y399/H399,"0")+IFERROR(Y400/H400,"0")+IFERROR(Y401/H401,"0")</f>
        <v>85</v>
      </c>
      <c r="Z402" s="376">
        <f>IFERROR(IF(Z398="",0,Z398),"0")+IFERROR(IF(Z399="",0,Z399),"0")+IFERROR(IF(Z400="",0,Z400),"0")+IFERROR(IF(Z401="",0,Z401),"0")</f>
        <v>1.4773499999999999</v>
      </c>
      <c r="AA402" s="377"/>
      <c r="AB402" s="377"/>
      <c r="AC402" s="377"/>
    </row>
    <row r="403" spans="1:68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80" t="s">
        <v>69</v>
      </c>
      <c r="Q403" s="381"/>
      <c r="R403" s="381"/>
      <c r="S403" s="381"/>
      <c r="T403" s="381"/>
      <c r="U403" s="381"/>
      <c r="V403" s="382"/>
      <c r="W403" s="37" t="s">
        <v>68</v>
      </c>
      <c r="X403" s="376">
        <f>IFERROR(SUM(X398:X401),"0")</f>
        <v>750</v>
      </c>
      <c r="Y403" s="376">
        <f>IFERROR(SUM(Y398:Y401),"0")</f>
        <v>759.6</v>
      </c>
      <c r="Z403" s="37"/>
      <c r="AA403" s="377"/>
      <c r="AB403" s="377"/>
      <c r="AC403" s="377"/>
    </row>
    <row r="404" spans="1:68" ht="14.25" hidden="1" customHeight="1" x14ac:dyDescent="0.25">
      <c r="A404" s="419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83">
        <v>4607091384802</v>
      </c>
      <c r="E405" s="384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74">
        <v>50</v>
      </c>
      <c r="Y405" s="375">
        <f>IFERROR(IF(X405="",0,CEILING((X405/$H405),1)*$H405),"")</f>
        <v>52.56</v>
      </c>
      <c r="Z405" s="36">
        <f>IFERROR(IF(Y405=0,"",ROUNDUP(Y405/H405,0)*0.00753),"")</f>
        <v>9.0359999999999996E-2</v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52.968036529680361</v>
      </c>
      <c r="BN405" s="64">
        <f>IFERROR(Y405*I405/H405,"0")</f>
        <v>55.68</v>
      </c>
      <c r="BO405" s="64">
        <f>IFERROR(1/J405*(X405/H405),"0")</f>
        <v>7.3176443039456737E-2</v>
      </c>
      <c r="BP405" s="64">
        <f>IFERROR(1/J405*(Y405/H405),"0")</f>
        <v>7.6923076923076927E-2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3">
        <v>4607091384826</v>
      </c>
      <c r="E406" s="384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0" t="s">
        <v>69</v>
      </c>
      <c r="Q407" s="381"/>
      <c r="R407" s="381"/>
      <c r="S407" s="381"/>
      <c r="T407" s="381"/>
      <c r="U407" s="381"/>
      <c r="V407" s="382"/>
      <c r="W407" s="37" t="s">
        <v>70</v>
      </c>
      <c r="X407" s="376">
        <f>IFERROR(X405/H405,"0")+IFERROR(X406/H406,"0")</f>
        <v>11.415525114155251</v>
      </c>
      <c r="Y407" s="376">
        <f>IFERROR(Y405/H405,"0")+IFERROR(Y406/H406,"0")</f>
        <v>12</v>
      </c>
      <c r="Z407" s="376">
        <f>IFERROR(IF(Z405="",0,Z405),"0")+IFERROR(IF(Z406="",0,Z406),"0")</f>
        <v>9.0359999999999996E-2</v>
      </c>
      <c r="AA407" s="377"/>
      <c r="AB407" s="377"/>
      <c r="AC407" s="377"/>
    </row>
    <row r="408" spans="1:68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0" t="s">
        <v>69</v>
      </c>
      <c r="Q408" s="381"/>
      <c r="R408" s="381"/>
      <c r="S408" s="381"/>
      <c r="T408" s="381"/>
      <c r="U408" s="381"/>
      <c r="V408" s="382"/>
      <c r="W408" s="37" t="s">
        <v>68</v>
      </c>
      <c r="X408" s="376">
        <f>IFERROR(SUM(X405:X406),"0")</f>
        <v>50</v>
      </c>
      <c r="Y408" s="376">
        <f>IFERROR(SUM(Y405:Y406),"0")</f>
        <v>52.56</v>
      </c>
      <c r="Z408" s="37"/>
      <c r="AA408" s="377"/>
      <c r="AB408" s="377"/>
      <c r="AC408" s="377"/>
    </row>
    <row r="409" spans="1:68" ht="14.25" hidden="1" customHeight="1" x14ac:dyDescent="0.25">
      <c r="A409" s="419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3">
        <v>4607091384246</v>
      </c>
      <c r="E410" s="384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74">
        <v>450</v>
      </c>
      <c r="Y410" s="375">
        <f>IFERROR(IF(X410="",0,CEILING((X410/$H410),1)*$H410),"")</f>
        <v>452.4</v>
      </c>
      <c r="Z410" s="36">
        <f>IFERROR(IF(Y410=0,"",ROUNDUP(Y410/H410,0)*0.02175),"")</f>
        <v>1.2614999999999998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482.53846153846155</v>
      </c>
      <c r="BN410" s="64">
        <f>IFERROR(Y410*I410/H410,"0")</f>
        <v>485.11200000000008</v>
      </c>
      <c r="BO410" s="64">
        <f>IFERROR(1/J410*(X410/H410),"0")</f>
        <v>1.0302197802197801</v>
      </c>
      <c r="BP410" s="64">
        <f>IFERROR(1/J410*(Y410/H410),"0")</f>
        <v>1.0357142857142856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3">
        <v>4680115881976</v>
      </c>
      <c r="E411" s="384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9"/>
      <c r="R411" s="389"/>
      <c r="S411" s="389"/>
      <c r="T411" s="390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4301051297</v>
      </c>
      <c r="D412" s="383">
        <v>4607091384253</v>
      </c>
      <c r="E412" s="384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9"/>
      <c r="R412" s="389"/>
      <c r="S412" s="389"/>
      <c r="T412" s="390"/>
      <c r="U412" s="34"/>
      <c r="V412" s="34"/>
      <c r="W412" s="35" t="s">
        <v>68</v>
      </c>
      <c r="X412" s="374">
        <v>160</v>
      </c>
      <c r="Y412" s="375">
        <f>IFERROR(IF(X412="",0,CEILING((X412/$H412),1)*$H412),"")</f>
        <v>160.79999999999998</v>
      </c>
      <c r="Z412" s="36">
        <f>IFERROR(IF(Y412=0,"",ROUNDUP(Y412/H412,0)*0.00753),"")</f>
        <v>0.50451000000000001</v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178.93333333333337</v>
      </c>
      <c r="BN412" s="64">
        <f>IFERROR(Y412*I412/H412,"0")</f>
        <v>179.828</v>
      </c>
      <c r="BO412" s="64">
        <f>IFERROR(1/J412*(X412/H412),"0")</f>
        <v>0.42735042735042739</v>
      </c>
      <c r="BP412" s="64">
        <f>IFERROR(1/J412*(Y412/H412),"0")</f>
        <v>0.42948717948717946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4301051634</v>
      </c>
      <c r="D413" s="383">
        <v>4607091384253</v>
      </c>
      <c r="E413" s="384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9"/>
      <c r="R413" s="389"/>
      <c r="S413" s="389"/>
      <c r="T413" s="390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3">
        <v>4680115881969</v>
      </c>
      <c r="E414" s="384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0" t="s">
        <v>69</v>
      </c>
      <c r="Q415" s="381"/>
      <c r="R415" s="381"/>
      <c r="S415" s="381"/>
      <c r="T415" s="381"/>
      <c r="U415" s="381"/>
      <c r="V415" s="382"/>
      <c r="W415" s="37" t="s">
        <v>70</v>
      </c>
      <c r="X415" s="376">
        <f>IFERROR(X410/H410,"0")+IFERROR(X411/H411,"0")+IFERROR(X412/H412,"0")+IFERROR(X413/H413,"0")+IFERROR(X414/H414,"0")</f>
        <v>124.35897435897436</v>
      </c>
      <c r="Y415" s="376">
        <f>IFERROR(Y410/H410,"0")+IFERROR(Y411/H411,"0")+IFERROR(Y412/H412,"0")+IFERROR(Y413/H413,"0")+IFERROR(Y414/H414,"0")</f>
        <v>125</v>
      </c>
      <c r="Z415" s="376">
        <f>IFERROR(IF(Z410="",0,Z410),"0")+IFERROR(IF(Z411="",0,Z411),"0")+IFERROR(IF(Z412="",0,Z412),"0")+IFERROR(IF(Z413="",0,Z413),"0")+IFERROR(IF(Z414="",0,Z414),"0")</f>
        <v>1.7660099999999999</v>
      </c>
      <c r="AA415" s="377"/>
      <c r="AB415" s="377"/>
      <c r="AC415" s="377"/>
    </row>
    <row r="416" spans="1:68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0" t="s">
        <v>69</v>
      </c>
      <c r="Q416" s="381"/>
      <c r="R416" s="381"/>
      <c r="S416" s="381"/>
      <c r="T416" s="381"/>
      <c r="U416" s="381"/>
      <c r="V416" s="382"/>
      <c r="W416" s="37" t="s">
        <v>68</v>
      </c>
      <c r="X416" s="376">
        <f>IFERROR(SUM(X410:X414),"0")</f>
        <v>610</v>
      </c>
      <c r="Y416" s="376">
        <f>IFERROR(SUM(Y410:Y414),"0")</f>
        <v>613.19999999999993</v>
      </c>
      <c r="Z416" s="37"/>
      <c r="AA416" s="377"/>
      <c r="AB416" s="377"/>
      <c r="AC416" s="377"/>
    </row>
    <row r="417" spans="1:68" ht="14.25" hidden="1" customHeight="1" x14ac:dyDescent="0.25">
      <c r="A417" s="419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0"/>
      <c r="AB417" s="370"/>
      <c r="AC417" s="370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3">
        <v>4607091389357</v>
      </c>
      <c r="E418" s="384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9"/>
      <c r="R418" s="389"/>
      <c r="S418" s="389"/>
      <c r="T418" s="390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0" t="s">
        <v>69</v>
      </c>
      <c r="Q419" s="381"/>
      <c r="R419" s="381"/>
      <c r="S419" s="381"/>
      <c r="T419" s="381"/>
      <c r="U419" s="381"/>
      <c r="V419" s="382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0" t="s">
        <v>69</v>
      </c>
      <c r="Q420" s="381"/>
      <c r="R420" s="381"/>
      <c r="S420" s="381"/>
      <c r="T420" s="381"/>
      <c r="U420" s="381"/>
      <c r="V420" s="382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40" t="s">
        <v>523</v>
      </c>
      <c r="B421" s="441"/>
      <c r="C421" s="441"/>
      <c r="D421" s="441"/>
      <c r="E421" s="441"/>
      <c r="F421" s="441"/>
      <c r="G421" s="441"/>
      <c r="H421" s="441"/>
      <c r="I421" s="441"/>
      <c r="J421" s="441"/>
      <c r="K421" s="441"/>
      <c r="L421" s="441"/>
      <c r="M421" s="441"/>
      <c r="N421" s="441"/>
      <c r="O421" s="441"/>
      <c r="P421" s="441"/>
      <c r="Q421" s="441"/>
      <c r="R421" s="441"/>
      <c r="S421" s="441"/>
      <c r="T421" s="441"/>
      <c r="U421" s="441"/>
      <c r="V421" s="441"/>
      <c r="W421" s="441"/>
      <c r="X421" s="441"/>
      <c r="Y421" s="441"/>
      <c r="Z421" s="441"/>
      <c r="AA421" s="48"/>
      <c r="AB421" s="48"/>
      <c r="AC421" s="48"/>
    </row>
    <row r="422" spans="1:68" ht="16.5" hidden="1" customHeight="1" x14ac:dyDescent="0.25">
      <c r="A422" s="421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9"/>
      <c r="AB422" s="369"/>
      <c r="AC422" s="369"/>
    </row>
    <row r="423" spans="1:68" ht="14.25" hidden="1" customHeight="1" x14ac:dyDescent="0.25">
      <c r="A423" s="419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0"/>
      <c r="AB423" s="370"/>
      <c r="AC423" s="370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3">
        <v>4607091389708</v>
      </c>
      <c r="E424" s="384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9"/>
      <c r="R424" s="389"/>
      <c r="S424" s="389"/>
      <c r="T424" s="390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0" t="s">
        <v>69</v>
      </c>
      <c r="Q425" s="381"/>
      <c r="R425" s="381"/>
      <c r="S425" s="381"/>
      <c r="T425" s="381"/>
      <c r="U425" s="381"/>
      <c r="V425" s="382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0" t="s">
        <v>69</v>
      </c>
      <c r="Q426" s="381"/>
      <c r="R426" s="381"/>
      <c r="S426" s="381"/>
      <c r="T426" s="381"/>
      <c r="U426" s="381"/>
      <c r="V426" s="382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419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0"/>
      <c r="AB427" s="370"/>
      <c r="AC427" s="370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3">
        <v>4607091389753</v>
      </c>
      <c r="E428" s="384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83">
        <v>4607091389753</v>
      </c>
      <c r="E429" s="384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3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74">
        <v>24</v>
      </c>
      <c r="Y429" s="375">
        <f t="shared" si="67"/>
        <v>25.200000000000003</v>
      </c>
      <c r="Z429" s="36">
        <f>IFERROR(IF(Y429=0,"",ROUNDUP(Y429/H429,0)*0.00753),"")</f>
        <v>4.5179999999999998E-2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25.314285714285713</v>
      </c>
      <c r="BN429" s="64">
        <f t="shared" si="69"/>
        <v>26.580000000000002</v>
      </c>
      <c r="BO429" s="64">
        <f t="shared" si="70"/>
        <v>3.6630036630036632E-2</v>
      </c>
      <c r="BP429" s="64">
        <f t="shared" si="71"/>
        <v>3.8461538461538464E-2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3">
        <v>4607091389760</v>
      </c>
      <c r="E430" s="384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83">
        <v>4607091389746</v>
      </c>
      <c r="E431" s="384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74">
        <v>30</v>
      </c>
      <c r="Y431" s="375">
        <f t="shared" si="67"/>
        <v>33.6</v>
      </c>
      <c r="Z431" s="36">
        <f>IFERROR(IF(Y431=0,"",ROUNDUP(Y431/H431,0)*0.00753),"")</f>
        <v>6.0240000000000002E-2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31.642857142857135</v>
      </c>
      <c r="BN431" s="64">
        <f t="shared" si="69"/>
        <v>35.44</v>
      </c>
      <c r="BO431" s="64">
        <f t="shared" si="70"/>
        <v>4.5787545787545784E-2</v>
      </c>
      <c r="BP431" s="64">
        <f t="shared" si="71"/>
        <v>5.128205128205128E-2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3">
        <v>4607091389746</v>
      </c>
      <c r="E432" s="384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9"/>
      <c r="R432" s="389"/>
      <c r="S432" s="389"/>
      <c r="T432" s="390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4301031335</v>
      </c>
      <c r="D433" s="383">
        <v>4680115883147</v>
      </c>
      <c r="E433" s="384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4301031257</v>
      </c>
      <c r="D434" s="383">
        <v>4680115883147</v>
      </c>
      <c r="E434" s="384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4301031178</v>
      </c>
      <c r="D435" s="383">
        <v>4607091384338</v>
      </c>
      <c r="E435" s="384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9"/>
      <c r="R435" s="389"/>
      <c r="S435" s="389"/>
      <c r="T435" s="390"/>
      <c r="U435" s="34"/>
      <c r="V435" s="34"/>
      <c r="W435" s="35" t="s">
        <v>68</v>
      </c>
      <c r="X435" s="374">
        <v>10.5</v>
      </c>
      <c r="Y435" s="375">
        <f t="shared" si="67"/>
        <v>10.5</v>
      </c>
      <c r="Z435" s="36">
        <f t="shared" si="72"/>
        <v>2.5100000000000001E-2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11.149999999999999</v>
      </c>
      <c r="BN435" s="64">
        <f t="shared" si="69"/>
        <v>11.149999999999999</v>
      </c>
      <c r="BO435" s="64">
        <f t="shared" si="70"/>
        <v>2.1367521367521368E-2</v>
      </c>
      <c r="BP435" s="64">
        <f t="shared" si="71"/>
        <v>2.1367521367521368E-2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4301031330</v>
      </c>
      <c r="D436" s="383">
        <v>4607091384338</v>
      </c>
      <c r="E436" s="384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9"/>
      <c r="R436" s="389"/>
      <c r="S436" s="389"/>
      <c r="T436" s="390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4301031336</v>
      </c>
      <c r="D437" s="383">
        <v>4680115883154</v>
      </c>
      <c r="E437" s="384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9"/>
      <c r="R437" s="389"/>
      <c r="S437" s="389"/>
      <c r="T437" s="390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4301031254</v>
      </c>
      <c r="D438" s="383">
        <v>4680115883154</v>
      </c>
      <c r="E438" s="384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3">
        <v>4607091389524</v>
      </c>
      <c r="E439" s="384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9"/>
      <c r="R439" s="389"/>
      <c r="S439" s="389"/>
      <c r="T439" s="390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3">
        <v>4607091389524</v>
      </c>
      <c r="E440" s="384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547</v>
      </c>
      <c r="Q440" s="389"/>
      <c r="R440" s="389"/>
      <c r="S440" s="389"/>
      <c r="T440" s="390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4301031337</v>
      </c>
      <c r="D441" s="383">
        <v>4680115883161</v>
      </c>
      <c r="E441" s="384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9"/>
      <c r="R441" s="389"/>
      <c r="S441" s="389"/>
      <c r="T441" s="390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4301031258</v>
      </c>
      <c r="D442" s="383">
        <v>4680115883161</v>
      </c>
      <c r="E442" s="384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3">
        <v>4607091389531</v>
      </c>
      <c r="E443" s="384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551</v>
      </c>
      <c r="B444" s="54" t="s">
        <v>553</v>
      </c>
      <c r="C444" s="31">
        <v>4301031358</v>
      </c>
      <c r="D444" s="383">
        <v>4607091389531</v>
      </c>
      <c r="E444" s="384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3">
        <v>4607091384345</v>
      </c>
      <c r="E445" s="384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9"/>
      <c r="R445" s="389"/>
      <c r="S445" s="389"/>
      <c r="T445" s="390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4301031338</v>
      </c>
      <c r="D446" s="383">
        <v>4680115883185</v>
      </c>
      <c r="E446" s="384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4301031255</v>
      </c>
      <c r="D447" s="383">
        <v>4680115883185</v>
      </c>
      <c r="E447" s="384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3">
        <v>4680115882928</v>
      </c>
      <c r="E448" s="384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0" t="s">
        <v>69</v>
      </c>
      <c r="Q449" s="381"/>
      <c r="R449" s="381"/>
      <c r="S449" s="381"/>
      <c r="T449" s="381"/>
      <c r="U449" s="381"/>
      <c r="V449" s="382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17.857142857142858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19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0.13052</v>
      </c>
      <c r="AA449" s="377"/>
      <c r="AB449" s="377"/>
      <c r="AC449" s="377"/>
    </row>
    <row r="450" spans="1:68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0" t="s">
        <v>69</v>
      </c>
      <c r="Q450" s="381"/>
      <c r="R450" s="381"/>
      <c r="S450" s="381"/>
      <c r="T450" s="381"/>
      <c r="U450" s="381"/>
      <c r="V450" s="382"/>
      <c r="W450" s="37" t="s">
        <v>68</v>
      </c>
      <c r="X450" s="376">
        <f>IFERROR(SUM(X428:X448),"0")</f>
        <v>64.5</v>
      </c>
      <c r="Y450" s="376">
        <f>IFERROR(SUM(Y428:Y448),"0")</f>
        <v>69.300000000000011</v>
      </c>
      <c r="Z450" s="37"/>
      <c r="AA450" s="377"/>
      <c r="AB450" s="377"/>
      <c r="AC450" s="377"/>
    </row>
    <row r="451" spans="1:68" ht="14.25" hidden="1" customHeight="1" x14ac:dyDescent="0.25">
      <c r="A451" s="419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0"/>
      <c r="AB451" s="370"/>
      <c r="AC451" s="370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3">
        <v>4607091384352</v>
      </c>
      <c r="E452" s="384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9"/>
      <c r="R452" s="389"/>
      <c r="S452" s="389"/>
      <c r="T452" s="390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3">
        <v>4607091389654</v>
      </c>
      <c r="E453" s="384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0" t="s">
        <v>69</v>
      </c>
      <c r="Q454" s="381"/>
      <c r="R454" s="381"/>
      <c r="S454" s="381"/>
      <c r="T454" s="381"/>
      <c r="U454" s="381"/>
      <c r="V454" s="382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0" t="s">
        <v>69</v>
      </c>
      <c r="Q455" s="381"/>
      <c r="R455" s="381"/>
      <c r="S455" s="381"/>
      <c r="T455" s="381"/>
      <c r="U455" s="381"/>
      <c r="V455" s="382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419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0"/>
      <c r="AB456" s="370"/>
      <c r="AC456" s="370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3">
        <v>4680115884342</v>
      </c>
      <c r="E457" s="384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80" t="s">
        <v>69</v>
      </c>
      <c r="Q458" s="381"/>
      <c r="R458" s="381"/>
      <c r="S458" s="381"/>
      <c r="T458" s="381"/>
      <c r="U458" s="381"/>
      <c r="V458" s="382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80" t="s">
        <v>69</v>
      </c>
      <c r="Q459" s="381"/>
      <c r="R459" s="381"/>
      <c r="S459" s="381"/>
      <c r="T459" s="381"/>
      <c r="U459" s="381"/>
      <c r="V459" s="382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421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9"/>
      <c r="AB460" s="369"/>
      <c r="AC460" s="369"/>
    </row>
    <row r="461" spans="1:68" ht="14.25" hidden="1" customHeight="1" x14ac:dyDescent="0.25">
      <c r="A461" s="419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70"/>
      <c r="AB461" s="370"/>
      <c r="AC461" s="370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3">
        <v>4607091389364</v>
      </c>
      <c r="E462" s="384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80" t="s">
        <v>69</v>
      </c>
      <c r="Q463" s="381"/>
      <c r="R463" s="381"/>
      <c r="S463" s="381"/>
      <c r="T463" s="381"/>
      <c r="U463" s="381"/>
      <c r="V463" s="382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80" t="s">
        <v>69</v>
      </c>
      <c r="Q464" s="381"/>
      <c r="R464" s="381"/>
      <c r="S464" s="381"/>
      <c r="T464" s="381"/>
      <c r="U464" s="381"/>
      <c r="V464" s="382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419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70"/>
      <c r="AB465" s="370"/>
      <c r="AC465" s="370"/>
    </row>
    <row r="466" spans="1:68" ht="27" hidden="1" customHeight="1" x14ac:dyDescent="0.25">
      <c r="A466" s="54" t="s">
        <v>572</v>
      </c>
      <c r="B466" s="54" t="s">
        <v>573</v>
      </c>
      <c r="C466" s="31">
        <v>4301031212</v>
      </c>
      <c r="D466" s="383">
        <v>4607091389739</v>
      </c>
      <c r="E466" s="384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113</v>
      </c>
      <c r="N466" s="33"/>
      <c r="O466" s="32">
        <v>45</v>
      </c>
      <c r="P466" s="4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389"/>
      <c r="R466" s="389"/>
      <c r="S466" s="389"/>
      <c r="T466" s="390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4301031324</v>
      </c>
      <c r="D467" s="383">
        <v>4607091389739</v>
      </c>
      <c r="E467" s="384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67</v>
      </c>
      <c r="N467" s="33"/>
      <c r="O467" s="32">
        <v>50</v>
      </c>
      <c r="P467" s="54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389"/>
      <c r="R467" s="389"/>
      <c r="S467" s="389"/>
      <c r="T467" s="390"/>
      <c r="U467" s="34"/>
      <c r="V467" s="34"/>
      <c r="W467" s="35" t="s">
        <v>68</v>
      </c>
      <c r="X467" s="374">
        <v>30</v>
      </c>
      <c r="Y467" s="375">
        <f t="shared" si="73"/>
        <v>33.6</v>
      </c>
      <c r="Z467" s="36">
        <f>IFERROR(IF(Y467=0,"",ROUNDUP(Y467/H467,0)*0.00753),"")</f>
        <v>6.0240000000000002E-2</v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31.642857142857135</v>
      </c>
      <c r="BN467" s="64">
        <f t="shared" si="75"/>
        <v>35.44</v>
      </c>
      <c r="BO467" s="64">
        <f t="shared" si="76"/>
        <v>4.5787545787545784E-2</v>
      </c>
      <c r="BP467" s="64">
        <f t="shared" si="77"/>
        <v>5.128205128205128E-2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3">
        <v>4607091389425</v>
      </c>
      <c r="E468" s="384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9"/>
      <c r="R468" s="389"/>
      <c r="S468" s="389"/>
      <c r="T468" s="390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3">
        <v>4680115880771</v>
      </c>
      <c r="E469" s="384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2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9"/>
      <c r="R469" s="389"/>
      <c r="S469" s="389"/>
      <c r="T469" s="390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4301031173</v>
      </c>
      <c r="D470" s="383">
        <v>4607091389500</v>
      </c>
      <c r="E470" s="384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45</v>
      </c>
      <c r="P470" s="6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9"/>
      <c r="R470" s="389"/>
      <c r="S470" s="389"/>
      <c r="T470" s="390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4301031327</v>
      </c>
      <c r="D471" s="383">
        <v>4607091389500</v>
      </c>
      <c r="E471" s="384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7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9"/>
      <c r="R471" s="389"/>
      <c r="S471" s="389"/>
      <c r="T471" s="390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80" t="s">
        <v>69</v>
      </c>
      <c r="Q472" s="381"/>
      <c r="R472" s="381"/>
      <c r="S472" s="381"/>
      <c r="T472" s="381"/>
      <c r="U472" s="381"/>
      <c r="V472" s="382"/>
      <c r="W472" s="37" t="s">
        <v>70</v>
      </c>
      <c r="X472" s="376">
        <f>IFERROR(X466/H466,"0")+IFERROR(X467/H467,"0")+IFERROR(X468/H468,"0")+IFERROR(X469/H469,"0")+IFERROR(X470/H470,"0")+IFERROR(X471/H471,"0")</f>
        <v>7.1428571428571423</v>
      </c>
      <c r="Y472" s="376">
        <f>IFERROR(Y466/H466,"0")+IFERROR(Y467/H467,"0")+IFERROR(Y468/H468,"0")+IFERROR(Y469/H469,"0")+IFERROR(Y470/H470,"0")+IFERROR(Y471/H471,"0")</f>
        <v>8</v>
      </c>
      <c r="Z472" s="376">
        <f>IFERROR(IF(Z466="",0,Z466),"0")+IFERROR(IF(Z467="",0,Z467),"0")+IFERROR(IF(Z468="",0,Z468),"0")+IFERROR(IF(Z469="",0,Z469),"0")+IFERROR(IF(Z470="",0,Z470),"0")+IFERROR(IF(Z471="",0,Z471),"0")</f>
        <v>6.0240000000000002E-2</v>
      </c>
      <c r="AA472" s="377"/>
      <c r="AB472" s="377"/>
      <c r="AC472" s="377"/>
    </row>
    <row r="473" spans="1:68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80" t="s">
        <v>69</v>
      </c>
      <c r="Q473" s="381"/>
      <c r="R473" s="381"/>
      <c r="S473" s="381"/>
      <c r="T473" s="381"/>
      <c r="U473" s="381"/>
      <c r="V473" s="382"/>
      <c r="W473" s="37" t="s">
        <v>68</v>
      </c>
      <c r="X473" s="376">
        <f>IFERROR(SUM(X466:X471),"0")</f>
        <v>30</v>
      </c>
      <c r="Y473" s="376">
        <f>IFERROR(SUM(Y466:Y471),"0")</f>
        <v>33.6</v>
      </c>
      <c r="Z473" s="37"/>
      <c r="AA473" s="377"/>
      <c r="AB473" s="377"/>
      <c r="AC473" s="377"/>
    </row>
    <row r="474" spans="1:68" ht="14.25" hidden="1" customHeight="1" x14ac:dyDescent="0.25">
      <c r="A474" s="419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70"/>
      <c r="AB474" s="370"/>
      <c r="AC474" s="370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3">
        <v>4680115884090</v>
      </c>
      <c r="E475" s="384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9"/>
      <c r="R475" s="389"/>
      <c r="S475" s="389"/>
      <c r="T475" s="390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80" t="s">
        <v>69</v>
      </c>
      <c r="Q476" s="381"/>
      <c r="R476" s="381"/>
      <c r="S476" s="381"/>
      <c r="T476" s="381"/>
      <c r="U476" s="381"/>
      <c r="V476" s="382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80" t="s">
        <v>69</v>
      </c>
      <c r="Q477" s="381"/>
      <c r="R477" s="381"/>
      <c r="S477" s="381"/>
      <c r="T477" s="381"/>
      <c r="U477" s="381"/>
      <c r="V477" s="382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421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9"/>
      <c r="AB478" s="369"/>
      <c r="AC478" s="369"/>
    </row>
    <row r="479" spans="1:68" ht="14.25" hidden="1" customHeight="1" x14ac:dyDescent="0.25">
      <c r="A479" s="419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70"/>
      <c r="AB479" s="370"/>
      <c r="AC479" s="370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3">
        <v>4680115885189</v>
      </c>
      <c r="E480" s="384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9"/>
      <c r="R480" s="389"/>
      <c r="S480" s="389"/>
      <c r="T480" s="390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3">
        <v>4680115885172</v>
      </c>
      <c r="E481" s="384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9"/>
      <c r="R481" s="389"/>
      <c r="S481" s="389"/>
      <c r="T481" s="390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3">
        <v>4680115885110</v>
      </c>
      <c r="E482" s="384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9"/>
      <c r="R482" s="389"/>
      <c r="S482" s="389"/>
      <c r="T482" s="390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0" t="s">
        <v>69</v>
      </c>
      <c r="Q483" s="381"/>
      <c r="R483" s="381"/>
      <c r="S483" s="381"/>
      <c r="T483" s="381"/>
      <c r="U483" s="381"/>
      <c r="V483" s="382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0" t="s">
        <v>69</v>
      </c>
      <c r="Q484" s="381"/>
      <c r="R484" s="381"/>
      <c r="S484" s="381"/>
      <c r="T484" s="381"/>
      <c r="U484" s="381"/>
      <c r="V484" s="382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421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9"/>
      <c r="AB485" s="369"/>
      <c r="AC485" s="369"/>
    </row>
    <row r="486" spans="1:68" ht="14.25" hidden="1" customHeight="1" x14ac:dyDescent="0.25">
      <c r="A486" s="419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70"/>
      <c r="AB486" s="370"/>
      <c r="AC486" s="370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3">
        <v>4680115885103</v>
      </c>
      <c r="E487" s="384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0" t="s">
        <v>69</v>
      </c>
      <c r="Q488" s="381"/>
      <c r="R488" s="381"/>
      <c r="S488" s="381"/>
      <c r="T488" s="381"/>
      <c r="U488" s="381"/>
      <c r="V488" s="382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80" t="s">
        <v>69</v>
      </c>
      <c r="Q489" s="381"/>
      <c r="R489" s="381"/>
      <c r="S489" s="381"/>
      <c r="T489" s="381"/>
      <c r="U489" s="381"/>
      <c r="V489" s="382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40" t="s">
        <v>594</v>
      </c>
      <c r="B490" s="441"/>
      <c r="C490" s="441"/>
      <c r="D490" s="441"/>
      <c r="E490" s="441"/>
      <c r="F490" s="441"/>
      <c r="G490" s="441"/>
      <c r="H490" s="441"/>
      <c r="I490" s="441"/>
      <c r="J490" s="441"/>
      <c r="K490" s="441"/>
      <c r="L490" s="441"/>
      <c r="M490" s="441"/>
      <c r="N490" s="441"/>
      <c r="O490" s="441"/>
      <c r="P490" s="441"/>
      <c r="Q490" s="441"/>
      <c r="R490" s="441"/>
      <c r="S490" s="441"/>
      <c r="T490" s="441"/>
      <c r="U490" s="441"/>
      <c r="V490" s="441"/>
      <c r="W490" s="441"/>
      <c r="X490" s="441"/>
      <c r="Y490" s="441"/>
      <c r="Z490" s="441"/>
      <c r="AA490" s="48"/>
      <c r="AB490" s="48"/>
      <c r="AC490" s="48"/>
    </row>
    <row r="491" spans="1:68" ht="16.5" hidden="1" customHeight="1" x14ac:dyDescent="0.25">
      <c r="A491" s="421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9"/>
      <c r="AB491" s="369"/>
      <c r="AC491" s="369"/>
    </row>
    <row r="492" spans="1:68" ht="14.25" hidden="1" customHeight="1" x14ac:dyDescent="0.25">
      <c r="A492" s="419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83">
        <v>4607091389067</v>
      </c>
      <c r="E493" s="384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113</v>
      </c>
      <c r="N493" s="33"/>
      <c r="O493" s="32">
        <v>60</v>
      </c>
      <c r="P493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74">
        <v>30</v>
      </c>
      <c r="Y493" s="375">
        <f t="shared" ref="Y493:Y501" si="78">IFERROR(IF(X493="",0,CEILING((X493/$H493),1)*$H493),"")</f>
        <v>31.68</v>
      </c>
      <c r="Z493" s="36">
        <f t="shared" ref="Z493:Z498" si="79">IFERROR(IF(Y493=0,"",ROUNDUP(Y493/H493,0)*0.01196),"")</f>
        <v>7.1760000000000004E-2</v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32.04545454545454</v>
      </c>
      <c r="BN493" s="64">
        <f t="shared" ref="BN493:BN501" si="81">IFERROR(Y493*I493/H493,"0")</f>
        <v>33.839999999999996</v>
      </c>
      <c r="BO493" s="64">
        <f t="shared" ref="BO493:BO501" si="82">IFERROR(1/J493*(X493/H493),"0")</f>
        <v>5.4632867132867136E-2</v>
      </c>
      <c r="BP493" s="64">
        <f t="shared" ref="BP493:BP501" si="83">IFERROR(1/J493*(Y493/H493),"0")</f>
        <v>5.7692307692307696E-2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83">
        <v>4680115885271</v>
      </c>
      <c r="E494" s="384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113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74">
        <v>20</v>
      </c>
      <c r="Y494" s="375">
        <f t="shared" si="78"/>
        <v>21.12</v>
      </c>
      <c r="Z494" s="36">
        <f t="shared" si="79"/>
        <v>4.7840000000000001E-2</v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21.363636363636363</v>
      </c>
      <c r="BN494" s="64">
        <f t="shared" si="81"/>
        <v>22.56</v>
      </c>
      <c r="BO494" s="64">
        <f t="shared" si="82"/>
        <v>3.6421911421911424E-2</v>
      </c>
      <c r="BP494" s="64">
        <f t="shared" si="83"/>
        <v>3.8461538461538464E-2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3">
        <v>4680115884502</v>
      </c>
      <c r="E495" s="384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60</v>
      </c>
      <c r="P495" s="5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9"/>
      <c r="R495" s="389"/>
      <c r="S495" s="389"/>
      <c r="T495" s="390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3">
        <v>4607091389104</v>
      </c>
      <c r="E496" s="384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113</v>
      </c>
      <c r="N496" s="33"/>
      <c r="O496" s="32">
        <v>60</v>
      </c>
      <c r="P496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4">
        <v>10</v>
      </c>
      <c r="Y496" s="375">
        <f t="shared" si="78"/>
        <v>10.56</v>
      </c>
      <c r="Z496" s="36">
        <f t="shared" si="79"/>
        <v>2.392E-2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10.681818181818182</v>
      </c>
      <c r="BN496" s="64">
        <f t="shared" si="81"/>
        <v>11.28</v>
      </c>
      <c r="BO496" s="64">
        <f t="shared" si="82"/>
        <v>1.8210955710955712E-2</v>
      </c>
      <c r="BP496" s="64">
        <f t="shared" si="83"/>
        <v>1.9230769230769232E-2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3">
        <v>4680115884519</v>
      </c>
      <c r="E497" s="384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115</v>
      </c>
      <c r="N497" s="33"/>
      <c r="O497" s="32">
        <v>60</v>
      </c>
      <c r="P497" s="7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9"/>
      <c r="R497" s="389"/>
      <c r="S497" s="389"/>
      <c r="T497" s="390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3">
        <v>4680115885226</v>
      </c>
      <c r="E498" s="384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115</v>
      </c>
      <c r="N498" s="33"/>
      <c r="O498" s="32">
        <v>60</v>
      </c>
      <c r="P498" s="5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74">
        <v>50</v>
      </c>
      <c r="Y498" s="375">
        <f t="shared" si="78"/>
        <v>52.800000000000004</v>
      </c>
      <c r="Z498" s="36">
        <f t="shared" si="79"/>
        <v>0.1196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53.409090909090907</v>
      </c>
      <c r="BN498" s="64">
        <f t="shared" si="81"/>
        <v>56.400000000000006</v>
      </c>
      <c r="BO498" s="64">
        <f t="shared" si="82"/>
        <v>9.1054778554778545E-2</v>
      </c>
      <c r="BP498" s="64">
        <f t="shared" si="83"/>
        <v>9.6153846153846159E-2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3">
        <v>4680115880603</v>
      </c>
      <c r="E499" s="384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113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9"/>
      <c r="R499" s="389"/>
      <c r="S499" s="389"/>
      <c r="T499" s="390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3">
        <v>4607091389098</v>
      </c>
      <c r="E500" s="384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115</v>
      </c>
      <c r="N500" s="33"/>
      <c r="O500" s="32">
        <v>50</v>
      </c>
      <c r="P500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9"/>
      <c r="R500" s="389"/>
      <c r="S500" s="389"/>
      <c r="T500" s="390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3">
        <v>4607091389982</v>
      </c>
      <c r="E501" s="384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113</v>
      </c>
      <c r="N501" s="33"/>
      <c r="O501" s="32">
        <v>60</v>
      </c>
      <c r="P501" s="5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80" t="s">
        <v>69</v>
      </c>
      <c r="Q502" s="381"/>
      <c r="R502" s="381"/>
      <c r="S502" s="381"/>
      <c r="T502" s="381"/>
      <c r="U502" s="381"/>
      <c r="V502" s="382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20.833333333333332</v>
      </c>
      <c r="Y502" s="376">
        <f>IFERROR(Y493/H493,"0")+IFERROR(Y494/H494,"0")+IFERROR(Y495/H495,"0")+IFERROR(Y496/H496,"0")+IFERROR(Y497/H497,"0")+IFERROR(Y498/H498,"0")+IFERROR(Y499/H499,"0")+IFERROR(Y500/H500,"0")+IFERROR(Y501/H501,"0")</f>
        <v>22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0.26312000000000002</v>
      </c>
      <c r="AA502" s="377"/>
      <c r="AB502" s="377"/>
      <c r="AC502" s="377"/>
    </row>
    <row r="503" spans="1:68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80" t="s">
        <v>69</v>
      </c>
      <c r="Q503" s="381"/>
      <c r="R503" s="381"/>
      <c r="S503" s="381"/>
      <c r="T503" s="381"/>
      <c r="U503" s="381"/>
      <c r="V503" s="382"/>
      <c r="W503" s="37" t="s">
        <v>68</v>
      </c>
      <c r="X503" s="376">
        <f>IFERROR(SUM(X493:X501),"0")</f>
        <v>110</v>
      </c>
      <c r="Y503" s="376">
        <f>IFERROR(SUM(Y493:Y501),"0")</f>
        <v>116.16</v>
      </c>
      <c r="Z503" s="37"/>
      <c r="AA503" s="377"/>
      <c r="AB503" s="377"/>
      <c r="AC503" s="377"/>
    </row>
    <row r="504" spans="1:68" ht="14.25" hidden="1" customHeight="1" x14ac:dyDescent="0.25">
      <c r="A504" s="419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3">
        <v>4607091388930</v>
      </c>
      <c r="E505" s="384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55</v>
      </c>
      <c r="P505" s="7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9"/>
      <c r="R505" s="389"/>
      <c r="S505" s="389"/>
      <c r="T505" s="390"/>
      <c r="U505" s="34"/>
      <c r="V505" s="34"/>
      <c r="W505" s="35" t="s">
        <v>68</v>
      </c>
      <c r="X505" s="374">
        <v>30</v>
      </c>
      <c r="Y505" s="375">
        <f>IFERROR(IF(X505="",0,CEILING((X505/$H505),1)*$H505),"")</f>
        <v>31.68</v>
      </c>
      <c r="Z505" s="36">
        <f>IFERROR(IF(Y505=0,"",ROUNDUP(Y505/H505,0)*0.01196),"")</f>
        <v>7.1760000000000004E-2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32.04545454545454</v>
      </c>
      <c r="BN505" s="64">
        <f>IFERROR(Y505*I505/H505,"0")</f>
        <v>33.839999999999996</v>
      </c>
      <c r="BO505" s="64">
        <f>IFERROR(1/J505*(X505/H505),"0")</f>
        <v>5.4632867132867136E-2</v>
      </c>
      <c r="BP505" s="64">
        <f>IFERROR(1/J505*(Y505/H505),"0")</f>
        <v>5.7692307692307696E-2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3">
        <v>4680115880054</v>
      </c>
      <c r="E506" s="384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55</v>
      </c>
      <c r="P506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9"/>
      <c r="R506" s="389"/>
      <c r="S506" s="389"/>
      <c r="T506" s="390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80" t="s">
        <v>69</v>
      </c>
      <c r="Q507" s="381"/>
      <c r="R507" s="381"/>
      <c r="S507" s="381"/>
      <c r="T507" s="381"/>
      <c r="U507" s="381"/>
      <c r="V507" s="382"/>
      <c r="W507" s="37" t="s">
        <v>70</v>
      </c>
      <c r="X507" s="376">
        <f>IFERROR(X505/H505,"0")+IFERROR(X506/H506,"0")</f>
        <v>5.6818181818181817</v>
      </c>
      <c r="Y507" s="376">
        <f>IFERROR(Y505/H505,"0")+IFERROR(Y506/H506,"0")</f>
        <v>6</v>
      </c>
      <c r="Z507" s="376">
        <f>IFERROR(IF(Z505="",0,Z505),"0")+IFERROR(IF(Z506="",0,Z506),"0")</f>
        <v>7.1760000000000004E-2</v>
      </c>
      <c r="AA507" s="377"/>
      <c r="AB507" s="377"/>
      <c r="AC507" s="377"/>
    </row>
    <row r="508" spans="1:68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80" t="s">
        <v>69</v>
      </c>
      <c r="Q508" s="381"/>
      <c r="R508" s="381"/>
      <c r="S508" s="381"/>
      <c r="T508" s="381"/>
      <c r="U508" s="381"/>
      <c r="V508" s="382"/>
      <c r="W508" s="37" t="s">
        <v>68</v>
      </c>
      <c r="X508" s="376">
        <f>IFERROR(SUM(X505:X506),"0")</f>
        <v>30</v>
      </c>
      <c r="Y508" s="376">
        <f>IFERROR(SUM(Y505:Y506),"0")</f>
        <v>31.68</v>
      </c>
      <c r="Z508" s="37"/>
      <c r="AA508" s="377"/>
      <c r="AB508" s="377"/>
      <c r="AC508" s="377"/>
    </row>
    <row r="509" spans="1:68" ht="14.25" hidden="1" customHeight="1" x14ac:dyDescent="0.25">
      <c r="A509" s="419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70"/>
      <c r="AB509" s="370"/>
      <c r="AC509" s="370"/>
    </row>
    <row r="510" spans="1:68" ht="27" hidden="1" customHeight="1" x14ac:dyDescent="0.25">
      <c r="A510" s="54" t="s">
        <v>617</v>
      </c>
      <c r="B510" s="54" t="s">
        <v>618</v>
      </c>
      <c r="C510" s="31">
        <v>4301031252</v>
      </c>
      <c r="D510" s="383">
        <v>4680115883116</v>
      </c>
      <c r="E510" s="384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9"/>
      <c r="R510" s="389"/>
      <c r="S510" s="389"/>
      <c r="T510" s="390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hidden="1" customHeight="1" x14ac:dyDescent="0.25">
      <c r="A511" s="54" t="s">
        <v>619</v>
      </c>
      <c r="B511" s="54" t="s">
        <v>620</v>
      </c>
      <c r="C511" s="31">
        <v>4301031248</v>
      </c>
      <c r="D511" s="383">
        <v>4680115883093</v>
      </c>
      <c r="E511" s="384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3">
        <v>4680115883109</v>
      </c>
      <c r="E512" s="384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74">
        <v>30</v>
      </c>
      <c r="Y512" s="375">
        <f t="shared" si="84"/>
        <v>31.68</v>
      </c>
      <c r="Z512" s="36">
        <f>IFERROR(IF(Y512=0,"",ROUNDUP(Y512/H512,0)*0.01196),"")</f>
        <v>7.1760000000000004E-2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32.04545454545454</v>
      </c>
      <c r="BN512" s="64">
        <f t="shared" si="86"/>
        <v>33.839999999999996</v>
      </c>
      <c r="BO512" s="64">
        <f t="shared" si="87"/>
        <v>5.4632867132867136E-2</v>
      </c>
      <c r="BP512" s="64">
        <f t="shared" si="88"/>
        <v>5.7692307692307696E-2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3">
        <v>4680115882072</v>
      </c>
      <c r="E513" s="384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113</v>
      </c>
      <c r="N513" s="33"/>
      <c r="O513" s="32">
        <v>60</v>
      </c>
      <c r="P51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3">
        <v>4680115882102</v>
      </c>
      <c r="E514" s="384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3">
        <v>4680115882096</v>
      </c>
      <c r="E515" s="384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80" t="s">
        <v>69</v>
      </c>
      <c r="Q516" s="381"/>
      <c r="R516" s="381"/>
      <c r="S516" s="381"/>
      <c r="T516" s="381"/>
      <c r="U516" s="381"/>
      <c r="V516" s="382"/>
      <c r="W516" s="37" t="s">
        <v>70</v>
      </c>
      <c r="X516" s="376">
        <f>IFERROR(X510/H510,"0")+IFERROR(X511/H511,"0")+IFERROR(X512/H512,"0")+IFERROR(X513/H513,"0")+IFERROR(X514/H514,"0")+IFERROR(X515/H515,"0")</f>
        <v>5.6818181818181817</v>
      </c>
      <c r="Y516" s="376">
        <f>IFERROR(Y510/H510,"0")+IFERROR(Y511/H511,"0")+IFERROR(Y512/H512,"0")+IFERROR(Y513/H513,"0")+IFERROR(Y514/H514,"0")+IFERROR(Y515/H515,"0")</f>
        <v>6</v>
      </c>
      <c r="Z516" s="376">
        <f>IFERROR(IF(Z510="",0,Z510),"0")+IFERROR(IF(Z511="",0,Z511),"0")+IFERROR(IF(Z512="",0,Z512),"0")+IFERROR(IF(Z513="",0,Z513),"0")+IFERROR(IF(Z514="",0,Z514),"0")+IFERROR(IF(Z515="",0,Z515),"0")</f>
        <v>7.1760000000000004E-2</v>
      </c>
      <c r="AA516" s="377"/>
      <c r="AB516" s="377"/>
      <c r="AC516" s="377"/>
    </row>
    <row r="517" spans="1:68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80" t="s">
        <v>69</v>
      </c>
      <c r="Q517" s="381"/>
      <c r="R517" s="381"/>
      <c r="S517" s="381"/>
      <c r="T517" s="381"/>
      <c r="U517" s="381"/>
      <c r="V517" s="382"/>
      <c r="W517" s="37" t="s">
        <v>68</v>
      </c>
      <c r="X517" s="376">
        <f>IFERROR(SUM(X510:X515),"0")</f>
        <v>30</v>
      </c>
      <c r="Y517" s="376">
        <f>IFERROR(SUM(Y510:Y515),"0")</f>
        <v>31.68</v>
      </c>
      <c r="Z517" s="37"/>
      <c r="AA517" s="377"/>
      <c r="AB517" s="377"/>
      <c r="AC517" s="377"/>
    </row>
    <row r="518" spans="1:68" ht="14.25" hidden="1" customHeight="1" x14ac:dyDescent="0.25">
      <c r="A518" s="419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70"/>
      <c r="AB518" s="370"/>
      <c r="AC518" s="370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3">
        <v>4607091383409</v>
      </c>
      <c r="E519" s="384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3">
        <v>4607091383416</v>
      </c>
      <c r="E520" s="384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9"/>
      <c r="R520" s="389"/>
      <c r="S520" s="389"/>
      <c r="T520" s="390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3">
        <v>4680115883536</v>
      </c>
      <c r="E521" s="384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9"/>
      <c r="R521" s="389"/>
      <c r="S521" s="389"/>
      <c r="T521" s="390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80" t="s">
        <v>69</v>
      </c>
      <c r="Q522" s="381"/>
      <c r="R522" s="381"/>
      <c r="S522" s="381"/>
      <c r="T522" s="381"/>
      <c r="U522" s="381"/>
      <c r="V522" s="382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0" t="s">
        <v>69</v>
      </c>
      <c r="Q523" s="381"/>
      <c r="R523" s="381"/>
      <c r="S523" s="381"/>
      <c r="T523" s="381"/>
      <c r="U523" s="381"/>
      <c r="V523" s="382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419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70"/>
      <c r="AB524" s="370"/>
      <c r="AC524" s="370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3">
        <v>4680115885035</v>
      </c>
      <c r="E525" s="384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80" t="s">
        <v>69</v>
      </c>
      <c r="Q526" s="381"/>
      <c r="R526" s="381"/>
      <c r="S526" s="381"/>
      <c r="T526" s="381"/>
      <c r="U526" s="381"/>
      <c r="V526" s="382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80" t="s">
        <v>69</v>
      </c>
      <c r="Q527" s="381"/>
      <c r="R527" s="381"/>
      <c r="S527" s="381"/>
      <c r="T527" s="381"/>
      <c r="U527" s="381"/>
      <c r="V527" s="382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40" t="s">
        <v>637</v>
      </c>
      <c r="B528" s="441"/>
      <c r="C528" s="441"/>
      <c r="D528" s="441"/>
      <c r="E528" s="441"/>
      <c r="F528" s="441"/>
      <c r="G528" s="441"/>
      <c r="H528" s="441"/>
      <c r="I528" s="441"/>
      <c r="J528" s="441"/>
      <c r="K528" s="441"/>
      <c r="L528" s="441"/>
      <c r="M528" s="441"/>
      <c r="N528" s="441"/>
      <c r="O528" s="441"/>
      <c r="P528" s="441"/>
      <c r="Q528" s="441"/>
      <c r="R528" s="441"/>
      <c r="S528" s="441"/>
      <c r="T528" s="441"/>
      <c r="U528" s="441"/>
      <c r="V528" s="441"/>
      <c r="W528" s="441"/>
      <c r="X528" s="441"/>
      <c r="Y528" s="441"/>
      <c r="Z528" s="441"/>
      <c r="AA528" s="48"/>
      <c r="AB528" s="48"/>
      <c r="AC528" s="48"/>
    </row>
    <row r="529" spans="1:68" ht="16.5" hidden="1" customHeight="1" x14ac:dyDescent="0.25">
      <c r="A529" s="421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9"/>
      <c r="AB529" s="369"/>
      <c r="AC529" s="369"/>
    </row>
    <row r="530" spans="1:68" ht="14.25" hidden="1" customHeight="1" x14ac:dyDescent="0.25">
      <c r="A530" s="419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70"/>
      <c r="AB530" s="370"/>
      <c r="AC530" s="370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3">
        <v>4640242181011</v>
      </c>
      <c r="E531" s="384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55</v>
      </c>
      <c r="P531" s="428" t="s">
        <v>640</v>
      </c>
      <c r="Q531" s="389"/>
      <c r="R531" s="389"/>
      <c r="S531" s="389"/>
      <c r="T531" s="390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3">
        <v>4640242180441</v>
      </c>
      <c r="E532" s="384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30" t="s">
        <v>643</v>
      </c>
      <c r="Q532" s="389"/>
      <c r="R532" s="389"/>
      <c r="S532" s="389"/>
      <c r="T532" s="390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3">
        <v>4640242180564</v>
      </c>
      <c r="E533" s="384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21" t="s">
        <v>646</v>
      </c>
      <c r="Q533" s="389"/>
      <c r="R533" s="389"/>
      <c r="S533" s="389"/>
      <c r="T533" s="390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3">
        <v>4640242180922</v>
      </c>
      <c r="E534" s="384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113</v>
      </c>
      <c r="N534" s="33"/>
      <c r="O534" s="32">
        <v>55</v>
      </c>
      <c r="P534" s="764" t="s">
        <v>649</v>
      </c>
      <c r="Q534" s="389"/>
      <c r="R534" s="389"/>
      <c r="S534" s="389"/>
      <c r="T534" s="390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3">
        <v>4640242181189</v>
      </c>
      <c r="E535" s="384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115</v>
      </c>
      <c r="N535" s="33"/>
      <c r="O535" s="32">
        <v>55</v>
      </c>
      <c r="P535" s="624" t="s">
        <v>652</v>
      </c>
      <c r="Q535" s="389"/>
      <c r="R535" s="389"/>
      <c r="S535" s="389"/>
      <c r="T535" s="390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3">
        <v>4640242180038</v>
      </c>
      <c r="E536" s="384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113</v>
      </c>
      <c r="N536" s="33"/>
      <c r="O536" s="32">
        <v>50</v>
      </c>
      <c r="P536" s="727" t="s">
        <v>655</v>
      </c>
      <c r="Q536" s="389"/>
      <c r="R536" s="389"/>
      <c r="S536" s="389"/>
      <c r="T536" s="390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3">
        <v>4640242181172</v>
      </c>
      <c r="E537" s="384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113</v>
      </c>
      <c r="N537" s="33"/>
      <c r="O537" s="32">
        <v>55</v>
      </c>
      <c r="P537" s="489" t="s">
        <v>658</v>
      </c>
      <c r="Q537" s="389"/>
      <c r="R537" s="389"/>
      <c r="S537" s="389"/>
      <c r="T537" s="390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0" t="s">
        <v>69</v>
      </c>
      <c r="Q538" s="381"/>
      <c r="R538" s="381"/>
      <c r="S538" s="381"/>
      <c r="T538" s="381"/>
      <c r="U538" s="381"/>
      <c r="V538" s="382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0" t="s">
        <v>69</v>
      </c>
      <c r="Q539" s="381"/>
      <c r="R539" s="381"/>
      <c r="S539" s="381"/>
      <c r="T539" s="381"/>
      <c r="U539" s="381"/>
      <c r="V539" s="382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419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0"/>
      <c r="AB540" s="370"/>
      <c r="AC540" s="370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3">
        <v>4640242180519</v>
      </c>
      <c r="E541" s="384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115</v>
      </c>
      <c r="N541" s="33"/>
      <c r="O541" s="32">
        <v>50</v>
      </c>
      <c r="P541" s="643" t="s">
        <v>661</v>
      </c>
      <c r="Q541" s="389"/>
      <c r="R541" s="389"/>
      <c r="S541" s="389"/>
      <c r="T541" s="390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3">
        <v>4640242180526</v>
      </c>
      <c r="E542" s="384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1" t="s">
        <v>664</v>
      </c>
      <c r="Q542" s="389"/>
      <c r="R542" s="389"/>
      <c r="S542" s="389"/>
      <c r="T542" s="390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3">
        <v>4640242180090</v>
      </c>
      <c r="E543" s="384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50</v>
      </c>
      <c r="P543" s="570" t="s">
        <v>667</v>
      </c>
      <c r="Q543" s="389"/>
      <c r="R543" s="389"/>
      <c r="S543" s="389"/>
      <c r="T543" s="390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3">
        <v>4640242181363</v>
      </c>
      <c r="E544" s="384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113</v>
      </c>
      <c r="N544" s="33"/>
      <c r="O544" s="32">
        <v>50</v>
      </c>
      <c r="P544" s="567" t="s">
        <v>670</v>
      </c>
      <c r="Q544" s="389"/>
      <c r="R544" s="389"/>
      <c r="S544" s="389"/>
      <c r="T544" s="390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80" t="s">
        <v>69</v>
      </c>
      <c r="Q545" s="381"/>
      <c r="R545" s="381"/>
      <c r="S545" s="381"/>
      <c r="T545" s="381"/>
      <c r="U545" s="381"/>
      <c r="V545" s="382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80" t="s">
        <v>69</v>
      </c>
      <c r="Q546" s="381"/>
      <c r="R546" s="381"/>
      <c r="S546" s="381"/>
      <c r="T546" s="381"/>
      <c r="U546" s="381"/>
      <c r="V546" s="382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419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70"/>
      <c r="AB547" s="370"/>
      <c r="AC547" s="370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3">
        <v>4640242180816</v>
      </c>
      <c r="E548" s="384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72" t="s">
        <v>673</v>
      </c>
      <c r="Q548" s="389"/>
      <c r="R548" s="389"/>
      <c r="S548" s="389"/>
      <c r="T548" s="390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hidden="1" customHeight="1" x14ac:dyDescent="0.25">
      <c r="A549" s="54" t="s">
        <v>674</v>
      </c>
      <c r="B549" s="54" t="s">
        <v>675</v>
      </c>
      <c r="C549" s="31">
        <v>4301031244</v>
      </c>
      <c r="D549" s="383">
        <v>4640242180595</v>
      </c>
      <c r="E549" s="384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08" t="s">
        <v>676</v>
      </c>
      <c r="Q549" s="389"/>
      <c r="R549" s="389"/>
      <c r="S549" s="389"/>
      <c r="T549" s="390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3">
        <v>4640242181615</v>
      </c>
      <c r="E550" s="384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2" t="s">
        <v>679</v>
      </c>
      <c r="Q550" s="389"/>
      <c r="R550" s="389"/>
      <c r="S550" s="389"/>
      <c r="T550" s="390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3">
        <v>4640242181639</v>
      </c>
      <c r="E551" s="384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6" t="s">
        <v>682</v>
      </c>
      <c r="Q551" s="389"/>
      <c r="R551" s="389"/>
      <c r="S551" s="389"/>
      <c r="T551" s="390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3">
        <v>4640242181622</v>
      </c>
      <c r="E552" s="384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6" t="s">
        <v>685</v>
      </c>
      <c r="Q552" s="389"/>
      <c r="R552" s="389"/>
      <c r="S552" s="389"/>
      <c r="T552" s="390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3">
        <v>4640242180489</v>
      </c>
      <c r="E553" s="384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9"/>
      <c r="R553" s="389"/>
      <c r="S553" s="389"/>
      <c r="T553" s="390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hidden="1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0" t="s">
        <v>69</v>
      </c>
      <c r="Q554" s="381"/>
      <c r="R554" s="381"/>
      <c r="S554" s="381"/>
      <c r="T554" s="381"/>
      <c r="U554" s="381"/>
      <c r="V554" s="382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hidden="1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0" t="s">
        <v>69</v>
      </c>
      <c r="Q555" s="381"/>
      <c r="R555" s="381"/>
      <c r="S555" s="381"/>
      <c r="T555" s="381"/>
      <c r="U555" s="381"/>
      <c r="V555" s="382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hidden="1" customHeight="1" x14ac:dyDescent="0.25">
      <c r="A556" s="419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0"/>
      <c r="AB556" s="370"/>
      <c r="AC556" s="370"/>
    </row>
    <row r="557" spans="1:68" ht="27" hidden="1" customHeight="1" x14ac:dyDescent="0.25">
      <c r="A557" s="54" t="s">
        <v>689</v>
      </c>
      <c r="B557" s="54" t="s">
        <v>690</v>
      </c>
      <c r="C557" s="31">
        <v>4301051746</v>
      </c>
      <c r="D557" s="383">
        <v>4640242180533</v>
      </c>
      <c r="E557" s="384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40</v>
      </c>
      <c r="P557" s="686" t="s">
        <v>691</v>
      </c>
      <c r="Q557" s="389"/>
      <c r="R557" s="389"/>
      <c r="S557" s="389"/>
      <c r="T557" s="390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3">
        <v>4640242180540</v>
      </c>
      <c r="E558" s="384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9" t="s">
        <v>694</v>
      </c>
      <c r="Q558" s="389"/>
      <c r="R558" s="389"/>
      <c r="S558" s="389"/>
      <c r="T558" s="390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80" t="s">
        <v>69</v>
      </c>
      <c r="Q559" s="381"/>
      <c r="R559" s="381"/>
      <c r="S559" s="381"/>
      <c r="T559" s="381"/>
      <c r="U559" s="381"/>
      <c r="V559" s="382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hidden="1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80" t="s">
        <v>69</v>
      </c>
      <c r="Q560" s="381"/>
      <c r="R560" s="381"/>
      <c r="S560" s="381"/>
      <c r="T560" s="381"/>
      <c r="U560" s="381"/>
      <c r="V560" s="382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hidden="1" customHeight="1" x14ac:dyDescent="0.25">
      <c r="A561" s="419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70"/>
      <c r="AB561" s="370"/>
      <c r="AC561" s="370"/>
    </row>
    <row r="562" spans="1:68" ht="27" hidden="1" customHeight="1" x14ac:dyDescent="0.25">
      <c r="A562" s="54" t="s">
        <v>695</v>
      </c>
      <c r="B562" s="54" t="s">
        <v>696</v>
      </c>
      <c r="C562" s="31">
        <v>4301060408</v>
      </c>
      <c r="D562" s="383">
        <v>4640242180120</v>
      </c>
      <c r="E562" s="384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388" t="s">
        <v>697</v>
      </c>
      <c r="Q562" s="389"/>
      <c r="R562" s="389"/>
      <c r="S562" s="389"/>
      <c r="T562" s="390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4301060354</v>
      </c>
      <c r="D563" s="383">
        <v>4640242180120</v>
      </c>
      <c r="E563" s="384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48" t="s">
        <v>699</v>
      </c>
      <c r="Q563" s="389"/>
      <c r="R563" s="389"/>
      <c r="S563" s="389"/>
      <c r="T563" s="390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4301060407</v>
      </c>
      <c r="D564" s="383">
        <v>4640242180137</v>
      </c>
      <c r="E564" s="384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2" t="s">
        <v>702</v>
      </c>
      <c r="Q564" s="389"/>
      <c r="R564" s="389"/>
      <c r="S564" s="389"/>
      <c r="T564" s="390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4301060355</v>
      </c>
      <c r="D565" s="383">
        <v>4640242180137</v>
      </c>
      <c r="E565" s="384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57" t="s">
        <v>704</v>
      </c>
      <c r="Q565" s="389"/>
      <c r="R565" s="389"/>
      <c r="S565" s="389"/>
      <c r="T565" s="390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80" t="s">
        <v>69</v>
      </c>
      <c r="Q566" s="381"/>
      <c r="R566" s="381"/>
      <c r="S566" s="381"/>
      <c r="T566" s="381"/>
      <c r="U566" s="381"/>
      <c r="V566" s="382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80" t="s">
        <v>69</v>
      </c>
      <c r="Q567" s="381"/>
      <c r="R567" s="381"/>
      <c r="S567" s="381"/>
      <c r="T567" s="381"/>
      <c r="U567" s="381"/>
      <c r="V567" s="382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421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9"/>
      <c r="AB568" s="369"/>
      <c r="AC568" s="369"/>
    </row>
    <row r="569" spans="1:68" ht="14.25" hidden="1" customHeight="1" x14ac:dyDescent="0.25">
      <c r="A569" s="419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70"/>
      <c r="AB569" s="370"/>
      <c r="AC569" s="370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3">
        <v>4640242180045</v>
      </c>
      <c r="E570" s="384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113</v>
      </c>
      <c r="N570" s="33"/>
      <c r="O570" s="32">
        <v>55</v>
      </c>
      <c r="P570" s="444" t="s">
        <v>708</v>
      </c>
      <c r="Q570" s="389"/>
      <c r="R570" s="389"/>
      <c r="S570" s="389"/>
      <c r="T570" s="390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3">
        <v>4640242180601</v>
      </c>
      <c r="E571" s="384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113</v>
      </c>
      <c r="N571" s="33"/>
      <c r="O571" s="32">
        <v>55</v>
      </c>
      <c r="P571" s="486" t="s">
        <v>711</v>
      </c>
      <c r="Q571" s="389"/>
      <c r="R571" s="389"/>
      <c r="S571" s="389"/>
      <c r="T571" s="390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80" t="s">
        <v>69</v>
      </c>
      <c r="Q572" s="381"/>
      <c r="R572" s="381"/>
      <c r="S572" s="381"/>
      <c r="T572" s="381"/>
      <c r="U572" s="381"/>
      <c r="V572" s="382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80" t="s">
        <v>69</v>
      </c>
      <c r="Q573" s="381"/>
      <c r="R573" s="381"/>
      <c r="S573" s="381"/>
      <c r="T573" s="381"/>
      <c r="U573" s="381"/>
      <c r="V573" s="382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419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70"/>
      <c r="AB574" s="370"/>
      <c r="AC574" s="370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3">
        <v>4640242180090</v>
      </c>
      <c r="E575" s="384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113</v>
      </c>
      <c r="N575" s="33"/>
      <c r="O575" s="32">
        <v>50</v>
      </c>
      <c r="P575" s="693" t="s">
        <v>714</v>
      </c>
      <c r="Q575" s="389"/>
      <c r="R575" s="389"/>
      <c r="S575" s="389"/>
      <c r="T575" s="390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0" t="s">
        <v>69</v>
      </c>
      <c r="Q576" s="381"/>
      <c r="R576" s="381"/>
      <c r="S576" s="381"/>
      <c r="T576" s="381"/>
      <c r="U576" s="381"/>
      <c r="V576" s="382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80" t="s">
        <v>69</v>
      </c>
      <c r="Q577" s="381"/>
      <c r="R577" s="381"/>
      <c r="S577" s="381"/>
      <c r="T577" s="381"/>
      <c r="U577" s="381"/>
      <c r="V577" s="382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419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70"/>
      <c r="AB578" s="370"/>
      <c r="AC578" s="370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3">
        <v>4640242180076</v>
      </c>
      <c r="E579" s="384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30" t="s">
        <v>717</v>
      </c>
      <c r="Q579" s="389"/>
      <c r="R579" s="389"/>
      <c r="S579" s="389"/>
      <c r="T579" s="390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80" t="s">
        <v>69</v>
      </c>
      <c r="Q580" s="381"/>
      <c r="R580" s="381"/>
      <c r="S580" s="381"/>
      <c r="T580" s="381"/>
      <c r="U580" s="381"/>
      <c r="V580" s="382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80" t="s">
        <v>69</v>
      </c>
      <c r="Q581" s="381"/>
      <c r="R581" s="381"/>
      <c r="S581" s="381"/>
      <c r="T581" s="381"/>
      <c r="U581" s="381"/>
      <c r="V581" s="382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419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70"/>
      <c r="AB582" s="370"/>
      <c r="AC582" s="370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3">
        <v>4640242180106</v>
      </c>
      <c r="E583" s="384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12" t="s">
        <v>720</v>
      </c>
      <c r="Q583" s="389"/>
      <c r="R583" s="389"/>
      <c r="S583" s="389"/>
      <c r="T583" s="390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80" t="s">
        <v>69</v>
      </c>
      <c r="Q584" s="381"/>
      <c r="R584" s="381"/>
      <c r="S584" s="381"/>
      <c r="T584" s="381"/>
      <c r="U584" s="381"/>
      <c r="V584" s="382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80" t="s">
        <v>69</v>
      </c>
      <c r="Q585" s="381"/>
      <c r="R585" s="381"/>
      <c r="S585" s="381"/>
      <c r="T585" s="381"/>
      <c r="U585" s="381"/>
      <c r="V585" s="382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412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413"/>
      <c r="P586" s="398" t="s">
        <v>721</v>
      </c>
      <c r="Q586" s="399"/>
      <c r="R586" s="399"/>
      <c r="S586" s="399"/>
      <c r="T586" s="399"/>
      <c r="U586" s="399"/>
      <c r="V586" s="40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4939.8999999999996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5062.7400000000016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413"/>
      <c r="P587" s="398" t="s">
        <v>722</v>
      </c>
      <c r="Q587" s="399"/>
      <c r="R587" s="399"/>
      <c r="S587" s="399"/>
      <c r="T587" s="399"/>
      <c r="U587" s="399"/>
      <c r="V587" s="400"/>
      <c r="W587" s="37" t="s">
        <v>68</v>
      </c>
      <c r="X587" s="376">
        <f>IFERROR(SUM(BM22:BM583),"0")</f>
        <v>5199.5896171712593</v>
      </c>
      <c r="Y587" s="376">
        <f>IFERROR(SUM(BN22:BN583),"0")</f>
        <v>5328.7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413"/>
      <c r="P588" s="398" t="s">
        <v>723</v>
      </c>
      <c r="Q588" s="399"/>
      <c r="R588" s="399"/>
      <c r="S588" s="399"/>
      <c r="T588" s="399"/>
      <c r="U588" s="399"/>
      <c r="V588" s="400"/>
      <c r="W588" s="37" t="s">
        <v>724</v>
      </c>
      <c r="X588" s="38">
        <f>ROUNDUP(SUM(BO22:BO583),0)</f>
        <v>9</v>
      </c>
      <c r="Y588" s="38">
        <f>ROUNDUP(SUM(BP22:BP583),0)</f>
        <v>10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413"/>
      <c r="P589" s="398" t="s">
        <v>725</v>
      </c>
      <c r="Q589" s="399"/>
      <c r="R589" s="399"/>
      <c r="S589" s="399"/>
      <c r="T589" s="399"/>
      <c r="U589" s="399"/>
      <c r="V589" s="400"/>
      <c r="W589" s="37" t="s">
        <v>68</v>
      </c>
      <c r="X589" s="376">
        <f>GrossWeightTotal+PalletQtyTotal*25</f>
        <v>5424.5896171712593</v>
      </c>
      <c r="Y589" s="376">
        <f>GrossWeightTotalR+PalletQtyTotalR*25</f>
        <v>5578.7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413"/>
      <c r="P590" s="398" t="s">
        <v>726</v>
      </c>
      <c r="Q590" s="399"/>
      <c r="R590" s="399"/>
      <c r="S590" s="399"/>
      <c r="T590" s="399"/>
      <c r="U590" s="399"/>
      <c r="V590" s="40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661.29055748918756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679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413"/>
      <c r="P591" s="398" t="s">
        <v>727</v>
      </c>
      <c r="Q591" s="399"/>
      <c r="R591" s="399"/>
      <c r="S591" s="399"/>
      <c r="T591" s="399"/>
      <c r="U591" s="399"/>
      <c r="V591" s="40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10.598460000000001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401" t="s">
        <v>107</v>
      </c>
      <c r="D593" s="462"/>
      <c r="E593" s="462"/>
      <c r="F593" s="462"/>
      <c r="G593" s="462"/>
      <c r="H593" s="443"/>
      <c r="I593" s="401" t="s">
        <v>253</v>
      </c>
      <c r="J593" s="462"/>
      <c r="K593" s="462"/>
      <c r="L593" s="462"/>
      <c r="M593" s="462"/>
      <c r="N593" s="462"/>
      <c r="O593" s="462"/>
      <c r="P593" s="462"/>
      <c r="Q593" s="462"/>
      <c r="R593" s="462"/>
      <c r="S593" s="462"/>
      <c r="T593" s="462"/>
      <c r="U593" s="462"/>
      <c r="V593" s="443"/>
      <c r="W593" s="401" t="s">
        <v>469</v>
      </c>
      <c r="X593" s="443"/>
      <c r="Y593" s="401" t="s">
        <v>523</v>
      </c>
      <c r="Z593" s="462"/>
      <c r="AA593" s="462"/>
      <c r="AB593" s="443"/>
      <c r="AC593" s="371" t="s">
        <v>594</v>
      </c>
      <c r="AD593" s="401" t="s">
        <v>637</v>
      </c>
      <c r="AE593" s="443"/>
      <c r="AF593" s="372"/>
    </row>
    <row r="594" spans="1:32" ht="14.25" customHeight="1" thickTop="1" x14ac:dyDescent="0.2">
      <c r="A594" s="684" t="s">
        <v>730</v>
      </c>
      <c r="B594" s="401" t="s">
        <v>62</v>
      </c>
      <c r="C594" s="401" t="s">
        <v>108</v>
      </c>
      <c r="D594" s="401" t="s">
        <v>128</v>
      </c>
      <c r="E594" s="401" t="s">
        <v>169</v>
      </c>
      <c r="F594" s="401" t="s">
        <v>190</v>
      </c>
      <c r="G594" s="401" t="s">
        <v>221</v>
      </c>
      <c r="H594" s="401" t="s">
        <v>107</v>
      </c>
      <c r="I594" s="401" t="s">
        <v>254</v>
      </c>
      <c r="J594" s="401" t="s">
        <v>271</v>
      </c>
      <c r="K594" s="401" t="s">
        <v>327</v>
      </c>
      <c r="L594" s="372"/>
      <c r="M594" s="401" t="s">
        <v>342</v>
      </c>
      <c r="N594" s="372"/>
      <c r="O594" s="401" t="s">
        <v>358</v>
      </c>
      <c r="P594" s="401" t="s">
        <v>369</v>
      </c>
      <c r="Q594" s="401" t="s">
        <v>372</v>
      </c>
      <c r="R594" s="401" t="s">
        <v>379</v>
      </c>
      <c r="S594" s="401" t="s">
        <v>390</v>
      </c>
      <c r="T594" s="401" t="s">
        <v>393</v>
      </c>
      <c r="U594" s="401" t="s">
        <v>400</v>
      </c>
      <c r="V594" s="401" t="s">
        <v>460</v>
      </c>
      <c r="W594" s="401" t="s">
        <v>470</v>
      </c>
      <c r="X594" s="401" t="s">
        <v>498</v>
      </c>
      <c r="Y594" s="401" t="s">
        <v>524</v>
      </c>
      <c r="Z594" s="401" t="s">
        <v>569</v>
      </c>
      <c r="AA594" s="401" t="s">
        <v>584</v>
      </c>
      <c r="AB594" s="401" t="s">
        <v>591</v>
      </c>
      <c r="AC594" s="401" t="s">
        <v>594</v>
      </c>
      <c r="AD594" s="401" t="s">
        <v>637</v>
      </c>
      <c r="AE594" s="401" t="s">
        <v>705</v>
      </c>
      <c r="AF594" s="372"/>
    </row>
    <row r="595" spans="1:32" ht="13.5" customHeight="1" thickBot="1" x14ac:dyDescent="0.25">
      <c r="A595" s="685"/>
      <c r="B595" s="402"/>
      <c r="C595" s="402"/>
      <c r="D595" s="402"/>
      <c r="E595" s="402"/>
      <c r="F595" s="402"/>
      <c r="G595" s="402"/>
      <c r="H595" s="402"/>
      <c r="I595" s="402"/>
      <c r="J595" s="402"/>
      <c r="K595" s="402"/>
      <c r="L595" s="372"/>
      <c r="M595" s="402"/>
      <c r="N595" s="372"/>
      <c r="O595" s="402"/>
      <c r="P595" s="402"/>
      <c r="Q595" s="402"/>
      <c r="R595" s="402"/>
      <c r="S595" s="402"/>
      <c r="T595" s="402"/>
      <c r="U595" s="402"/>
      <c r="V595" s="402"/>
      <c r="W595" s="402"/>
      <c r="X595" s="402"/>
      <c r="Y595" s="402"/>
      <c r="Z595" s="402"/>
      <c r="AA595" s="402"/>
      <c r="AB595" s="402"/>
      <c r="AC595" s="402"/>
      <c r="AD595" s="402"/>
      <c r="AE595" s="402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319.20000000000005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589.5</v>
      </c>
      <c r="E596" s="46">
        <f>IFERROR(Y103*1,"0")+IFERROR(Y104*1,"0")+IFERROR(Y105*1,"0")+IFERROR(Y106*1,"0")+IFERROR(Y110*1,"0")+IFERROR(Y111*1,"0")+IFERROR(Y112*1,"0")+IFERROR(Y113*1,"0")+IFERROR(Y114*1,"0")</f>
        <v>348.30000000000007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147.9</v>
      </c>
      <c r="G596" s="46">
        <f>IFERROR(Y148*1,"0")+IFERROR(Y149*1,"0")+IFERROR(Y153*1,"0")+IFERROR(Y154*1,"0")+IFERROR(Y158*1,"0")+IFERROR(Y159*1,"0")</f>
        <v>34.56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82.199999999999989</v>
      </c>
      <c r="I596" s="46">
        <f>IFERROR(Y186*1,"0")+IFERROR(Y187*1,"0")+IFERROR(Y188*1,"0")+IFERROR(Y189*1,"0")+IFERROR(Y190*1,"0")+IFERROR(Y191*1,"0")+IFERROR(Y192*1,"0")+IFERROR(Y193*1,"0")</f>
        <v>21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54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0</v>
      </c>
      <c r="S596" s="46">
        <f>IFERROR(Y296*1,"0")</f>
        <v>0</v>
      </c>
      <c r="T596" s="46">
        <f>IFERROR(Y301*1,"0")+IFERROR(Y305*1,"0")+IFERROR(Y306*1,"0")</f>
        <v>18.900000000000002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445.5</v>
      </c>
      <c r="V596" s="46">
        <f>IFERROR(Y357*1,"0")+IFERROR(Y361*1,"0")+IFERROR(Y362*1,"0")+IFERROR(Y363*1,"0")</f>
        <v>18.900000000000002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1275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1425.36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69.300000000000011</v>
      </c>
      <c r="Z596" s="46">
        <f>IFERROR(Y462*1,"0")+IFERROR(Y466*1,"0")+IFERROR(Y467*1,"0")+IFERROR(Y468*1,"0")+IFERROR(Y469*1,"0")+IFERROR(Y470*1,"0")+IFERROR(Y471*1,"0")+IFERROR(Y475*1,"0")</f>
        <v>33.6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179.52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MsiqdQzcwAZTYPVd78ERoRNpUMAVsfPwL/HB8f0tKgYEMRrwBEpPJhifZmf2i4iuTmTYiu8/9iZJY7caD6DgZw==" saltValue="ffdHlAX0dqy6XeQGsy0CTQ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0,00"/>
        <filter val="10,50"/>
        <filter val="100,00"/>
        <filter val="11,42"/>
        <filter val="110,00"/>
        <filter val="12,00"/>
        <filter val="12,38"/>
        <filter val="120,00"/>
        <filter val="124,36"/>
        <filter val="13,50"/>
        <filter val="130,00"/>
        <filter val="14,00"/>
        <filter val="143,50"/>
        <filter val="150,00"/>
        <filter val="160,00"/>
        <filter val="163,50"/>
        <filter val="17,50"/>
        <filter val="17,86"/>
        <filter val="170,00"/>
        <filter val="180,00"/>
        <filter val="195,00"/>
        <filter val="2,68"/>
        <filter val="20,00"/>
        <filter val="20,48"/>
        <filter val="20,83"/>
        <filter val="200,00"/>
        <filter val="21,00"/>
        <filter val="22,22"/>
        <filter val="22,86"/>
        <filter val="24,00"/>
        <filter val="250,00"/>
        <filter val="3,75"/>
        <filter val="30,00"/>
        <filter val="30,56"/>
        <filter val="300,00"/>
        <filter val="310,00"/>
        <filter val="38,00"/>
        <filter val="38,15"/>
        <filter val="390,00"/>
        <filter val="4 939,90"/>
        <filter val="400,00"/>
        <filter val="42,00"/>
        <filter val="45,00"/>
        <filter val="450,00"/>
        <filter val="47,78"/>
        <filter val="5 199,59"/>
        <filter val="5 424,59"/>
        <filter val="5,68"/>
        <filter val="50,00"/>
        <filter val="51,28"/>
        <filter val="6,19"/>
        <filter val="60,00"/>
        <filter val="610,00"/>
        <filter val="63,33"/>
        <filter val="64,50"/>
        <filter val="650,00"/>
        <filter val="661,29"/>
        <filter val="7,14"/>
        <filter val="750,00"/>
        <filter val="8,33"/>
        <filter val="84,17"/>
        <filter val="9"/>
        <filter val="9,00"/>
        <filter val="9,90"/>
        <filter val="90,00"/>
        <filter val="950,00"/>
      </filters>
    </filterColumn>
  </autoFilter>
  <mergeCells count="1052">
    <mergeCell ref="P58:T58"/>
    <mergeCell ref="X17:X18"/>
    <mergeCell ref="D579:E579"/>
    <mergeCell ref="P216:V216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P353:V353"/>
    <mergeCell ref="A349:Z349"/>
    <mergeCell ref="D170:E170"/>
    <mergeCell ref="D468:E468"/>
    <mergeCell ref="P303:V303"/>
    <mergeCell ref="P145:V145"/>
    <mergeCell ref="P370:T370"/>
    <mergeCell ref="D242:E242"/>
    <mergeCell ref="P199:T199"/>
    <mergeCell ref="P497:T497"/>
    <mergeCell ref="D120:E120"/>
    <mergeCell ref="P435:T435"/>
    <mergeCell ref="D549:E549"/>
    <mergeCell ref="P291:T291"/>
    <mergeCell ref="D405:E405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D29:E29"/>
    <mergeCell ref="P515:T515"/>
    <mergeCell ref="P344:T344"/>
    <mergeCell ref="P195:V195"/>
    <mergeCell ref="A20:Z20"/>
    <mergeCell ref="D105:E105"/>
    <mergeCell ref="A51:Z51"/>
    <mergeCell ref="P72:T72"/>
    <mergeCell ref="P23:V23"/>
    <mergeCell ref="N17:N18"/>
    <mergeCell ref="Q5:R5"/>
    <mergeCell ref="F17:F18"/>
    <mergeCell ref="P288:T288"/>
    <mergeCell ref="A478:Z478"/>
    <mergeCell ref="D34:E34"/>
    <mergeCell ref="P205:V205"/>
    <mergeCell ref="P128:T128"/>
    <mergeCell ref="P357:T357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A502:O503"/>
    <mergeCell ref="P444:T444"/>
    <mergeCell ref="A52:Z52"/>
    <mergeCell ref="P71:T71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A449:O450"/>
    <mergeCell ref="P313:T313"/>
    <mergeCell ref="P373:T373"/>
    <mergeCell ref="D123:E123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D256:E256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A15:M15"/>
    <mergeCell ref="P77:T77"/>
    <mergeCell ref="P375:T375"/>
    <mergeCell ref="A264:Z264"/>
    <mergeCell ref="P539:V539"/>
    <mergeCell ref="P269:T269"/>
    <mergeCell ref="P226:T226"/>
    <mergeCell ref="P462:T462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D153:E153"/>
    <mergeCell ref="P256:T256"/>
    <mergeCell ref="D199:E199"/>
    <mergeCell ref="A582:Z582"/>
    <mergeCell ref="P164:T164"/>
    <mergeCell ref="A150:O151"/>
    <mergeCell ref="D541:E541"/>
    <mergeCell ref="D370:E370"/>
    <mergeCell ref="P476:V476"/>
    <mergeCell ref="D222:E222"/>
    <mergeCell ref="P399:T399"/>
    <mergeCell ref="P333:T333"/>
    <mergeCell ref="H10:M10"/>
    <mergeCell ref="P107:V107"/>
    <mergeCell ref="A12:M12"/>
    <mergeCell ref="D487:E487"/>
    <mergeCell ref="P293:V293"/>
    <mergeCell ref="D343:E343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A144:O145"/>
    <mergeCell ref="D128:E128"/>
    <mergeCell ref="D85:E85"/>
    <mergeCell ref="P35:T35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Y594:Y595"/>
    <mergeCell ref="P302:V302"/>
    <mergeCell ref="P231:V231"/>
    <mergeCell ref="A183:Z183"/>
    <mergeCell ref="A88:O89"/>
    <mergeCell ref="D346:E346"/>
    <mergeCell ref="P229:T229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P212:T212"/>
    <mergeCell ref="P160:V160"/>
    <mergeCell ref="P283:V283"/>
    <mergeCell ref="P512:T512"/>
    <mergeCell ref="P487:T487"/>
    <mergeCell ref="A175:O176"/>
    <mergeCell ref="P343:T343"/>
    <mergeCell ref="P34:T34"/>
    <mergeCell ref="P105:T105"/>
    <mergeCell ref="D257:E257"/>
    <mergeCell ref="P270:T270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P322:T322"/>
    <mergeCell ref="D399:E399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C594:C595"/>
    <mergeCell ref="E594:E595"/>
    <mergeCell ref="G594:G595"/>
    <mergeCell ref="A540:Z540"/>
    <mergeCell ref="A580:O581"/>
    <mergeCell ref="P554:V554"/>
    <mergeCell ref="D564:E564"/>
    <mergeCell ref="P543:T543"/>
    <mergeCell ref="P576:V576"/>
    <mergeCell ref="P414:T414"/>
    <mergeCell ref="P548:T548"/>
    <mergeCell ref="P352:T352"/>
    <mergeCell ref="A240:Z240"/>
    <mergeCell ref="P200:V200"/>
    <mergeCell ref="D594:D595"/>
    <mergeCell ref="F594:F595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A421:Z421"/>
    <mergeCell ref="A304:Z304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D68:E68"/>
    <mergeCell ref="P245:T245"/>
    <mergeCell ref="D188:E188"/>
    <mergeCell ref="D424:E424"/>
    <mergeCell ref="P224:T224"/>
    <mergeCell ref="D352:E352"/>
    <mergeCell ref="P219:T219"/>
    <mergeCell ref="D91:E91"/>
    <mergeCell ref="A340:O341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A42:Z42"/>
    <mergeCell ref="D328:E328"/>
    <mergeCell ref="P65:V65"/>
    <mergeCell ref="P43:T43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P78:T78"/>
    <mergeCell ref="D322:E322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P254:T254"/>
    <mergeCell ref="A297:O298"/>
    <mergeCell ref="P475:T475"/>
    <mergeCell ref="D481:E481"/>
    <mergeCell ref="G17:G18"/>
    <mergeCell ref="P331:T331"/>
    <mergeCell ref="D470:E470"/>
    <mergeCell ref="P182:V182"/>
    <mergeCell ref="A81:Z81"/>
    <mergeCell ref="P281:T281"/>
    <mergeCell ref="D72:E72"/>
    <mergeCell ref="P376:T376"/>
    <mergeCell ref="D260:E260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353:O354"/>
    <mergeCell ref="P223:T223"/>
    <mergeCell ref="P494:T494"/>
    <mergeCell ref="A491:Z491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368:Z368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J594:J595"/>
    <mergeCell ref="D410:E410"/>
    <mergeCell ref="P516:V516"/>
    <mergeCell ref="A568:Z568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P156:V156"/>
    <mergeCell ref="A152:Z152"/>
    <mergeCell ref="P92:T92"/>
    <mergeCell ref="D315:E31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734</v>
      </c>
      <c r="C6" s="47" t="s">
        <v>735</v>
      </c>
      <c r="D6" s="47" t="s">
        <v>736</v>
      </c>
      <c r="E6" s="47"/>
    </row>
    <row r="7" spans="2:8" x14ac:dyDescent="0.2">
      <c r="B7" s="47" t="s">
        <v>737</v>
      </c>
      <c r="C7" s="47" t="s">
        <v>738</v>
      </c>
      <c r="D7" s="47" t="s">
        <v>739</v>
      </c>
      <c r="E7" s="47"/>
    </row>
    <row r="8" spans="2:8" x14ac:dyDescent="0.2">
      <c r="B8" s="47" t="s">
        <v>740</v>
      </c>
      <c r="C8" s="47" t="s">
        <v>741</v>
      </c>
      <c r="D8" s="47" t="s">
        <v>742</v>
      </c>
      <c r="E8" s="47"/>
    </row>
    <row r="9" spans="2:8" x14ac:dyDescent="0.2">
      <c r="B9" s="47" t="s">
        <v>743</v>
      </c>
      <c r="C9" s="47" t="s">
        <v>744</v>
      </c>
      <c r="D9" s="47" t="s">
        <v>745</v>
      </c>
      <c r="E9" s="47"/>
    </row>
    <row r="10" spans="2:8" x14ac:dyDescent="0.2">
      <c r="B10" s="47" t="s">
        <v>14</v>
      </c>
      <c r="C10" s="47" t="s">
        <v>746</v>
      </c>
      <c r="D10" s="47" t="s">
        <v>747</v>
      </c>
      <c r="E10" s="47"/>
    </row>
    <row r="11" spans="2:8" x14ac:dyDescent="0.2">
      <c r="B11" s="47" t="s">
        <v>748</v>
      </c>
      <c r="C11" s="47" t="s">
        <v>749</v>
      </c>
      <c r="D11" s="47" t="s">
        <v>750</v>
      </c>
      <c r="E11" s="47"/>
    </row>
    <row r="13" spans="2:8" x14ac:dyDescent="0.2">
      <c r="B13" s="47" t="s">
        <v>751</v>
      </c>
      <c r="C13" s="47" t="s">
        <v>735</v>
      </c>
      <c r="D13" s="47"/>
      <c r="E13" s="47"/>
    </row>
    <row r="15" spans="2:8" x14ac:dyDescent="0.2">
      <c r="B15" s="47" t="s">
        <v>752</v>
      </c>
      <c r="C15" s="47" t="s">
        <v>738</v>
      </c>
      <c r="D15" s="47"/>
      <c r="E15" s="47"/>
    </row>
    <row r="17" spans="2:5" x14ac:dyDescent="0.2">
      <c r="B17" s="47" t="s">
        <v>753</v>
      </c>
      <c r="C17" s="47" t="s">
        <v>741</v>
      </c>
      <c r="D17" s="47"/>
      <c r="E17" s="47"/>
    </row>
    <row r="19" spans="2:5" x14ac:dyDescent="0.2">
      <c r="B19" s="47" t="s">
        <v>754</v>
      </c>
      <c r="C19" s="47" t="s">
        <v>744</v>
      </c>
      <c r="D19" s="47"/>
      <c r="E19" s="47"/>
    </row>
    <row r="21" spans="2:5" x14ac:dyDescent="0.2">
      <c r="B21" s="47" t="s">
        <v>755</v>
      </c>
      <c r="C21" s="47" t="s">
        <v>746</v>
      </c>
      <c r="D21" s="47"/>
      <c r="E21" s="47"/>
    </row>
    <row r="23" spans="2:5" x14ac:dyDescent="0.2">
      <c r="B23" s="47" t="s">
        <v>756</v>
      </c>
      <c r="C23" s="47" t="s">
        <v>749</v>
      </c>
      <c r="D23" s="47"/>
      <c r="E23" s="47"/>
    </row>
    <row r="25" spans="2:5" x14ac:dyDescent="0.2">
      <c r="B25" s="47" t="s">
        <v>757</v>
      </c>
      <c r="C25" s="47"/>
      <c r="D25" s="47"/>
      <c r="E25" s="47"/>
    </row>
    <row r="26" spans="2:5" x14ac:dyDescent="0.2">
      <c r="B26" s="47" t="s">
        <v>758</v>
      </c>
      <c r="C26" s="47"/>
      <c r="D26" s="47"/>
      <c r="E26" s="47"/>
    </row>
    <row r="27" spans="2:5" x14ac:dyDescent="0.2">
      <c r="B27" s="47" t="s">
        <v>759</v>
      </c>
      <c r="C27" s="47"/>
      <c r="D27" s="47"/>
      <c r="E27" s="47"/>
    </row>
    <row r="28" spans="2:5" x14ac:dyDescent="0.2">
      <c r="B28" s="47" t="s">
        <v>760</v>
      </c>
      <c r="C28" s="47"/>
      <c r="D28" s="47"/>
      <c r="E28" s="47"/>
    </row>
    <row r="29" spans="2:5" x14ac:dyDescent="0.2">
      <c r="B29" s="47" t="s">
        <v>761</v>
      </c>
      <c r="C29" s="47"/>
      <c r="D29" s="47"/>
      <c r="E29" s="47"/>
    </row>
    <row r="30" spans="2:5" x14ac:dyDescent="0.2">
      <c r="B30" s="47" t="s">
        <v>762</v>
      </c>
      <c r="C30" s="47"/>
      <c r="D30" s="47"/>
      <c r="E30" s="47"/>
    </row>
    <row r="31" spans="2:5" x14ac:dyDescent="0.2">
      <c r="B31" s="47" t="s">
        <v>763</v>
      </c>
      <c r="C31" s="47"/>
      <c r="D31" s="47"/>
      <c r="E31" s="47"/>
    </row>
    <row r="32" spans="2:5" x14ac:dyDescent="0.2">
      <c r="B32" s="47" t="s">
        <v>764</v>
      </c>
      <c r="C32" s="47"/>
      <c r="D32" s="47"/>
      <c r="E32" s="47"/>
    </row>
    <row r="33" spans="2:5" x14ac:dyDescent="0.2">
      <c r="B33" s="47" t="s">
        <v>765</v>
      </c>
      <c r="C33" s="47"/>
      <c r="D33" s="47"/>
      <c r="E33" s="47"/>
    </row>
    <row r="34" spans="2:5" x14ac:dyDescent="0.2">
      <c r="B34" s="47" t="s">
        <v>766</v>
      </c>
      <c r="C34" s="47"/>
      <c r="D34" s="47"/>
      <c r="E34" s="47"/>
    </row>
    <row r="35" spans="2:5" x14ac:dyDescent="0.2">
      <c r="B35" s="47" t="s">
        <v>767</v>
      </c>
      <c r="C35" s="47"/>
      <c r="D35" s="47"/>
      <c r="E35" s="47"/>
    </row>
  </sheetData>
  <sheetProtection algorithmName="SHA-512" hashValue="QhBZhYcMWOix6LMxGgs2TCb/7NTMwi9KP+chzaAHoN7gsvn8hklDtEe1l5xSOMSYYaAXiw0WxZkxJwIQdfnWEA==" saltValue="YLGICJTDLIDOQF5AsDKp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1243</vt:i4>
      </vt:variant>
    </vt:vector>
  </HeadingPairs>
  <TitlesOfParts>
    <vt:vector size="12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2024-08-27T11:07:24Z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