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D44BB02-7C5B-4F68-ADE4-57F66B7F36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заказа'!$X$261:$X$261</definedName>
    <definedName name="GrossWeightTotalR">'Бланк заказа'!$Y$261:$Y$261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заказа'!$X$262:$X$262</definedName>
    <definedName name="PalletQtyTotalR">'Бланк заказа'!$Y$262:$Y$262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1">'Бланк заказа'!$B$45:$B$45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заказа'!$B$150:$B$150</definedName>
    <definedName name="ProductId56">'Бланк заказа'!$B$154:$B$154</definedName>
    <definedName name="ProductId57">'Бланк заказа'!$B$155:$B$155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заказа'!$B$163:$B$163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заказа'!$B$198:$B$198</definedName>
    <definedName name="ProductId76">'Бланк заказа'!$B$199:$B$199</definedName>
    <definedName name="ProductId77">'Бланк заказа'!$B$205:$B$205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заказа'!$B$224:$B$224</definedName>
    <definedName name="ProductId84">'Бланк заказа'!$B$228:$B$228</definedName>
    <definedName name="ProductId85">'Бланк заказа'!$B$229:$B$229</definedName>
    <definedName name="ProductId86">'Бланк заказа'!$B$233:$B$233</definedName>
    <definedName name="ProductId87">'Бланк заказа'!$B$234:$B$234</definedName>
    <definedName name="ProductId88">'Бланк заказа'!$B$235:$B$235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заказа'!$B$241:$B$241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1">'Бланк заказа'!$X$45:$X$45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заказа'!$X$147:$X$147</definedName>
    <definedName name="SalesQty53">'Бланк заказа'!$X$148:$X$148</definedName>
    <definedName name="SalesQty54">'Бланк заказа'!$X$149:$X$149</definedName>
    <definedName name="SalesQty55">'Бланк заказа'!$X$150:$X$150</definedName>
    <definedName name="SalesQty56">'Бланк заказа'!$X$154:$X$154</definedName>
    <definedName name="SalesQty57">'Бланк заказа'!$X$155:$X$155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заказа'!$X$163:$X$163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заказа'!$X$198:$X$198</definedName>
    <definedName name="SalesQty76">'Бланк заказа'!$X$199:$X$199</definedName>
    <definedName name="SalesQty77">'Бланк заказа'!$X$205:$X$205</definedName>
    <definedName name="SalesQty78">'Бланк заказа'!$X$211:$X$211</definedName>
    <definedName name="SalesQty79">'Бланк заказа'!$X$212:$X$212</definedName>
    <definedName name="SalesQty8">'Бланк заказа'!$X$38:$X$38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заказа'!$X$224:$X$224</definedName>
    <definedName name="SalesQty84">'Бланк заказа'!$X$228:$X$228</definedName>
    <definedName name="SalesQty85">'Бланк заказа'!$X$229:$X$229</definedName>
    <definedName name="SalesQty86">'Бланк заказа'!$X$233:$X$233</definedName>
    <definedName name="SalesQty87">'Бланк заказа'!$X$234:$X$234</definedName>
    <definedName name="SalesQty88">'Бланк заказа'!$X$235:$X$235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заказа'!$X$241:$X$241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1">'Бланк заказа'!$Y$45:$Y$45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заказа'!$Y$147:$Y$147</definedName>
    <definedName name="SalesRoundBox53">'Бланк заказа'!$Y$148:$Y$148</definedName>
    <definedName name="SalesRoundBox54">'Бланк заказа'!$Y$149:$Y$149</definedName>
    <definedName name="SalesRoundBox55">'Бланк заказа'!$Y$150:$Y$150</definedName>
    <definedName name="SalesRoundBox56">'Бланк заказа'!$Y$154:$Y$154</definedName>
    <definedName name="SalesRoundBox57">'Бланк заказа'!$Y$155:$Y$155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заказа'!$Y$163:$Y$163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заказа'!$Y$198:$Y$198</definedName>
    <definedName name="SalesRoundBox76">'Бланк заказа'!$Y$199:$Y$199</definedName>
    <definedName name="SalesRoundBox77">'Бланк заказа'!$Y$205:$Y$205</definedName>
    <definedName name="SalesRoundBox78">'Бланк заказа'!$Y$211:$Y$211</definedName>
    <definedName name="SalesRoundBox79">'Бланк заказа'!$Y$212:$Y$212</definedName>
    <definedName name="SalesRoundBox8">'Бланк заказа'!$Y$38:$Y$38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заказа'!$Y$224:$Y$224</definedName>
    <definedName name="SalesRoundBox84">'Бланк заказа'!$Y$228:$Y$228</definedName>
    <definedName name="SalesRoundBox85">'Бланк заказа'!$Y$229:$Y$229</definedName>
    <definedName name="SalesRoundBox86">'Бланк заказа'!$Y$233:$Y$233</definedName>
    <definedName name="SalesRoundBox87">'Бланк заказа'!$Y$234:$Y$234</definedName>
    <definedName name="SalesRoundBox88">'Бланк заказа'!$Y$235:$Y$235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заказа'!$Y$241:$Y$241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1">'Бланк заказа'!$W$45:$W$45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заказа'!$W$147:$W$147</definedName>
    <definedName name="UnitOfMeasure53">'Бланк заказа'!$W$148:$W$148</definedName>
    <definedName name="UnitOfMeasure54">'Бланк заказа'!$W$149:$W$149</definedName>
    <definedName name="UnitOfMeasure55">'Бланк заказа'!$W$150:$W$150</definedName>
    <definedName name="UnitOfMeasure56">'Бланк заказа'!$W$154:$W$154</definedName>
    <definedName name="UnitOfMeasure57">'Бланк заказа'!$W$155:$W$155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заказа'!$W$163:$W$163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заказа'!$W$198:$W$198</definedName>
    <definedName name="UnitOfMeasure76">'Бланк заказа'!$W$199:$W$199</definedName>
    <definedName name="UnitOfMeasure77">'Бланк заказа'!$W$205:$W$205</definedName>
    <definedName name="UnitOfMeasure78">'Бланк заказа'!$W$211:$W$211</definedName>
    <definedName name="UnitOfMeasure79">'Бланк заказа'!$W$212:$W$212</definedName>
    <definedName name="UnitOfMeasure8">'Бланк заказа'!$W$38:$W$38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заказа'!$W$224:$W$224</definedName>
    <definedName name="UnitOfMeasure84">'Бланк заказа'!$W$228:$W$228</definedName>
    <definedName name="UnitOfMeasure85">'Бланк заказа'!$W$229:$W$229</definedName>
    <definedName name="UnitOfMeasure86">'Бланк заказа'!$W$233:$W$233</definedName>
    <definedName name="UnitOfMeasure87">'Бланк заказа'!$W$234:$W$234</definedName>
    <definedName name="UnitOfMeasure88">'Бланк заказа'!$W$235:$W$235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заказа'!$W$241:$W$241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0" i="1" l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X259" i="1"/>
  <c r="X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BO249" i="1"/>
  <c r="BM249" i="1"/>
  <c r="Z249" i="1"/>
  <c r="Y249" i="1"/>
  <c r="BO248" i="1"/>
  <c r="BM248" i="1"/>
  <c r="Z248" i="1"/>
  <c r="Y248" i="1"/>
  <c r="BO247" i="1"/>
  <c r="BM247" i="1"/>
  <c r="Z247" i="1"/>
  <c r="Y247" i="1"/>
  <c r="BO246" i="1"/>
  <c r="BM246" i="1"/>
  <c r="Z246" i="1"/>
  <c r="Y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BO241" i="1"/>
  <c r="BM241" i="1"/>
  <c r="Z241" i="1"/>
  <c r="Y241" i="1"/>
  <c r="BO240" i="1"/>
  <c r="BM240" i="1"/>
  <c r="Z240" i="1"/>
  <c r="Y240" i="1"/>
  <c r="BO239" i="1"/>
  <c r="BM239" i="1"/>
  <c r="Z239" i="1"/>
  <c r="Z258" i="1" s="1"/>
  <c r="Y239" i="1"/>
  <c r="X237" i="1"/>
  <c r="X236" i="1"/>
  <c r="BO235" i="1"/>
  <c r="BM235" i="1"/>
  <c r="Z235" i="1"/>
  <c r="Y235" i="1"/>
  <c r="P235" i="1"/>
  <c r="BO234" i="1"/>
  <c r="BM234" i="1"/>
  <c r="Z234" i="1"/>
  <c r="Y234" i="1"/>
  <c r="BP234" i="1" s="1"/>
  <c r="BO233" i="1"/>
  <c r="BM233" i="1"/>
  <c r="Z233" i="1"/>
  <c r="Y233" i="1"/>
  <c r="BP233" i="1" s="1"/>
  <c r="X231" i="1"/>
  <c r="X230" i="1"/>
  <c r="BO229" i="1"/>
  <c r="BM229" i="1"/>
  <c r="Z229" i="1"/>
  <c r="Y229" i="1"/>
  <c r="BO228" i="1"/>
  <c r="BM228" i="1"/>
  <c r="Z228" i="1"/>
  <c r="Z230" i="1" s="1"/>
  <c r="Y228" i="1"/>
  <c r="X226" i="1"/>
  <c r="Y225" i="1"/>
  <c r="X225" i="1"/>
  <c r="BP224" i="1"/>
  <c r="BO224" i="1"/>
  <c r="BN224" i="1"/>
  <c r="BM224" i="1"/>
  <c r="Z224" i="1"/>
  <c r="Z225" i="1" s="1"/>
  <c r="Y224" i="1"/>
  <c r="Y226" i="1" s="1"/>
  <c r="X222" i="1"/>
  <c r="X221" i="1"/>
  <c r="BO220" i="1"/>
  <c r="BM220" i="1"/>
  <c r="Z220" i="1"/>
  <c r="Y220" i="1"/>
  <c r="BO219" i="1"/>
  <c r="BM219" i="1"/>
  <c r="Z219" i="1"/>
  <c r="Y219" i="1"/>
  <c r="BO218" i="1"/>
  <c r="BM218" i="1"/>
  <c r="Z218" i="1"/>
  <c r="Z221" i="1" s="1"/>
  <c r="Y218" i="1"/>
  <c r="Y222" i="1" s="1"/>
  <c r="X214" i="1"/>
  <c r="X213" i="1"/>
  <c r="BO212" i="1"/>
  <c r="BM212" i="1"/>
  <c r="Z212" i="1"/>
  <c r="Y212" i="1"/>
  <c r="BP212" i="1" s="1"/>
  <c r="P212" i="1"/>
  <c r="BO211" i="1"/>
  <c r="BM211" i="1"/>
  <c r="Z211" i="1"/>
  <c r="Y211" i="1"/>
  <c r="P211" i="1"/>
  <c r="X207" i="1"/>
  <c r="X206" i="1"/>
  <c r="BO205" i="1"/>
  <c r="BM205" i="1"/>
  <c r="Z205" i="1"/>
  <c r="Z206" i="1" s="1"/>
  <c r="Y205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BP190" i="1"/>
  <c r="BO190" i="1"/>
  <c r="BN190" i="1"/>
  <c r="BM190" i="1"/>
  <c r="Z190" i="1"/>
  <c r="Z194" i="1" s="1"/>
  <c r="Y190" i="1"/>
  <c r="P190" i="1"/>
  <c r="X187" i="1"/>
  <c r="X186" i="1"/>
  <c r="BO185" i="1"/>
  <c r="BM185" i="1"/>
  <c r="Z185" i="1"/>
  <c r="Y185" i="1"/>
  <c r="P185" i="1"/>
  <c r="BO184" i="1"/>
  <c r="BM184" i="1"/>
  <c r="Z184" i="1"/>
  <c r="Y184" i="1"/>
  <c r="P184" i="1"/>
  <c r="BO183" i="1"/>
  <c r="BM183" i="1"/>
  <c r="Z183" i="1"/>
  <c r="Y183" i="1"/>
  <c r="P183" i="1"/>
  <c r="BO182" i="1"/>
  <c r="BM182" i="1"/>
  <c r="Z182" i="1"/>
  <c r="Y182" i="1"/>
  <c r="P182" i="1"/>
  <c r="BO181" i="1"/>
  <c r="BM181" i="1"/>
  <c r="Z181" i="1"/>
  <c r="Y181" i="1"/>
  <c r="P181" i="1"/>
  <c r="BO180" i="1"/>
  <c r="BM180" i="1"/>
  <c r="Z180" i="1"/>
  <c r="Z186" i="1" s="1"/>
  <c r="Y180" i="1"/>
  <c r="P180" i="1"/>
  <c r="X177" i="1"/>
  <c r="X176" i="1"/>
  <c r="BO175" i="1"/>
  <c r="BM175" i="1"/>
  <c r="Z175" i="1"/>
  <c r="Y175" i="1"/>
  <c r="P175" i="1"/>
  <c r="BP174" i="1"/>
  <c r="BO174" i="1"/>
  <c r="BN174" i="1"/>
  <c r="BM174" i="1"/>
  <c r="Z174" i="1"/>
  <c r="Z176" i="1" s="1"/>
  <c r="Y174" i="1"/>
  <c r="P174" i="1"/>
  <c r="BO173" i="1"/>
  <c r="BM173" i="1"/>
  <c r="Z173" i="1"/>
  <c r="Y173" i="1"/>
  <c r="P173" i="1"/>
  <c r="X169" i="1"/>
  <c r="X168" i="1"/>
  <c r="BO167" i="1"/>
  <c r="BM167" i="1"/>
  <c r="Z167" i="1"/>
  <c r="Z168" i="1" s="1"/>
  <c r="Y167" i="1"/>
  <c r="Y169" i="1" s="1"/>
  <c r="P167" i="1"/>
  <c r="X165" i="1"/>
  <c r="X164" i="1"/>
  <c r="BO163" i="1"/>
  <c r="BM163" i="1"/>
  <c r="Z163" i="1"/>
  <c r="Y163" i="1"/>
  <c r="P163" i="1"/>
  <c r="BO162" i="1"/>
  <c r="BM162" i="1"/>
  <c r="Z162" i="1"/>
  <c r="Y162" i="1"/>
  <c r="BP162" i="1" s="1"/>
  <c r="P162" i="1"/>
  <c r="BO161" i="1"/>
  <c r="BM161" i="1"/>
  <c r="Z161" i="1"/>
  <c r="Y161" i="1"/>
  <c r="P161" i="1"/>
  <c r="X157" i="1"/>
  <c r="X156" i="1"/>
  <c r="BO155" i="1"/>
  <c r="BM155" i="1"/>
  <c r="Z155" i="1"/>
  <c r="Y155" i="1"/>
  <c r="P155" i="1"/>
  <c r="BO154" i="1"/>
  <c r="BM154" i="1"/>
  <c r="Z154" i="1"/>
  <c r="Y154" i="1"/>
  <c r="P154" i="1"/>
  <c r="X152" i="1"/>
  <c r="X151" i="1"/>
  <c r="BO150" i="1"/>
  <c r="BM150" i="1"/>
  <c r="Z150" i="1"/>
  <c r="Y150" i="1"/>
  <c r="BO149" i="1"/>
  <c r="BM149" i="1"/>
  <c r="Z149" i="1"/>
  <c r="Y149" i="1"/>
  <c r="BO148" i="1"/>
  <c r="BM148" i="1"/>
  <c r="Z148" i="1"/>
  <c r="Y148" i="1"/>
  <c r="BO147" i="1"/>
  <c r="BM147" i="1"/>
  <c r="Z147" i="1"/>
  <c r="Z151" i="1" s="1"/>
  <c r="Y147" i="1"/>
  <c r="X144" i="1"/>
  <c r="X143" i="1"/>
  <c r="BO142" i="1"/>
  <c r="BM142" i="1"/>
  <c r="Z142" i="1"/>
  <c r="Z143" i="1" s="1"/>
  <c r="Y142" i="1"/>
  <c r="X138" i="1"/>
  <c r="X137" i="1"/>
  <c r="BO136" i="1"/>
  <c r="BM136" i="1"/>
  <c r="Z136" i="1"/>
  <c r="Z137" i="1" s="1"/>
  <c r="Y136" i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Y130" i="1"/>
  <c r="X127" i="1"/>
  <c r="Y126" i="1"/>
  <c r="X126" i="1"/>
  <c r="BP125" i="1"/>
  <c r="BO125" i="1"/>
  <c r="BN125" i="1"/>
  <c r="BM125" i="1"/>
  <c r="Z125" i="1"/>
  <c r="Z126" i="1" s="1"/>
  <c r="Y125" i="1"/>
  <c r="Y127" i="1" s="1"/>
  <c r="P125" i="1"/>
  <c r="X122" i="1"/>
  <c r="X121" i="1"/>
  <c r="BO120" i="1"/>
  <c r="BM120" i="1"/>
  <c r="Z120" i="1"/>
  <c r="Y120" i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Z109" i="1" s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BP101" i="1" s="1"/>
  <c r="P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P98" i="1"/>
  <c r="BO97" i="1"/>
  <c r="BM97" i="1"/>
  <c r="Z97" i="1"/>
  <c r="Z103" i="1" s="1"/>
  <c r="Y97" i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3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BP81" i="1" s="1"/>
  <c r="P81" i="1"/>
  <c r="BO80" i="1"/>
  <c r="BM80" i="1"/>
  <c r="Z80" i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Y74" i="1"/>
  <c r="Y77" i="1" s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X261" i="1" s="1"/>
  <c r="Z22" i="1"/>
  <c r="Z23" i="1" s="1"/>
  <c r="Y22" i="1"/>
  <c r="Y24" i="1" s="1"/>
  <c r="P22" i="1"/>
  <c r="H10" i="1"/>
  <c r="A9" i="1"/>
  <c r="A10" i="1" s="1"/>
  <c r="D7" i="1"/>
  <c r="Q6" i="1"/>
  <c r="P2" i="1"/>
  <c r="X260" i="1" l="1"/>
  <c r="Y32" i="1"/>
  <c r="Y40" i="1"/>
  <c r="BN38" i="1"/>
  <c r="Y49" i="1"/>
  <c r="Z59" i="1"/>
  <c r="BN52" i="1"/>
  <c r="BN54" i="1"/>
  <c r="BN56" i="1"/>
  <c r="BN58" i="1"/>
  <c r="Y65" i="1"/>
  <c r="Z156" i="1"/>
  <c r="Z164" i="1"/>
  <c r="BN162" i="1"/>
  <c r="BN212" i="1"/>
  <c r="Z236" i="1"/>
  <c r="BN233" i="1"/>
  <c r="BN234" i="1"/>
  <c r="Y152" i="1"/>
  <c r="Y151" i="1"/>
  <c r="BP147" i="1"/>
  <c r="BN147" i="1"/>
  <c r="BP148" i="1"/>
  <c r="BN148" i="1"/>
  <c r="BP149" i="1"/>
  <c r="BN149" i="1"/>
  <c r="BP150" i="1"/>
  <c r="BN150" i="1"/>
  <c r="X262" i="1"/>
  <c r="X263" i="1" s="1"/>
  <c r="BN22" i="1"/>
  <c r="BP22" i="1"/>
  <c r="Y23" i="1"/>
  <c r="Z32" i="1"/>
  <c r="BN28" i="1"/>
  <c r="BP28" i="1"/>
  <c r="BN30" i="1"/>
  <c r="X264" i="1"/>
  <c r="Z39" i="1"/>
  <c r="Z48" i="1"/>
  <c r="BN43" i="1"/>
  <c r="BP43" i="1"/>
  <c r="BN45" i="1"/>
  <c r="BN47" i="1"/>
  <c r="Y60" i="1"/>
  <c r="Z65" i="1"/>
  <c r="BN63" i="1"/>
  <c r="BP63" i="1"/>
  <c r="Z76" i="1"/>
  <c r="Z86" i="1"/>
  <c r="BN80" i="1"/>
  <c r="BP80" i="1"/>
  <c r="BN82" i="1"/>
  <c r="BP84" i="1"/>
  <c r="BN84" i="1"/>
  <c r="BP98" i="1"/>
  <c r="BN98" i="1"/>
  <c r="BP100" i="1"/>
  <c r="BN100" i="1"/>
  <c r="BP102" i="1"/>
  <c r="BN102" i="1"/>
  <c r="BP120" i="1"/>
  <c r="BN120" i="1"/>
  <c r="Y138" i="1"/>
  <c r="Y137" i="1"/>
  <c r="BP136" i="1"/>
  <c r="BN136" i="1"/>
  <c r="Y156" i="1"/>
  <c r="BP154" i="1"/>
  <c r="BN154" i="1"/>
  <c r="Y157" i="1"/>
  <c r="BP181" i="1"/>
  <c r="BN181" i="1"/>
  <c r="BP183" i="1"/>
  <c r="BN183" i="1"/>
  <c r="BP185" i="1"/>
  <c r="BN185" i="1"/>
  <c r="BP199" i="1"/>
  <c r="BN199" i="1"/>
  <c r="Y259" i="1"/>
  <c r="Y258" i="1"/>
  <c r="BP239" i="1"/>
  <c r="BN239" i="1"/>
  <c r="BP240" i="1"/>
  <c r="BN240" i="1"/>
  <c r="BP241" i="1"/>
  <c r="BN241" i="1"/>
  <c r="BP242" i="1"/>
  <c r="BN242" i="1"/>
  <c r="BP243" i="1"/>
  <c r="BN243" i="1"/>
  <c r="BP244" i="1"/>
  <c r="BN244" i="1"/>
  <c r="BP245" i="1"/>
  <c r="BN245" i="1"/>
  <c r="BP246" i="1"/>
  <c r="BN246" i="1"/>
  <c r="BP247" i="1"/>
  <c r="BN247" i="1"/>
  <c r="BP248" i="1"/>
  <c r="BN248" i="1"/>
  <c r="BP249" i="1"/>
  <c r="BN24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Y104" i="1"/>
  <c r="Y109" i="1"/>
  <c r="Y115" i="1"/>
  <c r="Z115" i="1"/>
  <c r="Y194" i="1"/>
  <c r="Y195" i="1"/>
  <c r="Z213" i="1"/>
  <c r="Y236" i="1"/>
  <c r="Y237" i="1"/>
  <c r="F9" i="1"/>
  <c r="J9" i="1"/>
  <c r="F10" i="1"/>
  <c r="Y33" i="1"/>
  <c r="Y39" i="1"/>
  <c r="Y48" i="1"/>
  <c r="Y59" i="1"/>
  <c r="Y66" i="1"/>
  <c r="Y71" i="1"/>
  <c r="Y76" i="1"/>
  <c r="Y87" i="1"/>
  <c r="Y94" i="1"/>
  <c r="Y103" i="1"/>
  <c r="Y110" i="1"/>
  <c r="Y116" i="1"/>
  <c r="Y122" i="1"/>
  <c r="BP119" i="1"/>
  <c r="BN119" i="1"/>
  <c r="Y121" i="1"/>
  <c r="Y133" i="1"/>
  <c r="BP130" i="1"/>
  <c r="BN130" i="1"/>
  <c r="Y132" i="1"/>
  <c r="Y143" i="1"/>
  <c r="BP142" i="1"/>
  <c r="BN142" i="1"/>
  <c r="Y164" i="1"/>
  <c r="BP161" i="1"/>
  <c r="BN161" i="1"/>
  <c r="BP163" i="1"/>
  <c r="BN163" i="1"/>
  <c r="Y176" i="1"/>
  <c r="BP173" i="1"/>
  <c r="BN173" i="1"/>
  <c r="BP175" i="1"/>
  <c r="BN175" i="1"/>
  <c r="Y201" i="1"/>
  <c r="BP198" i="1"/>
  <c r="BN198" i="1"/>
  <c r="Y200" i="1"/>
  <c r="Y206" i="1"/>
  <c r="BP205" i="1"/>
  <c r="BN205" i="1"/>
  <c r="Y230" i="1"/>
  <c r="BP228" i="1"/>
  <c r="BN228" i="1"/>
  <c r="BP229" i="1"/>
  <c r="BN229" i="1"/>
  <c r="H9" i="1"/>
  <c r="BN29" i="1"/>
  <c r="BN31" i="1"/>
  <c r="BN36" i="1"/>
  <c r="BP36" i="1"/>
  <c r="BN37" i="1"/>
  <c r="BN44" i="1"/>
  <c r="BN46" i="1"/>
  <c r="BN53" i="1"/>
  <c r="BN55" i="1"/>
  <c r="BN57" i="1"/>
  <c r="BN64" i="1"/>
  <c r="BN69" i="1"/>
  <c r="BP69" i="1"/>
  <c r="BN74" i="1"/>
  <c r="BP74" i="1"/>
  <c r="BN81" i="1"/>
  <c r="BN83" i="1"/>
  <c r="BN85" i="1"/>
  <c r="BN90" i="1"/>
  <c r="BP90" i="1"/>
  <c r="BN92" i="1"/>
  <c r="BN97" i="1"/>
  <c r="BP97" i="1"/>
  <c r="BN99" i="1"/>
  <c r="BN101" i="1"/>
  <c r="BN108" i="1"/>
  <c r="BN113" i="1"/>
  <c r="BP113" i="1"/>
  <c r="BP114" i="1"/>
  <c r="BN114" i="1"/>
  <c r="Z121" i="1"/>
  <c r="Z132" i="1"/>
  <c r="Y144" i="1"/>
  <c r="BP155" i="1"/>
  <c r="BN155" i="1"/>
  <c r="Y165" i="1"/>
  <c r="Y168" i="1"/>
  <c r="BP167" i="1"/>
  <c r="BN167" i="1"/>
  <c r="Y177" i="1"/>
  <c r="Y187" i="1"/>
  <c r="BP180" i="1"/>
  <c r="BN180" i="1"/>
  <c r="BP182" i="1"/>
  <c r="BN182" i="1"/>
  <c r="BP184" i="1"/>
  <c r="BN184" i="1"/>
  <c r="Y186" i="1"/>
  <c r="BP191" i="1"/>
  <c r="BN191" i="1"/>
  <c r="BP193" i="1"/>
  <c r="BN193" i="1"/>
  <c r="Z200" i="1"/>
  <c r="Y207" i="1"/>
  <c r="Y214" i="1"/>
  <c r="BP211" i="1"/>
  <c r="BN211" i="1"/>
  <c r="Y213" i="1"/>
  <c r="Y221" i="1"/>
  <c r="BP218" i="1"/>
  <c r="BN218" i="1"/>
  <c r="BP219" i="1"/>
  <c r="BN219" i="1"/>
  <c r="BP220" i="1"/>
  <c r="BN220" i="1"/>
  <c r="Y231" i="1"/>
  <c r="BP235" i="1"/>
  <c r="BN235" i="1"/>
  <c r="Z265" i="1" l="1"/>
  <c r="Y262" i="1"/>
  <c r="Y261" i="1"/>
  <c r="Y260" i="1"/>
  <c r="Y264" i="1"/>
  <c r="Y263" i="1"/>
  <c r="B273" i="1" s="1"/>
  <c r="A273" i="1"/>
  <c r="C273" i="1" l="1"/>
</calcChain>
</file>

<file path=xl/sharedStrings.xml><?xml version="1.0" encoding="utf-8"?>
<sst xmlns="http://schemas.openxmlformats.org/spreadsheetml/2006/main" count="1226" uniqueCount="396">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</sst>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3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7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3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247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43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0" fontId="85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3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7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7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255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9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1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73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78" customWidth="1"/>
    <col min="19" max="19" width="6.140625" style="1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78" customWidth="1"/>
    <col min="25" max="25" width="11" style="178" customWidth="1"/>
    <col min="26" max="26" width="10" style="178" customWidth="1"/>
    <col min="27" max="27" width="11.5703125" style="178" customWidth="1"/>
    <col min="28" max="28" width="10.42578125" style="178" customWidth="1"/>
    <col min="29" max="29" width="30" style="1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78" customWidth="1"/>
    <col min="34" max="34" width="9.140625" style="178" customWidth="1"/>
    <col min="35" max="16384" width="9.140625" style="178"/>
  </cols>
  <sheetData>
    <row r="1" spans="1:32" s="183" customFormat="1" ht="45" customHeight="1" x14ac:dyDescent="0.2">
      <c r="A1" s="41"/>
      <c r="B1" s="41"/>
      <c r="C1" s="41"/>
      <c r="D1" s="245" t="s">
        <v>0</v>
      </c>
      <c r="E1" s="203"/>
      <c r="F1" s="203"/>
      <c r="G1" s="12" t="s">
        <v>1</v>
      </c>
      <c r="H1" s="245" t="s">
        <v>2</v>
      </c>
      <c r="I1" s="203"/>
      <c r="J1" s="203"/>
      <c r="K1" s="203"/>
      <c r="L1" s="203"/>
      <c r="M1" s="203"/>
      <c r="N1" s="203"/>
      <c r="O1" s="203"/>
      <c r="P1" s="203"/>
      <c r="Q1" s="203"/>
      <c r="R1" s="202" t="s">
        <v>3</v>
      </c>
      <c r="S1" s="203"/>
      <c r="T1" s="2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1"/>
      <c r="R2" s="191"/>
      <c r="S2" s="191"/>
      <c r="T2" s="191"/>
      <c r="U2" s="191"/>
      <c r="V2" s="191"/>
      <c r="W2" s="19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191"/>
      <c r="Q3" s="191"/>
      <c r="R3" s="191"/>
      <c r="S3" s="191"/>
      <c r="T3" s="191"/>
      <c r="U3" s="191"/>
      <c r="V3" s="191"/>
      <c r="W3" s="19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71" t="s">
        <v>8</v>
      </c>
      <c r="B5" s="227"/>
      <c r="C5" s="228"/>
      <c r="D5" s="237"/>
      <c r="E5" s="238"/>
      <c r="F5" s="370" t="s">
        <v>9</v>
      </c>
      <c r="G5" s="228"/>
      <c r="H5" s="237"/>
      <c r="I5" s="344"/>
      <c r="J5" s="344"/>
      <c r="K5" s="344"/>
      <c r="L5" s="344"/>
      <c r="M5" s="238"/>
      <c r="N5" s="61"/>
      <c r="P5" s="24" t="s">
        <v>10</v>
      </c>
      <c r="Q5" s="364">
        <v>45534</v>
      </c>
      <c r="R5" s="269"/>
      <c r="T5" s="294" t="s">
        <v>11</v>
      </c>
      <c r="U5" s="263"/>
      <c r="V5" s="295" t="s">
        <v>12</v>
      </c>
      <c r="W5" s="269"/>
      <c r="AB5" s="51"/>
      <c r="AC5" s="51"/>
      <c r="AD5" s="51"/>
      <c r="AE5" s="51"/>
    </row>
    <row r="6" spans="1:32" s="183" customFormat="1" ht="24" customHeight="1" x14ac:dyDescent="0.2">
      <c r="A6" s="271" t="s">
        <v>13</v>
      </c>
      <c r="B6" s="227"/>
      <c r="C6" s="228"/>
      <c r="D6" s="346" t="s">
        <v>14</v>
      </c>
      <c r="E6" s="347"/>
      <c r="F6" s="347"/>
      <c r="G6" s="347"/>
      <c r="H6" s="347"/>
      <c r="I6" s="347"/>
      <c r="J6" s="347"/>
      <c r="K6" s="347"/>
      <c r="L6" s="347"/>
      <c r="M6" s="269"/>
      <c r="N6" s="62"/>
      <c r="P6" s="24" t="s">
        <v>15</v>
      </c>
      <c r="Q6" s="376" t="str">
        <f>IF(Q5=0," ",CHOOSE(WEEKDAY(Q5,2),"Понедельник","Вторник","Среда","Четверг","Пятница","Суббота","Воскресенье"))</f>
        <v>Пятница</v>
      </c>
      <c r="R6" s="194"/>
      <c r="T6" s="297" t="s">
        <v>16</v>
      </c>
      <c r="U6" s="263"/>
      <c r="V6" s="331" t="s">
        <v>17</v>
      </c>
      <c r="W6" s="219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42" t="str">
        <f>IFERROR(VLOOKUP(DeliveryAddress,Table,3,0),1)</f>
        <v>1</v>
      </c>
      <c r="E7" s="243"/>
      <c r="F7" s="243"/>
      <c r="G7" s="243"/>
      <c r="H7" s="243"/>
      <c r="I7" s="243"/>
      <c r="J7" s="243"/>
      <c r="K7" s="243"/>
      <c r="L7" s="243"/>
      <c r="M7" s="244"/>
      <c r="N7" s="63"/>
      <c r="P7" s="24"/>
      <c r="Q7" s="42"/>
      <c r="R7" s="42"/>
      <c r="T7" s="191"/>
      <c r="U7" s="263"/>
      <c r="V7" s="332"/>
      <c r="W7" s="333"/>
      <c r="AB7" s="51"/>
      <c r="AC7" s="51"/>
      <c r="AD7" s="51"/>
      <c r="AE7" s="51"/>
    </row>
    <row r="8" spans="1:32" s="183" customFormat="1" ht="25.5" customHeight="1" x14ac:dyDescent="0.2">
      <c r="A8" s="385" t="s">
        <v>18</v>
      </c>
      <c r="B8" s="207"/>
      <c r="C8" s="208"/>
      <c r="D8" s="221" t="s">
        <v>19</v>
      </c>
      <c r="E8" s="222"/>
      <c r="F8" s="222"/>
      <c r="G8" s="222"/>
      <c r="H8" s="222"/>
      <c r="I8" s="222"/>
      <c r="J8" s="222"/>
      <c r="K8" s="222"/>
      <c r="L8" s="222"/>
      <c r="M8" s="223"/>
      <c r="N8" s="64"/>
      <c r="P8" s="24" t="s">
        <v>20</v>
      </c>
      <c r="Q8" s="277">
        <v>0.375</v>
      </c>
      <c r="R8" s="244"/>
      <c r="T8" s="191"/>
      <c r="U8" s="263"/>
      <c r="V8" s="332"/>
      <c r="W8" s="333"/>
      <c r="AB8" s="51"/>
      <c r="AC8" s="51"/>
      <c r="AD8" s="51"/>
      <c r="AE8" s="51"/>
    </row>
    <row r="9" spans="1:32" s="183" customFormat="1" ht="39.950000000000003" customHeight="1" x14ac:dyDescent="0.2">
      <c r="A9" s="2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1"/>
      <c r="C9" s="191"/>
      <c r="D9" s="282"/>
      <c r="E9" s="235"/>
      <c r="F9" s="2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1"/>
      <c r="H9" s="234" t="str">
        <f>IF(AND($A$9="Тип доверенности/получателя при получении в адресе перегруза:",$D$9="Разовая доверенность"),"Введите ФИО","")</f>
        <v/>
      </c>
      <c r="I9" s="235"/>
      <c r="J9" s="2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5"/>
      <c r="L9" s="235"/>
      <c r="M9" s="235"/>
      <c r="N9" s="184"/>
      <c r="P9" s="26" t="s">
        <v>21</v>
      </c>
      <c r="Q9" s="266"/>
      <c r="R9" s="267"/>
      <c r="T9" s="191"/>
      <c r="U9" s="263"/>
      <c r="V9" s="334"/>
      <c r="W9" s="335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1"/>
      <c r="C10" s="191"/>
      <c r="D10" s="282"/>
      <c r="E10" s="235"/>
      <c r="F10" s="2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1"/>
      <c r="H10" s="311" t="str">
        <f>IFERROR(VLOOKUP($D$10,Proxy,2,FALSE),"")</f>
        <v/>
      </c>
      <c r="I10" s="191"/>
      <c r="J10" s="191"/>
      <c r="K10" s="191"/>
      <c r="L10" s="191"/>
      <c r="M10" s="191"/>
      <c r="N10" s="182"/>
      <c r="P10" s="26" t="s">
        <v>22</v>
      </c>
      <c r="Q10" s="298"/>
      <c r="R10" s="299"/>
      <c r="U10" s="24" t="s">
        <v>23</v>
      </c>
      <c r="V10" s="218" t="s">
        <v>24</v>
      </c>
      <c r="W10" s="219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68"/>
      <c r="R11" s="269"/>
      <c r="U11" s="24" t="s">
        <v>27</v>
      </c>
      <c r="V11" s="312" t="s">
        <v>28</v>
      </c>
      <c r="W11" s="267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288" t="s">
        <v>29</v>
      </c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8"/>
      <c r="N12" s="65"/>
      <c r="P12" s="24" t="s">
        <v>30</v>
      </c>
      <c r="Q12" s="277"/>
      <c r="R12" s="244"/>
      <c r="S12" s="23"/>
      <c r="U12" s="24"/>
      <c r="V12" s="203"/>
      <c r="W12" s="191"/>
      <c r="AB12" s="51"/>
      <c r="AC12" s="51"/>
      <c r="AD12" s="51"/>
      <c r="AE12" s="51"/>
    </row>
    <row r="13" spans="1:32" s="183" customFormat="1" ht="23.25" customHeight="1" x14ac:dyDescent="0.2">
      <c r="A13" s="288" t="s">
        <v>31</v>
      </c>
      <c r="B13" s="227"/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8"/>
      <c r="N13" s="65"/>
      <c r="O13" s="26"/>
      <c r="P13" s="26" t="s">
        <v>32</v>
      </c>
      <c r="Q13" s="312"/>
      <c r="R13" s="2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288" t="s">
        <v>33</v>
      </c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00" t="s">
        <v>34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8"/>
      <c r="N15" s="66"/>
      <c r="P15" s="285" t="s">
        <v>35</v>
      </c>
      <c r="Q15" s="203"/>
      <c r="R15" s="203"/>
      <c r="S15" s="203"/>
      <c r="T15" s="2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86"/>
      <c r="Q16" s="286"/>
      <c r="R16" s="286"/>
      <c r="S16" s="286"/>
      <c r="T16" s="28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00" t="s">
        <v>36</v>
      </c>
      <c r="B17" s="200" t="s">
        <v>37</v>
      </c>
      <c r="C17" s="281" t="s">
        <v>38</v>
      </c>
      <c r="D17" s="200" t="s">
        <v>39</v>
      </c>
      <c r="E17" s="251"/>
      <c r="F17" s="200" t="s">
        <v>40</v>
      </c>
      <c r="G17" s="200" t="s">
        <v>41</v>
      </c>
      <c r="H17" s="200" t="s">
        <v>42</v>
      </c>
      <c r="I17" s="200" t="s">
        <v>43</v>
      </c>
      <c r="J17" s="200" t="s">
        <v>44</v>
      </c>
      <c r="K17" s="200" t="s">
        <v>45</v>
      </c>
      <c r="L17" s="200" t="s">
        <v>46</v>
      </c>
      <c r="M17" s="200" t="s">
        <v>47</v>
      </c>
      <c r="N17" s="200" t="s">
        <v>48</v>
      </c>
      <c r="O17" s="200" t="s">
        <v>49</v>
      </c>
      <c r="P17" s="200" t="s">
        <v>50</v>
      </c>
      <c r="Q17" s="250"/>
      <c r="R17" s="250"/>
      <c r="S17" s="250"/>
      <c r="T17" s="251"/>
      <c r="U17" s="382" t="s">
        <v>51</v>
      </c>
      <c r="V17" s="228"/>
      <c r="W17" s="200" t="s">
        <v>52</v>
      </c>
      <c r="X17" s="200" t="s">
        <v>53</v>
      </c>
      <c r="Y17" s="383" t="s">
        <v>54</v>
      </c>
      <c r="Z17" s="200" t="s">
        <v>55</v>
      </c>
      <c r="AA17" s="327" t="s">
        <v>56</v>
      </c>
      <c r="AB17" s="327" t="s">
        <v>57</v>
      </c>
      <c r="AC17" s="327" t="s">
        <v>58</v>
      </c>
      <c r="AD17" s="327" t="s">
        <v>59</v>
      </c>
      <c r="AE17" s="365"/>
      <c r="AF17" s="366"/>
      <c r="AG17" s="260"/>
      <c r="BD17" s="322" t="s">
        <v>60</v>
      </c>
    </row>
    <row r="18" spans="1:68" ht="14.25" customHeight="1" x14ac:dyDescent="0.2">
      <c r="A18" s="201"/>
      <c r="B18" s="201"/>
      <c r="C18" s="201"/>
      <c r="D18" s="252"/>
      <c r="E18" s="254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52"/>
      <c r="Q18" s="253"/>
      <c r="R18" s="253"/>
      <c r="S18" s="253"/>
      <c r="T18" s="254"/>
      <c r="U18" s="181" t="s">
        <v>61</v>
      </c>
      <c r="V18" s="181" t="s">
        <v>62</v>
      </c>
      <c r="W18" s="201"/>
      <c r="X18" s="201"/>
      <c r="Y18" s="384"/>
      <c r="Z18" s="201"/>
      <c r="AA18" s="328"/>
      <c r="AB18" s="328"/>
      <c r="AC18" s="328"/>
      <c r="AD18" s="367"/>
      <c r="AE18" s="368"/>
      <c r="AF18" s="369"/>
      <c r="AG18" s="261"/>
      <c r="BD18" s="191"/>
    </row>
    <row r="19" spans="1:68" ht="27.75" hidden="1" customHeight="1" x14ac:dyDescent="0.2">
      <c r="A19" s="213" t="s">
        <v>63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48"/>
      <c r="AB19" s="48"/>
      <c r="AC19" s="48"/>
    </row>
    <row r="20" spans="1:68" ht="16.5" hidden="1" customHeight="1" x14ac:dyDescent="0.25">
      <c r="A20" s="229" t="s">
        <v>63</v>
      </c>
      <c r="B20" s="191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80"/>
      <c r="AB20" s="180"/>
      <c r="AC20" s="180"/>
    </row>
    <row r="21" spans="1:68" ht="14.25" hidden="1" customHeight="1" x14ac:dyDescent="0.25">
      <c r="A21" s="215" t="s">
        <v>64</v>
      </c>
      <c r="B21" s="191"/>
      <c r="C21" s="191"/>
      <c r="D21" s="191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79"/>
      <c r="AB21" s="179"/>
      <c r="AC21" s="179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193">
        <v>4607111035752</v>
      </c>
      <c r="E22" s="194"/>
      <c r="F22" s="185">
        <v>0.43</v>
      </c>
      <c r="G22" s="32">
        <v>16</v>
      </c>
      <c r="H22" s="185">
        <v>6.88</v>
      </c>
      <c r="I22" s="18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3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6"/>
      <c r="R22" s="196"/>
      <c r="S22" s="196"/>
      <c r="T22" s="197"/>
      <c r="U22" s="34"/>
      <c r="V22" s="34"/>
      <c r="W22" s="35" t="s">
        <v>70</v>
      </c>
      <c r="X22" s="186">
        <v>0</v>
      </c>
      <c r="Y22" s="18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190"/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2"/>
      <c r="P23" s="206" t="s">
        <v>72</v>
      </c>
      <c r="Q23" s="207"/>
      <c r="R23" s="207"/>
      <c r="S23" s="207"/>
      <c r="T23" s="207"/>
      <c r="U23" s="207"/>
      <c r="V23" s="208"/>
      <c r="W23" s="37" t="s">
        <v>70</v>
      </c>
      <c r="X23" s="188">
        <f>IFERROR(SUM(X22:X22),"0")</f>
        <v>0</v>
      </c>
      <c r="Y23" s="188">
        <f>IFERROR(SUM(Y22:Y22),"0")</f>
        <v>0</v>
      </c>
      <c r="Z23" s="188">
        <f>IFERROR(IF(Z22="",0,Z22),"0")</f>
        <v>0</v>
      </c>
      <c r="AA23" s="189"/>
      <c r="AB23" s="189"/>
      <c r="AC23" s="189"/>
    </row>
    <row r="24" spans="1:68" hidden="1" x14ac:dyDescent="0.2">
      <c r="A24" s="191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2"/>
      <c r="P24" s="206" t="s">
        <v>72</v>
      </c>
      <c r="Q24" s="207"/>
      <c r="R24" s="207"/>
      <c r="S24" s="207"/>
      <c r="T24" s="207"/>
      <c r="U24" s="207"/>
      <c r="V24" s="208"/>
      <c r="W24" s="37" t="s">
        <v>73</v>
      </c>
      <c r="X24" s="188">
        <f>IFERROR(SUMPRODUCT(X22:X22*H22:H22),"0")</f>
        <v>0</v>
      </c>
      <c r="Y24" s="188">
        <f>IFERROR(SUMPRODUCT(Y22:Y22*H22:H22),"0")</f>
        <v>0</v>
      </c>
      <c r="Z24" s="37"/>
      <c r="AA24" s="189"/>
      <c r="AB24" s="189"/>
      <c r="AC24" s="189"/>
    </row>
    <row r="25" spans="1:68" ht="27.75" hidden="1" customHeight="1" x14ac:dyDescent="0.2">
      <c r="A25" s="213" t="s">
        <v>74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48"/>
      <c r="AB25" s="48"/>
      <c r="AC25" s="48"/>
    </row>
    <row r="26" spans="1:68" ht="16.5" hidden="1" customHeight="1" x14ac:dyDescent="0.25">
      <c r="A26" s="229" t="s">
        <v>75</v>
      </c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80"/>
      <c r="AB26" s="180"/>
      <c r="AC26" s="180"/>
    </row>
    <row r="27" spans="1:68" ht="14.25" hidden="1" customHeight="1" x14ac:dyDescent="0.25">
      <c r="A27" s="215" t="s">
        <v>76</v>
      </c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79"/>
      <c r="AB27" s="179"/>
      <c r="AC27" s="179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193">
        <v>4607111036605</v>
      </c>
      <c r="E28" s="194"/>
      <c r="F28" s="185">
        <v>0.25</v>
      </c>
      <c r="G28" s="32">
        <v>6</v>
      </c>
      <c r="H28" s="185">
        <v>1.5</v>
      </c>
      <c r="I28" s="185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0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6"/>
      <c r="R28" s="196"/>
      <c r="S28" s="196"/>
      <c r="T28" s="197"/>
      <c r="U28" s="34"/>
      <c r="V28" s="34"/>
      <c r="W28" s="35" t="s">
        <v>70</v>
      </c>
      <c r="X28" s="186">
        <v>0</v>
      </c>
      <c r="Y28" s="187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193">
        <v>4607111036520</v>
      </c>
      <c r="E29" s="194"/>
      <c r="F29" s="185">
        <v>0.25</v>
      </c>
      <c r="G29" s="32">
        <v>6</v>
      </c>
      <c r="H29" s="185">
        <v>1.5</v>
      </c>
      <c r="I29" s="185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30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6"/>
      <c r="R29" s="196"/>
      <c r="S29" s="196"/>
      <c r="T29" s="197"/>
      <c r="U29" s="34"/>
      <c r="V29" s="34"/>
      <c r="W29" s="35" t="s">
        <v>70</v>
      </c>
      <c r="X29" s="186">
        <v>0</v>
      </c>
      <c r="Y29" s="187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193">
        <v>4607111036537</v>
      </c>
      <c r="E30" s="194"/>
      <c r="F30" s="185">
        <v>0.25</v>
      </c>
      <c r="G30" s="32">
        <v>6</v>
      </c>
      <c r="H30" s="185">
        <v>1.5</v>
      </c>
      <c r="I30" s="185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0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6"/>
      <c r="R30" s="196"/>
      <c r="S30" s="196"/>
      <c r="T30" s="197"/>
      <c r="U30" s="34"/>
      <c r="V30" s="34"/>
      <c r="W30" s="35" t="s">
        <v>70</v>
      </c>
      <c r="X30" s="186">
        <v>98</v>
      </c>
      <c r="Y30" s="187">
        <f>IFERROR(IF(X30="","",X30),"")</f>
        <v>98</v>
      </c>
      <c r="Z30" s="36">
        <f>IFERROR(IF(X30="","",X30*0.00936),"")</f>
        <v>0.91727999999999998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188.3364</v>
      </c>
      <c r="BN30" s="67">
        <f>IFERROR(Y30*I30,"0")</f>
        <v>188.3364</v>
      </c>
      <c r="BO30" s="67">
        <f>IFERROR(X30/J30,"0")</f>
        <v>0.77777777777777779</v>
      </c>
      <c r="BP30" s="67">
        <f>IFERROR(Y30/J30,"0")</f>
        <v>0.77777777777777779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4301132065</v>
      </c>
      <c r="D31" s="193">
        <v>4607111036599</v>
      </c>
      <c r="E31" s="194"/>
      <c r="F31" s="185">
        <v>0.25</v>
      </c>
      <c r="G31" s="32">
        <v>6</v>
      </c>
      <c r="H31" s="185">
        <v>1.5</v>
      </c>
      <c r="I31" s="185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2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6"/>
      <c r="R31" s="196"/>
      <c r="S31" s="196"/>
      <c r="T31" s="197"/>
      <c r="U31" s="34"/>
      <c r="V31" s="34"/>
      <c r="W31" s="35" t="s">
        <v>70</v>
      </c>
      <c r="X31" s="186">
        <v>0</v>
      </c>
      <c r="Y31" s="187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190"/>
      <c r="B32" s="191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2"/>
      <c r="P32" s="206" t="s">
        <v>72</v>
      </c>
      <c r="Q32" s="207"/>
      <c r="R32" s="207"/>
      <c r="S32" s="207"/>
      <c r="T32" s="207"/>
      <c r="U32" s="207"/>
      <c r="V32" s="208"/>
      <c r="W32" s="37" t="s">
        <v>70</v>
      </c>
      <c r="X32" s="188">
        <f>IFERROR(SUM(X28:X31),"0")</f>
        <v>98</v>
      </c>
      <c r="Y32" s="188">
        <f>IFERROR(SUM(Y28:Y31),"0")</f>
        <v>98</v>
      </c>
      <c r="Z32" s="188">
        <f>IFERROR(IF(Z28="",0,Z28),"0")+IFERROR(IF(Z29="",0,Z29),"0")+IFERROR(IF(Z30="",0,Z30),"0")+IFERROR(IF(Z31="",0,Z31),"0")</f>
        <v>0.91727999999999998</v>
      </c>
      <c r="AA32" s="189"/>
      <c r="AB32" s="189"/>
      <c r="AC32" s="189"/>
    </row>
    <row r="33" spans="1:68" x14ac:dyDescent="0.2">
      <c r="A33" s="191"/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2"/>
      <c r="P33" s="206" t="s">
        <v>72</v>
      </c>
      <c r="Q33" s="207"/>
      <c r="R33" s="207"/>
      <c r="S33" s="207"/>
      <c r="T33" s="207"/>
      <c r="U33" s="207"/>
      <c r="V33" s="208"/>
      <c r="W33" s="37" t="s">
        <v>73</v>
      </c>
      <c r="X33" s="188">
        <f>IFERROR(SUMPRODUCT(X28:X31*H28:H31),"0")</f>
        <v>147</v>
      </c>
      <c r="Y33" s="188">
        <f>IFERROR(SUMPRODUCT(Y28:Y31*H28:H31),"0")</f>
        <v>147</v>
      </c>
      <c r="Z33" s="37"/>
      <c r="AA33" s="189"/>
      <c r="AB33" s="189"/>
      <c r="AC33" s="189"/>
    </row>
    <row r="34" spans="1:68" ht="16.5" hidden="1" customHeight="1" x14ac:dyDescent="0.25">
      <c r="A34" s="229" t="s">
        <v>87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80"/>
      <c r="AB34" s="180"/>
      <c r="AC34" s="180"/>
    </row>
    <row r="35" spans="1:68" ht="14.25" hidden="1" customHeight="1" x14ac:dyDescent="0.25">
      <c r="A35" s="215" t="s">
        <v>64</v>
      </c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79"/>
      <c r="AB35" s="179"/>
      <c r="AC35" s="179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193">
        <v>4607111036285</v>
      </c>
      <c r="E36" s="194"/>
      <c r="F36" s="185">
        <v>0.75</v>
      </c>
      <c r="G36" s="32">
        <v>8</v>
      </c>
      <c r="H36" s="185">
        <v>6</v>
      </c>
      <c r="I36" s="18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6"/>
      <c r="R36" s="196"/>
      <c r="S36" s="196"/>
      <c r="T36" s="197"/>
      <c r="U36" s="34"/>
      <c r="V36" s="34"/>
      <c r="W36" s="35" t="s">
        <v>70</v>
      </c>
      <c r="X36" s="186">
        <v>0</v>
      </c>
      <c r="Y36" s="187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193">
        <v>4607111036308</v>
      </c>
      <c r="E37" s="194"/>
      <c r="F37" s="185">
        <v>0.75</v>
      </c>
      <c r="G37" s="32">
        <v>8</v>
      </c>
      <c r="H37" s="185">
        <v>6</v>
      </c>
      <c r="I37" s="18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09" t="s">
        <v>92</v>
      </c>
      <c r="Q37" s="196"/>
      <c r="R37" s="196"/>
      <c r="S37" s="196"/>
      <c r="T37" s="197"/>
      <c r="U37" s="34"/>
      <c r="V37" s="34"/>
      <c r="W37" s="35" t="s">
        <v>70</v>
      </c>
      <c r="X37" s="186">
        <v>0</v>
      </c>
      <c r="Y37" s="187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193">
        <v>4607111036292</v>
      </c>
      <c r="E38" s="194"/>
      <c r="F38" s="185">
        <v>0.75</v>
      </c>
      <c r="G38" s="32">
        <v>8</v>
      </c>
      <c r="H38" s="185">
        <v>6</v>
      </c>
      <c r="I38" s="185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6"/>
      <c r="R38" s="196"/>
      <c r="S38" s="196"/>
      <c r="T38" s="197"/>
      <c r="U38" s="34"/>
      <c r="V38" s="34"/>
      <c r="W38" s="35" t="s">
        <v>70</v>
      </c>
      <c r="X38" s="186">
        <v>36</v>
      </c>
      <c r="Y38" s="187">
        <f>IFERROR(IF(X38="","",X38),"")</f>
        <v>36</v>
      </c>
      <c r="Z38" s="36">
        <f>IFERROR(IF(X38="","",X38*0.0155),"")</f>
        <v>0.55800000000000005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225.71999999999997</v>
      </c>
      <c r="BN38" s="67">
        <f>IFERROR(Y38*I38,"0")</f>
        <v>225.71999999999997</v>
      </c>
      <c r="BO38" s="67">
        <f>IFERROR(X38/J38,"0")</f>
        <v>0.42857142857142855</v>
      </c>
      <c r="BP38" s="67">
        <f>IFERROR(Y38/J38,"0")</f>
        <v>0.42857142857142855</v>
      </c>
    </row>
    <row r="39" spans="1:68" x14ac:dyDescent="0.2">
      <c r="A39" s="190"/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2"/>
      <c r="P39" s="206" t="s">
        <v>72</v>
      </c>
      <c r="Q39" s="207"/>
      <c r="R39" s="207"/>
      <c r="S39" s="207"/>
      <c r="T39" s="207"/>
      <c r="U39" s="207"/>
      <c r="V39" s="208"/>
      <c r="W39" s="37" t="s">
        <v>70</v>
      </c>
      <c r="X39" s="188">
        <f>IFERROR(SUM(X36:X38),"0")</f>
        <v>36</v>
      </c>
      <c r="Y39" s="188">
        <f>IFERROR(SUM(Y36:Y38),"0")</f>
        <v>36</v>
      </c>
      <c r="Z39" s="188">
        <f>IFERROR(IF(Z36="",0,Z36),"0")+IFERROR(IF(Z37="",0,Z37),"0")+IFERROR(IF(Z38="",0,Z38),"0")</f>
        <v>0.55800000000000005</v>
      </c>
      <c r="AA39" s="189"/>
      <c r="AB39" s="189"/>
      <c r="AC39" s="189"/>
    </row>
    <row r="40" spans="1:68" x14ac:dyDescent="0.2">
      <c r="A40" s="191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2"/>
      <c r="P40" s="206" t="s">
        <v>72</v>
      </c>
      <c r="Q40" s="207"/>
      <c r="R40" s="207"/>
      <c r="S40" s="207"/>
      <c r="T40" s="207"/>
      <c r="U40" s="207"/>
      <c r="V40" s="208"/>
      <c r="W40" s="37" t="s">
        <v>73</v>
      </c>
      <c r="X40" s="188">
        <f>IFERROR(SUMPRODUCT(X36:X38*H36:H38),"0")</f>
        <v>216</v>
      </c>
      <c r="Y40" s="188">
        <f>IFERROR(SUMPRODUCT(Y36:Y38*H36:H38),"0")</f>
        <v>216</v>
      </c>
      <c r="Z40" s="37"/>
      <c r="AA40" s="189"/>
      <c r="AB40" s="189"/>
      <c r="AC40" s="189"/>
    </row>
    <row r="41" spans="1:68" ht="16.5" hidden="1" customHeight="1" x14ac:dyDescent="0.25">
      <c r="A41" s="229" t="s">
        <v>95</v>
      </c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80"/>
      <c r="AB41" s="180"/>
      <c r="AC41" s="180"/>
    </row>
    <row r="42" spans="1:68" ht="14.25" hidden="1" customHeight="1" x14ac:dyDescent="0.25">
      <c r="A42" s="215" t="s">
        <v>96</v>
      </c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79"/>
      <c r="AB42" s="179"/>
      <c r="AC42" s="179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193">
        <v>4607111038951</v>
      </c>
      <c r="E43" s="194"/>
      <c r="F43" s="185">
        <v>0.2</v>
      </c>
      <c r="G43" s="32">
        <v>6</v>
      </c>
      <c r="H43" s="185">
        <v>1.2</v>
      </c>
      <c r="I43" s="185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6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6"/>
      <c r="R43" s="196"/>
      <c r="S43" s="196"/>
      <c r="T43" s="197"/>
      <c r="U43" s="34"/>
      <c r="V43" s="34"/>
      <c r="W43" s="35" t="s">
        <v>70</v>
      </c>
      <c r="X43" s="186">
        <v>0</v>
      </c>
      <c r="Y43" s="187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193">
        <v>4607111037596</v>
      </c>
      <c r="E44" s="194"/>
      <c r="F44" s="185">
        <v>0.2</v>
      </c>
      <c r="G44" s="32">
        <v>6</v>
      </c>
      <c r="H44" s="185">
        <v>1.2</v>
      </c>
      <c r="I44" s="185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2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6"/>
      <c r="R44" s="196"/>
      <c r="S44" s="196"/>
      <c r="T44" s="197"/>
      <c r="U44" s="34"/>
      <c r="V44" s="34"/>
      <c r="W44" s="35" t="s">
        <v>70</v>
      </c>
      <c r="X44" s="186">
        <v>0</v>
      </c>
      <c r="Y44" s="187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193">
        <v>4607111037053</v>
      </c>
      <c r="E45" s="194"/>
      <c r="F45" s="185">
        <v>0.2</v>
      </c>
      <c r="G45" s="32">
        <v>6</v>
      </c>
      <c r="H45" s="185">
        <v>1.2</v>
      </c>
      <c r="I45" s="185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6"/>
      <c r="R45" s="196"/>
      <c r="S45" s="196"/>
      <c r="T45" s="197"/>
      <c r="U45" s="34"/>
      <c r="V45" s="34"/>
      <c r="W45" s="35" t="s">
        <v>70</v>
      </c>
      <c r="X45" s="186">
        <v>30</v>
      </c>
      <c r="Y45" s="187">
        <f>IFERROR(IF(X45="","",X45),"")</f>
        <v>30</v>
      </c>
      <c r="Z45" s="36">
        <f>IFERROR(IF(X45="","",X45*0.0095),"")</f>
        <v>0.28499999999999998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47.754000000000005</v>
      </c>
      <c r="BN45" s="67">
        <f>IFERROR(Y45*I45,"0")</f>
        <v>47.754000000000005</v>
      </c>
      <c r="BO45" s="67">
        <f>IFERROR(X45/J45,"0")</f>
        <v>0.23076923076923078</v>
      </c>
      <c r="BP45" s="67">
        <f>IFERROR(Y45/J45,"0")</f>
        <v>0.23076923076923078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193">
        <v>4607111037060</v>
      </c>
      <c r="E46" s="194"/>
      <c r="F46" s="185">
        <v>0.2</v>
      </c>
      <c r="G46" s="32">
        <v>6</v>
      </c>
      <c r="H46" s="185">
        <v>1.2</v>
      </c>
      <c r="I46" s="185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5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6"/>
      <c r="R46" s="196"/>
      <c r="S46" s="196"/>
      <c r="T46" s="197"/>
      <c r="U46" s="34"/>
      <c r="V46" s="34"/>
      <c r="W46" s="35" t="s">
        <v>70</v>
      </c>
      <c r="X46" s="186">
        <v>20</v>
      </c>
      <c r="Y46" s="187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ht="27" hidden="1" customHeight="1" x14ac:dyDescent="0.25">
      <c r="A47" s="54" t="s">
        <v>106</v>
      </c>
      <c r="B47" s="54" t="s">
        <v>107</v>
      </c>
      <c r="C47" s="31">
        <v>4301190049</v>
      </c>
      <c r="D47" s="193">
        <v>4607111038968</v>
      </c>
      <c r="E47" s="194"/>
      <c r="F47" s="185">
        <v>0.2</v>
      </c>
      <c r="G47" s="32">
        <v>6</v>
      </c>
      <c r="H47" s="185">
        <v>1.2</v>
      </c>
      <c r="I47" s="185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4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6"/>
      <c r="R47" s="196"/>
      <c r="S47" s="196"/>
      <c r="T47" s="197"/>
      <c r="U47" s="34"/>
      <c r="V47" s="34"/>
      <c r="W47" s="35" t="s">
        <v>70</v>
      </c>
      <c r="X47" s="186">
        <v>0</v>
      </c>
      <c r="Y47" s="187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190"/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2"/>
      <c r="P48" s="206" t="s">
        <v>72</v>
      </c>
      <c r="Q48" s="207"/>
      <c r="R48" s="207"/>
      <c r="S48" s="207"/>
      <c r="T48" s="207"/>
      <c r="U48" s="207"/>
      <c r="V48" s="208"/>
      <c r="W48" s="37" t="s">
        <v>70</v>
      </c>
      <c r="X48" s="188">
        <f>IFERROR(SUM(X43:X47),"0")</f>
        <v>50</v>
      </c>
      <c r="Y48" s="188">
        <f>IFERROR(SUM(Y43:Y47),"0")</f>
        <v>50</v>
      </c>
      <c r="Z48" s="188">
        <f>IFERROR(IF(Z43="",0,Z43),"0")+IFERROR(IF(Z44="",0,Z44),"0")+IFERROR(IF(Z45="",0,Z45),"0")+IFERROR(IF(Z46="",0,Z46),"0")+IFERROR(IF(Z47="",0,Z47),"0")</f>
        <v>0.47499999999999998</v>
      </c>
      <c r="AA48" s="189"/>
      <c r="AB48" s="189"/>
      <c r="AC48" s="189"/>
    </row>
    <row r="49" spans="1:68" x14ac:dyDescent="0.2">
      <c r="A49" s="191"/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2"/>
      <c r="P49" s="206" t="s">
        <v>72</v>
      </c>
      <c r="Q49" s="207"/>
      <c r="R49" s="207"/>
      <c r="S49" s="207"/>
      <c r="T49" s="207"/>
      <c r="U49" s="207"/>
      <c r="V49" s="208"/>
      <c r="W49" s="37" t="s">
        <v>73</v>
      </c>
      <c r="X49" s="188">
        <f>IFERROR(SUMPRODUCT(X43:X47*H43:H47),"0")</f>
        <v>60</v>
      </c>
      <c r="Y49" s="188">
        <f>IFERROR(SUMPRODUCT(Y43:Y47*H43:H47),"0")</f>
        <v>60</v>
      </c>
      <c r="Z49" s="37"/>
      <c r="AA49" s="189"/>
      <c r="AB49" s="189"/>
      <c r="AC49" s="189"/>
    </row>
    <row r="50" spans="1:68" ht="16.5" hidden="1" customHeight="1" x14ac:dyDescent="0.25">
      <c r="A50" s="229" t="s">
        <v>108</v>
      </c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80"/>
      <c r="AB50" s="180"/>
      <c r="AC50" s="180"/>
    </row>
    <row r="51" spans="1:68" ht="14.25" hidden="1" customHeight="1" x14ac:dyDescent="0.25">
      <c r="A51" s="215" t="s">
        <v>64</v>
      </c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79"/>
      <c r="AB51" s="179"/>
      <c r="AC51" s="179"/>
    </row>
    <row r="52" spans="1:68" ht="27" hidden="1" customHeight="1" x14ac:dyDescent="0.25">
      <c r="A52" s="54" t="s">
        <v>109</v>
      </c>
      <c r="B52" s="54" t="s">
        <v>110</v>
      </c>
      <c r="C52" s="31">
        <v>4301070989</v>
      </c>
      <c r="D52" s="193">
        <v>4607111037190</v>
      </c>
      <c r="E52" s="194"/>
      <c r="F52" s="185">
        <v>0.43</v>
      </c>
      <c r="G52" s="32">
        <v>16</v>
      </c>
      <c r="H52" s="185">
        <v>6.88</v>
      </c>
      <c r="I52" s="185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5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6"/>
      <c r="R52" s="196"/>
      <c r="S52" s="196"/>
      <c r="T52" s="197"/>
      <c r="U52" s="34"/>
      <c r="V52" s="34"/>
      <c r="W52" s="35" t="s">
        <v>70</v>
      </c>
      <c r="X52" s="186">
        <v>0</v>
      </c>
      <c r="Y52" s="187">
        <f t="shared" ref="Y52:Y58" si="0">IFERROR(IF(X52="","",X52),"")</f>
        <v>0</v>
      </c>
      <c r="Z52" s="36">
        <f t="shared" ref="Z52:Z58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8" si="2">IFERROR(X52*I52,"0")</f>
        <v>0</v>
      </c>
      <c r="BN52" s="67">
        <f t="shared" ref="BN52:BN58" si="3">IFERROR(Y52*I52,"0")</f>
        <v>0</v>
      </c>
      <c r="BO52" s="67">
        <f t="shared" ref="BO52:BO58" si="4">IFERROR(X52/J52,"0")</f>
        <v>0</v>
      </c>
      <c r="BP52" s="67">
        <f t="shared" ref="BP52:BP58" si="5">IFERROR(Y52/J52,"0")</f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193">
        <v>4607111037183</v>
      </c>
      <c r="E53" s="194"/>
      <c r="F53" s="185">
        <v>0.9</v>
      </c>
      <c r="G53" s="32">
        <v>8</v>
      </c>
      <c r="H53" s="185">
        <v>7.2</v>
      </c>
      <c r="I53" s="185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6"/>
      <c r="R53" s="196"/>
      <c r="S53" s="196"/>
      <c r="T53" s="197"/>
      <c r="U53" s="34"/>
      <c r="V53" s="34"/>
      <c r="W53" s="35" t="s">
        <v>70</v>
      </c>
      <c r="X53" s="186">
        <v>72</v>
      </c>
      <c r="Y53" s="187">
        <f t="shared" si="0"/>
        <v>72</v>
      </c>
      <c r="Z53" s="36">
        <f t="shared" si="1"/>
        <v>1.1160000000000001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538.99199999999996</v>
      </c>
      <c r="BN53" s="67">
        <f t="shared" si="3"/>
        <v>538.99199999999996</v>
      </c>
      <c r="BO53" s="67">
        <f t="shared" si="4"/>
        <v>0.8571428571428571</v>
      </c>
      <c r="BP53" s="67">
        <f t="shared" si="5"/>
        <v>0.8571428571428571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193">
        <v>4607111037091</v>
      </c>
      <c r="E54" s="194"/>
      <c r="F54" s="185">
        <v>0.43</v>
      </c>
      <c r="G54" s="32">
        <v>16</v>
      </c>
      <c r="H54" s="185">
        <v>6.88</v>
      </c>
      <c r="I54" s="185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6"/>
      <c r="R54" s="196"/>
      <c r="S54" s="196"/>
      <c r="T54" s="197"/>
      <c r="U54" s="34"/>
      <c r="V54" s="34"/>
      <c r="W54" s="35" t="s">
        <v>70</v>
      </c>
      <c r="X54" s="186">
        <v>48</v>
      </c>
      <c r="Y54" s="187">
        <f t="shared" si="0"/>
        <v>48</v>
      </c>
      <c r="Z54" s="36">
        <f t="shared" si="1"/>
        <v>0.74399999999999999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341.28000000000003</v>
      </c>
      <c r="BN54" s="67">
        <f t="shared" si="3"/>
        <v>341.28000000000003</v>
      </c>
      <c r="BO54" s="67">
        <f t="shared" si="4"/>
        <v>0.5714285714285714</v>
      </c>
      <c r="BP54" s="67">
        <f t="shared" si="5"/>
        <v>0.5714285714285714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193">
        <v>4607111036902</v>
      </c>
      <c r="E55" s="194"/>
      <c r="F55" s="185">
        <v>0.9</v>
      </c>
      <c r="G55" s="32">
        <v>8</v>
      </c>
      <c r="H55" s="185">
        <v>7.2</v>
      </c>
      <c r="I55" s="185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7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6"/>
      <c r="R55" s="196"/>
      <c r="S55" s="196"/>
      <c r="T55" s="197"/>
      <c r="U55" s="34"/>
      <c r="V55" s="34"/>
      <c r="W55" s="35" t="s">
        <v>70</v>
      </c>
      <c r="X55" s="186">
        <v>12</v>
      </c>
      <c r="Y55" s="187">
        <f t="shared" si="0"/>
        <v>12</v>
      </c>
      <c r="Z55" s="36">
        <f t="shared" si="1"/>
        <v>0.186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89.16</v>
      </c>
      <c r="BN55" s="67">
        <f t="shared" si="3"/>
        <v>89.16</v>
      </c>
      <c r="BO55" s="67">
        <f t="shared" si="4"/>
        <v>0.14285714285714285</v>
      </c>
      <c r="BP55" s="67">
        <f t="shared" si="5"/>
        <v>0.14285714285714285</v>
      </c>
    </row>
    <row r="56" spans="1:68" ht="27" customHeight="1" x14ac:dyDescent="0.25">
      <c r="A56" s="54" t="s">
        <v>117</v>
      </c>
      <c r="B56" s="54" t="s">
        <v>118</v>
      </c>
      <c r="C56" s="31">
        <v>4301070969</v>
      </c>
      <c r="D56" s="193">
        <v>4607111036858</v>
      </c>
      <c r="E56" s="194"/>
      <c r="F56" s="185">
        <v>0.43</v>
      </c>
      <c r="G56" s="32">
        <v>16</v>
      </c>
      <c r="H56" s="185">
        <v>6.88</v>
      </c>
      <c r="I56" s="185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1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6"/>
      <c r="R56" s="196"/>
      <c r="S56" s="196"/>
      <c r="T56" s="197"/>
      <c r="U56" s="34"/>
      <c r="V56" s="34"/>
      <c r="W56" s="35" t="s">
        <v>70</v>
      </c>
      <c r="X56" s="186">
        <v>12</v>
      </c>
      <c r="Y56" s="187">
        <f t="shared" si="0"/>
        <v>12</v>
      </c>
      <c r="Z56" s="36">
        <f t="shared" si="1"/>
        <v>0.186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86.395200000000003</v>
      </c>
      <c r="BN56" s="67">
        <f t="shared" si="3"/>
        <v>86.395200000000003</v>
      </c>
      <c r="BO56" s="67">
        <f t="shared" si="4"/>
        <v>0.14285714285714285</v>
      </c>
      <c r="BP56" s="67">
        <f t="shared" si="5"/>
        <v>0.14285714285714285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193">
        <v>4607111036889</v>
      </c>
      <c r="E57" s="194"/>
      <c r="F57" s="185">
        <v>0.9</v>
      </c>
      <c r="G57" s="32">
        <v>8</v>
      </c>
      <c r="H57" s="185">
        <v>7.2</v>
      </c>
      <c r="I57" s="185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7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6"/>
      <c r="R57" s="196"/>
      <c r="S57" s="196"/>
      <c r="T57" s="197"/>
      <c r="U57" s="34"/>
      <c r="V57" s="34"/>
      <c r="W57" s="35" t="s">
        <v>70</v>
      </c>
      <c r="X57" s="186">
        <v>36</v>
      </c>
      <c r="Y57" s="187">
        <f t="shared" si="0"/>
        <v>36</v>
      </c>
      <c r="Z57" s="36">
        <f t="shared" si="1"/>
        <v>0.55800000000000005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4301070947</v>
      </c>
      <c r="D58" s="193">
        <v>4607111037510</v>
      </c>
      <c r="E58" s="194"/>
      <c r="F58" s="185">
        <v>0.8</v>
      </c>
      <c r="G58" s="32">
        <v>8</v>
      </c>
      <c r="H58" s="185">
        <v>6.4</v>
      </c>
      <c r="I58" s="185">
        <v>6.6859999999999999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150</v>
      </c>
      <c r="P58" s="38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196"/>
      <c r="R58" s="196"/>
      <c r="S58" s="196"/>
      <c r="T58" s="197"/>
      <c r="U58" s="34"/>
      <c r="V58" s="34"/>
      <c r="W58" s="35" t="s">
        <v>70</v>
      </c>
      <c r="X58" s="186">
        <v>0</v>
      </c>
      <c r="Y58" s="187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190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2"/>
      <c r="P59" s="206" t="s">
        <v>72</v>
      </c>
      <c r="Q59" s="207"/>
      <c r="R59" s="207"/>
      <c r="S59" s="207"/>
      <c r="T59" s="207"/>
      <c r="U59" s="207"/>
      <c r="V59" s="208"/>
      <c r="W59" s="37" t="s">
        <v>70</v>
      </c>
      <c r="X59" s="188">
        <f>IFERROR(SUM(X52:X58),"0")</f>
        <v>180</v>
      </c>
      <c r="Y59" s="188">
        <f>IFERROR(SUM(Y52:Y58),"0")</f>
        <v>180</v>
      </c>
      <c r="Z59" s="188">
        <f>IFERROR(IF(Z52="",0,Z52),"0")+IFERROR(IF(Z53="",0,Z53),"0")+IFERROR(IF(Z54="",0,Z54),"0")+IFERROR(IF(Z55="",0,Z55),"0")+IFERROR(IF(Z56="",0,Z56),"0")+IFERROR(IF(Z57="",0,Z57),"0")+IFERROR(IF(Z58="",0,Z58),"0")</f>
        <v>2.79</v>
      </c>
      <c r="AA59" s="189"/>
      <c r="AB59" s="189"/>
      <c r="AC59" s="189"/>
    </row>
    <row r="60" spans="1:68" x14ac:dyDescent="0.2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2"/>
      <c r="P60" s="206" t="s">
        <v>72</v>
      </c>
      <c r="Q60" s="207"/>
      <c r="R60" s="207"/>
      <c r="S60" s="207"/>
      <c r="T60" s="207"/>
      <c r="U60" s="207"/>
      <c r="V60" s="208"/>
      <c r="W60" s="37" t="s">
        <v>73</v>
      </c>
      <c r="X60" s="188">
        <f>IFERROR(SUMPRODUCT(X52:X58*H52:H58),"0")</f>
        <v>1276.8</v>
      </c>
      <c r="Y60" s="188">
        <f>IFERROR(SUMPRODUCT(Y52:Y58*H52:H58),"0")</f>
        <v>1276.8</v>
      </c>
      <c r="Z60" s="37"/>
      <c r="AA60" s="189"/>
      <c r="AB60" s="189"/>
      <c r="AC60" s="189"/>
    </row>
    <row r="61" spans="1:68" ht="16.5" hidden="1" customHeight="1" x14ac:dyDescent="0.25">
      <c r="A61" s="229" t="s">
        <v>123</v>
      </c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80"/>
      <c r="AB61" s="180"/>
      <c r="AC61" s="180"/>
    </row>
    <row r="62" spans="1:68" ht="14.25" hidden="1" customHeight="1" x14ac:dyDescent="0.25">
      <c r="A62" s="215" t="s">
        <v>64</v>
      </c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79"/>
      <c r="AB62" s="179"/>
      <c r="AC62" s="179"/>
    </row>
    <row r="63" spans="1:68" ht="27" hidden="1" customHeight="1" x14ac:dyDescent="0.25">
      <c r="A63" s="54" t="s">
        <v>124</v>
      </c>
      <c r="B63" s="54" t="s">
        <v>125</v>
      </c>
      <c r="C63" s="31">
        <v>4301070977</v>
      </c>
      <c r="D63" s="193">
        <v>4607111037411</v>
      </c>
      <c r="E63" s="194"/>
      <c r="F63" s="185">
        <v>2.7</v>
      </c>
      <c r="G63" s="32">
        <v>1</v>
      </c>
      <c r="H63" s="185">
        <v>2.7</v>
      </c>
      <c r="I63" s="185">
        <v>2.8132000000000001</v>
      </c>
      <c r="J63" s="32">
        <v>234</v>
      </c>
      <c r="K63" s="32" t="s">
        <v>126</v>
      </c>
      <c r="L63" s="32" t="s">
        <v>68</v>
      </c>
      <c r="M63" s="33" t="s">
        <v>69</v>
      </c>
      <c r="N63" s="33"/>
      <c r="O63" s="32">
        <v>180</v>
      </c>
      <c r="P63" s="2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196"/>
      <c r="R63" s="196"/>
      <c r="S63" s="196"/>
      <c r="T63" s="197"/>
      <c r="U63" s="34"/>
      <c r="V63" s="34"/>
      <c r="W63" s="35" t="s">
        <v>70</v>
      </c>
      <c r="X63" s="186">
        <v>0</v>
      </c>
      <c r="Y63" s="187">
        <f>IFERROR(IF(X63="","",X63),"")</f>
        <v>0</v>
      </c>
      <c r="Z63" s="36">
        <f>IFERROR(IF(X63="","",X63*0.00502),"")</f>
        <v>0</v>
      </c>
      <c r="AA63" s="56"/>
      <c r="AB63" s="57"/>
      <c r="AC63" s="68"/>
      <c r="AG63" s="67"/>
      <c r="AJ63" s="69" t="s">
        <v>71</v>
      </c>
      <c r="AK63" s="69">
        <v>1</v>
      </c>
      <c r="BB63" s="90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127</v>
      </c>
      <c r="B64" s="54" t="s">
        <v>128</v>
      </c>
      <c r="C64" s="31">
        <v>4301070981</v>
      </c>
      <c r="D64" s="193">
        <v>4607111036728</v>
      </c>
      <c r="E64" s="194"/>
      <c r="F64" s="185">
        <v>5</v>
      </c>
      <c r="G64" s="32">
        <v>1</v>
      </c>
      <c r="H64" s="185">
        <v>5</v>
      </c>
      <c r="I64" s="185">
        <v>5.2131999999999996</v>
      </c>
      <c r="J64" s="32">
        <v>144</v>
      </c>
      <c r="K64" s="32" t="s">
        <v>67</v>
      </c>
      <c r="L64" s="32" t="s">
        <v>68</v>
      </c>
      <c r="M64" s="33" t="s">
        <v>69</v>
      </c>
      <c r="N64" s="33"/>
      <c r="O64" s="32">
        <v>180</v>
      </c>
      <c r="P64" s="36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196"/>
      <c r="R64" s="196"/>
      <c r="S64" s="196"/>
      <c r="T64" s="197"/>
      <c r="U64" s="34"/>
      <c r="V64" s="34"/>
      <c r="W64" s="35" t="s">
        <v>70</v>
      </c>
      <c r="X64" s="186">
        <v>120</v>
      </c>
      <c r="Y64" s="187">
        <f>IFERROR(IF(X64="","",X64),"")</f>
        <v>120</v>
      </c>
      <c r="Z64" s="36">
        <f>IFERROR(IF(X64="","",X64*0.00866),"")</f>
        <v>1.0391999999999999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625.58399999999995</v>
      </c>
      <c r="BN64" s="67">
        <f>IFERROR(Y64*I64,"0")</f>
        <v>625.58399999999995</v>
      </c>
      <c r="BO64" s="67">
        <f>IFERROR(X64/J64,"0")</f>
        <v>0.83333333333333337</v>
      </c>
      <c r="BP64" s="67">
        <f>IFERROR(Y64/J64,"0")</f>
        <v>0.83333333333333337</v>
      </c>
    </row>
    <row r="65" spans="1:68" x14ac:dyDescent="0.2">
      <c r="A65" s="190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2"/>
      <c r="P65" s="206" t="s">
        <v>72</v>
      </c>
      <c r="Q65" s="207"/>
      <c r="R65" s="207"/>
      <c r="S65" s="207"/>
      <c r="T65" s="207"/>
      <c r="U65" s="207"/>
      <c r="V65" s="208"/>
      <c r="W65" s="37" t="s">
        <v>70</v>
      </c>
      <c r="X65" s="188">
        <f>IFERROR(SUM(X63:X64),"0")</f>
        <v>120</v>
      </c>
      <c r="Y65" s="188">
        <f>IFERROR(SUM(Y63:Y64),"0")</f>
        <v>120</v>
      </c>
      <c r="Z65" s="188">
        <f>IFERROR(IF(Z63="",0,Z63),"0")+IFERROR(IF(Z64="",0,Z64),"0")</f>
        <v>1.0391999999999999</v>
      </c>
      <c r="AA65" s="189"/>
      <c r="AB65" s="189"/>
      <c r="AC65" s="189"/>
    </row>
    <row r="66" spans="1:68" x14ac:dyDescent="0.2">
      <c r="A66" s="191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2"/>
      <c r="P66" s="206" t="s">
        <v>72</v>
      </c>
      <c r="Q66" s="207"/>
      <c r="R66" s="207"/>
      <c r="S66" s="207"/>
      <c r="T66" s="207"/>
      <c r="U66" s="207"/>
      <c r="V66" s="208"/>
      <c r="W66" s="37" t="s">
        <v>73</v>
      </c>
      <c r="X66" s="188">
        <f>IFERROR(SUMPRODUCT(X63:X64*H63:H64),"0")</f>
        <v>600</v>
      </c>
      <c r="Y66" s="188">
        <f>IFERROR(SUMPRODUCT(Y63:Y64*H63:H64),"0")</f>
        <v>600</v>
      </c>
      <c r="Z66" s="37"/>
      <c r="AA66" s="189"/>
      <c r="AB66" s="189"/>
      <c r="AC66" s="189"/>
    </row>
    <row r="67" spans="1:68" ht="16.5" hidden="1" customHeight="1" x14ac:dyDescent="0.25">
      <c r="A67" s="229" t="s">
        <v>129</v>
      </c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80"/>
      <c r="AB67" s="180"/>
      <c r="AC67" s="180"/>
    </row>
    <row r="68" spans="1:68" ht="14.25" hidden="1" customHeight="1" x14ac:dyDescent="0.25">
      <c r="A68" s="215" t="s">
        <v>130</v>
      </c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79"/>
      <c r="AB68" s="179"/>
      <c r="AC68" s="179"/>
    </row>
    <row r="69" spans="1:68" ht="27" hidden="1" customHeight="1" x14ac:dyDescent="0.25">
      <c r="A69" s="54" t="s">
        <v>131</v>
      </c>
      <c r="B69" s="54" t="s">
        <v>132</v>
      </c>
      <c r="C69" s="31">
        <v>4301135271</v>
      </c>
      <c r="D69" s="193">
        <v>4607111033659</v>
      </c>
      <c r="E69" s="194"/>
      <c r="F69" s="185">
        <v>0.3</v>
      </c>
      <c r="G69" s="32">
        <v>12</v>
      </c>
      <c r="H69" s="185">
        <v>3.6</v>
      </c>
      <c r="I69" s="185">
        <v>4.3036000000000003</v>
      </c>
      <c r="J69" s="32">
        <v>70</v>
      </c>
      <c r="K69" s="32" t="s">
        <v>79</v>
      </c>
      <c r="L69" s="32" t="s">
        <v>68</v>
      </c>
      <c r="M69" s="33" t="s">
        <v>69</v>
      </c>
      <c r="N69" s="33"/>
      <c r="O69" s="32">
        <v>180</v>
      </c>
      <c r="P69" s="29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196"/>
      <c r="R69" s="196"/>
      <c r="S69" s="196"/>
      <c r="T69" s="197"/>
      <c r="U69" s="34"/>
      <c r="V69" s="34"/>
      <c r="W69" s="35" t="s">
        <v>70</v>
      </c>
      <c r="X69" s="186">
        <v>0</v>
      </c>
      <c r="Y69" s="187">
        <f>IFERROR(IF(X69="","",X69),"")</f>
        <v>0</v>
      </c>
      <c r="Z69" s="36">
        <f>IFERROR(IF(X69="","",X69*0.01788),"")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2" t="s">
        <v>80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190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2"/>
      <c r="P70" s="206" t="s">
        <v>72</v>
      </c>
      <c r="Q70" s="207"/>
      <c r="R70" s="207"/>
      <c r="S70" s="207"/>
      <c r="T70" s="207"/>
      <c r="U70" s="207"/>
      <c r="V70" s="208"/>
      <c r="W70" s="37" t="s">
        <v>70</v>
      </c>
      <c r="X70" s="188">
        <f>IFERROR(SUM(X69:X69),"0")</f>
        <v>0</v>
      </c>
      <c r="Y70" s="188">
        <f>IFERROR(SUM(Y69:Y69),"0")</f>
        <v>0</v>
      </c>
      <c r="Z70" s="188">
        <f>IFERROR(IF(Z69="",0,Z69),"0")</f>
        <v>0</v>
      </c>
      <c r="AA70" s="189"/>
      <c r="AB70" s="189"/>
      <c r="AC70" s="189"/>
    </row>
    <row r="71" spans="1:68" hidden="1" x14ac:dyDescent="0.2">
      <c r="A71" s="191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2"/>
      <c r="P71" s="206" t="s">
        <v>72</v>
      </c>
      <c r="Q71" s="207"/>
      <c r="R71" s="207"/>
      <c r="S71" s="207"/>
      <c r="T71" s="207"/>
      <c r="U71" s="207"/>
      <c r="V71" s="208"/>
      <c r="W71" s="37" t="s">
        <v>73</v>
      </c>
      <c r="X71" s="188">
        <f>IFERROR(SUMPRODUCT(X69:X69*H69:H69),"0")</f>
        <v>0</v>
      </c>
      <c r="Y71" s="188">
        <f>IFERROR(SUMPRODUCT(Y69:Y69*H69:H69),"0")</f>
        <v>0</v>
      </c>
      <c r="Z71" s="37"/>
      <c r="AA71" s="189"/>
      <c r="AB71" s="189"/>
      <c r="AC71" s="189"/>
    </row>
    <row r="72" spans="1:68" ht="16.5" hidden="1" customHeight="1" x14ac:dyDescent="0.25">
      <c r="A72" s="229" t="s">
        <v>133</v>
      </c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80"/>
      <c r="AB72" s="180"/>
      <c r="AC72" s="180"/>
    </row>
    <row r="73" spans="1:68" ht="14.25" hidden="1" customHeight="1" x14ac:dyDescent="0.25">
      <c r="A73" s="215" t="s">
        <v>134</v>
      </c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79"/>
      <c r="AB73" s="179"/>
      <c r="AC73" s="179"/>
    </row>
    <row r="74" spans="1:68" ht="27" customHeight="1" x14ac:dyDescent="0.25">
      <c r="A74" s="54" t="s">
        <v>135</v>
      </c>
      <c r="B74" s="54" t="s">
        <v>136</v>
      </c>
      <c r="C74" s="31">
        <v>4301131021</v>
      </c>
      <c r="D74" s="193">
        <v>4607111034137</v>
      </c>
      <c r="E74" s="194"/>
      <c r="F74" s="185">
        <v>0.3</v>
      </c>
      <c r="G74" s="32">
        <v>12</v>
      </c>
      <c r="H74" s="185">
        <v>3.6</v>
      </c>
      <c r="I74" s="185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28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196"/>
      <c r="R74" s="196"/>
      <c r="S74" s="196"/>
      <c r="T74" s="197"/>
      <c r="U74" s="34"/>
      <c r="V74" s="34"/>
      <c r="W74" s="35" t="s">
        <v>70</v>
      </c>
      <c r="X74" s="186">
        <v>42</v>
      </c>
      <c r="Y74" s="187">
        <f>IFERROR(IF(X74="","",X74),"")</f>
        <v>42</v>
      </c>
      <c r="Z74" s="36">
        <f>IFERROR(IF(X74="","",X74*0.01788),"")</f>
        <v>0.75095999999999996</v>
      </c>
      <c r="AA74" s="56"/>
      <c r="AB74" s="57"/>
      <c r="AC74" s="68"/>
      <c r="AG74" s="67"/>
      <c r="AJ74" s="69" t="s">
        <v>71</v>
      </c>
      <c r="AK74" s="69">
        <v>1</v>
      </c>
      <c r="BB74" s="93" t="s">
        <v>80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137</v>
      </c>
      <c r="B75" s="54" t="s">
        <v>138</v>
      </c>
      <c r="C75" s="31">
        <v>4301131022</v>
      </c>
      <c r="D75" s="193">
        <v>4607111034120</v>
      </c>
      <c r="E75" s="194"/>
      <c r="F75" s="185">
        <v>0.3</v>
      </c>
      <c r="G75" s="32">
        <v>12</v>
      </c>
      <c r="H75" s="185">
        <v>3.6</v>
      </c>
      <c r="I75" s="185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7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196"/>
      <c r="R75" s="196"/>
      <c r="S75" s="196"/>
      <c r="T75" s="197"/>
      <c r="U75" s="34"/>
      <c r="V75" s="34"/>
      <c r="W75" s="35" t="s">
        <v>70</v>
      </c>
      <c r="X75" s="186">
        <v>28</v>
      </c>
      <c r="Y75" s="187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2"/>
      <c r="P76" s="206" t="s">
        <v>72</v>
      </c>
      <c r="Q76" s="207"/>
      <c r="R76" s="207"/>
      <c r="S76" s="207"/>
      <c r="T76" s="207"/>
      <c r="U76" s="207"/>
      <c r="V76" s="208"/>
      <c r="W76" s="37" t="s">
        <v>70</v>
      </c>
      <c r="X76" s="188">
        <f>IFERROR(SUM(X74:X75),"0")</f>
        <v>70</v>
      </c>
      <c r="Y76" s="188">
        <f>IFERROR(SUM(Y74:Y75),"0")</f>
        <v>70</v>
      </c>
      <c r="Z76" s="188">
        <f>IFERROR(IF(Z74="",0,Z74),"0")+IFERROR(IF(Z75="",0,Z75),"0")</f>
        <v>1.2515999999999998</v>
      </c>
      <c r="AA76" s="189"/>
      <c r="AB76" s="189"/>
      <c r="AC76" s="189"/>
    </row>
    <row r="77" spans="1:68" x14ac:dyDescent="0.2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2"/>
      <c r="P77" s="206" t="s">
        <v>72</v>
      </c>
      <c r="Q77" s="207"/>
      <c r="R77" s="207"/>
      <c r="S77" s="207"/>
      <c r="T77" s="207"/>
      <c r="U77" s="207"/>
      <c r="V77" s="208"/>
      <c r="W77" s="37" t="s">
        <v>73</v>
      </c>
      <c r="X77" s="188">
        <f>IFERROR(SUMPRODUCT(X74:X75*H74:H75),"0")</f>
        <v>252</v>
      </c>
      <c r="Y77" s="188">
        <f>IFERROR(SUMPRODUCT(Y74:Y75*H74:H75),"0")</f>
        <v>252</v>
      </c>
      <c r="Z77" s="37"/>
      <c r="AA77" s="189"/>
      <c r="AB77" s="189"/>
      <c r="AC77" s="189"/>
    </row>
    <row r="78" spans="1:68" ht="16.5" hidden="1" customHeight="1" x14ac:dyDescent="0.25">
      <c r="A78" s="229" t="s">
        <v>139</v>
      </c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80"/>
      <c r="AB78" s="180"/>
      <c r="AC78" s="180"/>
    </row>
    <row r="79" spans="1:68" ht="14.25" hidden="1" customHeight="1" x14ac:dyDescent="0.25">
      <c r="A79" s="215" t="s">
        <v>130</v>
      </c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79"/>
      <c r="AB79" s="179"/>
      <c r="AC79" s="179"/>
    </row>
    <row r="80" spans="1:68" ht="27" customHeight="1" x14ac:dyDescent="0.25">
      <c r="A80" s="54" t="s">
        <v>140</v>
      </c>
      <c r="B80" s="54" t="s">
        <v>141</v>
      </c>
      <c r="C80" s="31">
        <v>4301135285</v>
      </c>
      <c r="D80" s="193">
        <v>4607111036407</v>
      </c>
      <c r="E80" s="194"/>
      <c r="F80" s="185">
        <v>0.3</v>
      </c>
      <c r="G80" s="32">
        <v>14</v>
      </c>
      <c r="H80" s="185">
        <v>4.2</v>
      </c>
      <c r="I80" s="185">
        <v>4.5292000000000003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4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96"/>
      <c r="R80" s="196"/>
      <c r="S80" s="196"/>
      <c r="T80" s="197"/>
      <c r="U80" s="34"/>
      <c r="V80" s="34"/>
      <c r="W80" s="35" t="s">
        <v>70</v>
      </c>
      <c r="X80" s="186">
        <v>28</v>
      </c>
      <c r="Y80" s="187">
        <f t="shared" ref="Y80:Y85" si="6">IFERROR(IF(X80="","",X80),"")</f>
        <v>28</v>
      </c>
      <c r="Z80" s="36">
        <f t="shared" ref="Z80:Z85" si="7">IFERROR(IF(X80="","",X80*0.01788),"")</f>
        <v>0.50063999999999997</v>
      </c>
      <c r="AA80" s="56"/>
      <c r="AB80" s="57"/>
      <c r="AC80" s="68"/>
      <c r="AG80" s="67"/>
      <c r="AJ80" s="69" t="s">
        <v>71</v>
      </c>
      <c r="AK80" s="69">
        <v>1</v>
      </c>
      <c r="BB80" s="95" t="s">
        <v>80</v>
      </c>
      <c r="BM80" s="67">
        <f t="shared" ref="BM80:BM85" si="8">IFERROR(X80*I80,"0")</f>
        <v>126.81760000000001</v>
      </c>
      <c r="BN80" s="67">
        <f t="shared" ref="BN80:BN85" si="9">IFERROR(Y80*I80,"0")</f>
        <v>126.81760000000001</v>
      </c>
      <c r="BO80" s="67">
        <f t="shared" ref="BO80:BO85" si="10">IFERROR(X80/J80,"0")</f>
        <v>0.4</v>
      </c>
      <c r="BP80" s="67">
        <f t="shared" ref="BP80:BP85" si="11">IFERROR(Y80/J80,"0")</f>
        <v>0.4</v>
      </c>
    </row>
    <row r="81" spans="1:68" ht="27" customHeight="1" x14ac:dyDescent="0.25">
      <c r="A81" s="54" t="s">
        <v>142</v>
      </c>
      <c r="B81" s="54" t="s">
        <v>143</v>
      </c>
      <c r="C81" s="31">
        <v>4301135286</v>
      </c>
      <c r="D81" s="193">
        <v>4607111033628</v>
      </c>
      <c r="E81" s="194"/>
      <c r="F81" s="185">
        <v>0.3</v>
      </c>
      <c r="G81" s="32">
        <v>12</v>
      </c>
      <c r="H81" s="185">
        <v>3.6</v>
      </c>
      <c r="I81" s="185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1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196"/>
      <c r="R81" s="196"/>
      <c r="S81" s="196"/>
      <c r="T81" s="197"/>
      <c r="U81" s="34"/>
      <c r="V81" s="34"/>
      <c r="W81" s="35" t="s">
        <v>70</v>
      </c>
      <c r="X81" s="186">
        <v>14</v>
      </c>
      <c r="Y81" s="187">
        <f t="shared" si="6"/>
        <v>14</v>
      </c>
      <c r="Z81" s="36">
        <f t="shared" si="7"/>
        <v>0.25031999999999999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144</v>
      </c>
      <c r="B82" s="54" t="s">
        <v>145</v>
      </c>
      <c r="C82" s="31">
        <v>4301135292</v>
      </c>
      <c r="D82" s="193">
        <v>4607111033451</v>
      </c>
      <c r="E82" s="194"/>
      <c r="F82" s="185">
        <v>0.3</v>
      </c>
      <c r="G82" s="32">
        <v>12</v>
      </c>
      <c r="H82" s="185">
        <v>3.6</v>
      </c>
      <c r="I82" s="185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7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196"/>
      <c r="R82" s="196"/>
      <c r="S82" s="196"/>
      <c r="T82" s="197"/>
      <c r="U82" s="34"/>
      <c r="V82" s="34"/>
      <c r="W82" s="35" t="s">
        <v>70</v>
      </c>
      <c r="X82" s="186">
        <v>182</v>
      </c>
      <c r="Y82" s="187">
        <f t="shared" si="6"/>
        <v>182</v>
      </c>
      <c r="Z82" s="36">
        <f t="shared" si="7"/>
        <v>3.2541600000000002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783.25520000000006</v>
      </c>
      <c r="BN82" s="67">
        <f t="shared" si="9"/>
        <v>783.25520000000006</v>
      </c>
      <c r="BO82" s="67">
        <f t="shared" si="10"/>
        <v>2.6</v>
      </c>
      <c r="BP82" s="67">
        <f t="shared" si="11"/>
        <v>2.6</v>
      </c>
    </row>
    <row r="83" spans="1:68" ht="27" hidden="1" customHeight="1" x14ac:dyDescent="0.25">
      <c r="A83" s="54" t="s">
        <v>146</v>
      </c>
      <c r="B83" s="54" t="s">
        <v>147</v>
      </c>
      <c r="C83" s="31">
        <v>4301135295</v>
      </c>
      <c r="D83" s="193">
        <v>4607111035141</v>
      </c>
      <c r="E83" s="194"/>
      <c r="F83" s="185">
        <v>0.3</v>
      </c>
      <c r="G83" s="32">
        <v>12</v>
      </c>
      <c r="H83" s="185">
        <v>3.6</v>
      </c>
      <c r="I83" s="185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7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196"/>
      <c r="R83" s="196"/>
      <c r="S83" s="196"/>
      <c r="T83" s="197"/>
      <c r="U83" s="34"/>
      <c r="V83" s="34"/>
      <c r="W83" s="35" t="s">
        <v>70</v>
      </c>
      <c r="X83" s="186">
        <v>0</v>
      </c>
      <c r="Y83" s="187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148</v>
      </c>
      <c r="B84" s="54" t="s">
        <v>149</v>
      </c>
      <c r="C84" s="31">
        <v>4301135296</v>
      </c>
      <c r="D84" s="193">
        <v>4607111033444</v>
      </c>
      <c r="E84" s="194"/>
      <c r="F84" s="185">
        <v>0.3</v>
      </c>
      <c r="G84" s="32">
        <v>12</v>
      </c>
      <c r="H84" s="185">
        <v>3.6</v>
      </c>
      <c r="I84" s="185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3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196"/>
      <c r="R84" s="196"/>
      <c r="S84" s="196"/>
      <c r="T84" s="197"/>
      <c r="U84" s="34"/>
      <c r="V84" s="34"/>
      <c r="W84" s="35" t="s">
        <v>70</v>
      </c>
      <c r="X84" s="186">
        <v>84</v>
      </c>
      <c r="Y84" s="187">
        <f t="shared" si="6"/>
        <v>84</v>
      </c>
      <c r="Z84" s="36">
        <f t="shared" si="7"/>
        <v>1.5019199999999999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361.50240000000002</v>
      </c>
      <c r="BN84" s="67">
        <f t="shared" si="9"/>
        <v>361.50240000000002</v>
      </c>
      <c r="BO84" s="67">
        <f t="shared" si="10"/>
        <v>1.2</v>
      </c>
      <c r="BP84" s="67">
        <f t="shared" si="11"/>
        <v>1.2</v>
      </c>
    </row>
    <row r="85" spans="1:68" ht="27" hidden="1" customHeight="1" x14ac:dyDescent="0.25">
      <c r="A85" s="54" t="s">
        <v>150</v>
      </c>
      <c r="B85" s="54" t="s">
        <v>151</v>
      </c>
      <c r="C85" s="31">
        <v>4301135290</v>
      </c>
      <c r="D85" s="193">
        <v>4607111035028</v>
      </c>
      <c r="E85" s="194"/>
      <c r="F85" s="185">
        <v>0.48</v>
      </c>
      <c r="G85" s="32">
        <v>8</v>
      </c>
      <c r="H85" s="185">
        <v>3.84</v>
      </c>
      <c r="I85" s="185">
        <v>4.4488000000000003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7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196"/>
      <c r="R85" s="196"/>
      <c r="S85" s="196"/>
      <c r="T85" s="197"/>
      <c r="U85" s="34"/>
      <c r="V85" s="34"/>
      <c r="W85" s="35" t="s">
        <v>70</v>
      </c>
      <c r="X85" s="186">
        <v>0</v>
      </c>
      <c r="Y85" s="187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190"/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2"/>
      <c r="P86" s="206" t="s">
        <v>72</v>
      </c>
      <c r="Q86" s="207"/>
      <c r="R86" s="207"/>
      <c r="S86" s="207"/>
      <c r="T86" s="207"/>
      <c r="U86" s="207"/>
      <c r="V86" s="208"/>
      <c r="W86" s="37" t="s">
        <v>70</v>
      </c>
      <c r="X86" s="188">
        <f>IFERROR(SUM(X80:X85),"0")</f>
        <v>308</v>
      </c>
      <c r="Y86" s="188">
        <f>IFERROR(SUM(Y80:Y85),"0")</f>
        <v>308</v>
      </c>
      <c r="Z86" s="188">
        <f>IFERROR(IF(Z80="",0,Z80),"0")+IFERROR(IF(Z81="",0,Z81),"0")+IFERROR(IF(Z82="",0,Z82),"0")+IFERROR(IF(Z83="",0,Z83),"0")+IFERROR(IF(Z84="",0,Z84),"0")+IFERROR(IF(Z85="",0,Z85),"0")</f>
        <v>5.5070399999999999</v>
      </c>
      <c r="AA86" s="189"/>
      <c r="AB86" s="189"/>
      <c r="AC86" s="189"/>
    </row>
    <row r="87" spans="1:68" x14ac:dyDescent="0.2">
      <c r="A87" s="191"/>
      <c r="B87" s="191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2"/>
      <c r="P87" s="206" t="s">
        <v>72</v>
      </c>
      <c r="Q87" s="207"/>
      <c r="R87" s="207"/>
      <c r="S87" s="207"/>
      <c r="T87" s="207"/>
      <c r="U87" s="207"/>
      <c r="V87" s="208"/>
      <c r="W87" s="37" t="s">
        <v>73</v>
      </c>
      <c r="X87" s="188">
        <f>IFERROR(SUMPRODUCT(X80:X85*H80:H85),"0")</f>
        <v>1125.6000000000001</v>
      </c>
      <c r="Y87" s="188">
        <f>IFERROR(SUMPRODUCT(Y80:Y85*H80:H85),"0")</f>
        <v>1125.6000000000001</v>
      </c>
      <c r="Z87" s="37"/>
      <c r="AA87" s="189"/>
      <c r="AB87" s="189"/>
      <c r="AC87" s="189"/>
    </row>
    <row r="88" spans="1:68" ht="16.5" hidden="1" customHeight="1" x14ac:dyDescent="0.25">
      <c r="A88" s="229" t="s">
        <v>152</v>
      </c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80"/>
      <c r="AB88" s="180"/>
      <c r="AC88" s="180"/>
    </row>
    <row r="89" spans="1:68" ht="14.25" hidden="1" customHeight="1" x14ac:dyDescent="0.25">
      <c r="A89" s="215" t="s">
        <v>153</v>
      </c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79"/>
      <c r="AB89" s="179"/>
      <c r="AC89" s="179"/>
    </row>
    <row r="90" spans="1:68" ht="27" hidden="1" customHeight="1" x14ac:dyDescent="0.25">
      <c r="A90" s="54" t="s">
        <v>154</v>
      </c>
      <c r="B90" s="54" t="s">
        <v>155</v>
      </c>
      <c r="C90" s="31">
        <v>4301136042</v>
      </c>
      <c r="D90" s="193">
        <v>4607025784012</v>
      </c>
      <c r="E90" s="194"/>
      <c r="F90" s="185">
        <v>0.09</v>
      </c>
      <c r="G90" s="32">
        <v>24</v>
      </c>
      <c r="H90" s="185">
        <v>2.16</v>
      </c>
      <c r="I90" s="185">
        <v>2.4912000000000001</v>
      </c>
      <c r="J90" s="32">
        <v>126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2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196"/>
      <c r="R90" s="196"/>
      <c r="S90" s="196"/>
      <c r="T90" s="197"/>
      <c r="U90" s="34"/>
      <c r="V90" s="34"/>
      <c r="W90" s="35" t="s">
        <v>70</v>
      </c>
      <c r="X90" s="186">
        <v>0</v>
      </c>
      <c r="Y90" s="187">
        <f>IFERROR(IF(X90="","",X90),"")</f>
        <v>0</v>
      </c>
      <c r="Z90" s="36">
        <f>IFERROR(IF(X90="","",X90*0.00936),"")</f>
        <v>0</v>
      </c>
      <c r="AA90" s="56"/>
      <c r="AB90" s="57"/>
      <c r="AC90" s="68"/>
      <c r="AG90" s="67"/>
      <c r="AJ90" s="69" t="s">
        <v>71</v>
      </c>
      <c r="AK90" s="69">
        <v>1</v>
      </c>
      <c r="BB90" s="101" t="s">
        <v>80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156</v>
      </c>
      <c r="B91" s="54" t="s">
        <v>157</v>
      </c>
      <c r="C91" s="31">
        <v>4301136040</v>
      </c>
      <c r="D91" s="193">
        <v>4607025784319</v>
      </c>
      <c r="E91" s="194"/>
      <c r="F91" s="185">
        <v>0.36</v>
      </c>
      <c r="G91" s="32">
        <v>10</v>
      </c>
      <c r="H91" s="185">
        <v>3.6</v>
      </c>
      <c r="I91" s="185">
        <v>4.2439999999999998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2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196"/>
      <c r="R91" s="196"/>
      <c r="S91" s="196"/>
      <c r="T91" s="197"/>
      <c r="U91" s="34"/>
      <c r="V91" s="34"/>
      <c r="W91" s="35" t="s">
        <v>70</v>
      </c>
      <c r="X91" s="186">
        <v>0</v>
      </c>
      <c r="Y91" s="187">
        <f>IFERROR(IF(X91="","",X91),"")</f>
        <v>0</v>
      </c>
      <c r="Z91" s="36">
        <f>IFERROR(IF(X91="","",X91*0.01788),"")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158</v>
      </c>
      <c r="B92" s="54" t="s">
        <v>159</v>
      </c>
      <c r="C92" s="31">
        <v>4301136039</v>
      </c>
      <c r="D92" s="193">
        <v>4607111035370</v>
      </c>
      <c r="E92" s="194"/>
      <c r="F92" s="185">
        <v>0.14000000000000001</v>
      </c>
      <c r="G92" s="32">
        <v>22</v>
      </c>
      <c r="H92" s="185">
        <v>3.08</v>
      </c>
      <c r="I92" s="185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30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196"/>
      <c r="R92" s="196"/>
      <c r="S92" s="196"/>
      <c r="T92" s="197"/>
      <c r="U92" s="34"/>
      <c r="V92" s="34"/>
      <c r="W92" s="35" t="s">
        <v>70</v>
      </c>
      <c r="X92" s="186">
        <v>0</v>
      </c>
      <c r="Y92" s="187">
        <f>IFERROR(IF(X92="","",X92),"")</f>
        <v>0</v>
      </c>
      <c r="Z92" s="36">
        <f>IFERROR(IF(X92="","",X92*0.0155),"")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190"/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2"/>
      <c r="P93" s="206" t="s">
        <v>72</v>
      </c>
      <c r="Q93" s="207"/>
      <c r="R93" s="207"/>
      <c r="S93" s="207"/>
      <c r="T93" s="207"/>
      <c r="U93" s="207"/>
      <c r="V93" s="208"/>
      <c r="W93" s="37" t="s">
        <v>70</v>
      </c>
      <c r="X93" s="188">
        <f>IFERROR(SUM(X90:X92),"0")</f>
        <v>0</v>
      </c>
      <c r="Y93" s="188">
        <f>IFERROR(SUM(Y90:Y92),"0")</f>
        <v>0</v>
      </c>
      <c r="Z93" s="188">
        <f>IFERROR(IF(Z90="",0,Z90),"0")+IFERROR(IF(Z91="",0,Z91),"0")+IFERROR(IF(Z92="",0,Z92),"0")</f>
        <v>0</v>
      </c>
      <c r="AA93" s="189"/>
      <c r="AB93" s="189"/>
      <c r="AC93" s="189"/>
    </row>
    <row r="94" spans="1:68" hidden="1" x14ac:dyDescent="0.2">
      <c r="A94" s="191"/>
      <c r="B94" s="191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2"/>
      <c r="P94" s="206" t="s">
        <v>72</v>
      </c>
      <c r="Q94" s="207"/>
      <c r="R94" s="207"/>
      <c r="S94" s="207"/>
      <c r="T94" s="207"/>
      <c r="U94" s="207"/>
      <c r="V94" s="208"/>
      <c r="W94" s="37" t="s">
        <v>73</v>
      </c>
      <c r="X94" s="188">
        <f>IFERROR(SUMPRODUCT(X90:X92*H90:H92),"0")</f>
        <v>0</v>
      </c>
      <c r="Y94" s="188">
        <f>IFERROR(SUMPRODUCT(Y90:Y92*H90:H92),"0")</f>
        <v>0</v>
      </c>
      <c r="Z94" s="37"/>
      <c r="AA94" s="189"/>
      <c r="AB94" s="189"/>
      <c r="AC94" s="189"/>
    </row>
    <row r="95" spans="1:68" ht="16.5" hidden="1" customHeight="1" x14ac:dyDescent="0.25">
      <c r="A95" s="229" t="s">
        <v>160</v>
      </c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80"/>
      <c r="AB95" s="180"/>
      <c r="AC95" s="180"/>
    </row>
    <row r="96" spans="1:68" ht="14.25" hidden="1" customHeight="1" x14ac:dyDescent="0.25">
      <c r="A96" s="215" t="s">
        <v>64</v>
      </c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79"/>
      <c r="AB96" s="179"/>
      <c r="AC96" s="179"/>
    </row>
    <row r="97" spans="1:68" ht="27" customHeight="1" x14ac:dyDescent="0.25">
      <c r="A97" s="54" t="s">
        <v>161</v>
      </c>
      <c r="B97" s="54" t="s">
        <v>162</v>
      </c>
      <c r="C97" s="31">
        <v>4301070975</v>
      </c>
      <c r="D97" s="193">
        <v>4607111033970</v>
      </c>
      <c r="E97" s="194"/>
      <c r="F97" s="185">
        <v>0.43</v>
      </c>
      <c r="G97" s="32">
        <v>16</v>
      </c>
      <c r="H97" s="185">
        <v>6.88</v>
      </c>
      <c r="I97" s="185">
        <v>7.1996000000000002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30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196"/>
      <c r="R97" s="196"/>
      <c r="S97" s="196"/>
      <c r="T97" s="197"/>
      <c r="U97" s="34"/>
      <c r="V97" s="34"/>
      <c r="W97" s="35" t="s">
        <v>70</v>
      </c>
      <c r="X97" s="186">
        <v>60</v>
      </c>
      <c r="Y97" s="187">
        <f t="shared" ref="Y97:Y102" si="12">IFERROR(IF(X97="","",X97),"")</f>
        <v>60</v>
      </c>
      <c r="Z97" s="36">
        <f t="shared" ref="Z97:Z102" si="13">IFERROR(IF(X97="","",X97*0.0155),"")</f>
        <v>0.92999999999999994</v>
      </c>
      <c r="AA97" s="56"/>
      <c r="AB97" s="57"/>
      <c r="AC97" s="68"/>
      <c r="AG97" s="67"/>
      <c r="AJ97" s="69" t="s">
        <v>71</v>
      </c>
      <c r="AK97" s="69">
        <v>1</v>
      </c>
      <c r="BB97" s="104" t="s">
        <v>1</v>
      </c>
      <c r="BM97" s="67">
        <f t="shared" ref="BM97:BM102" si="14">IFERROR(X97*I97,"0")</f>
        <v>431.976</v>
      </c>
      <c r="BN97" s="67">
        <f t="shared" ref="BN97:BN102" si="15">IFERROR(Y97*I97,"0")</f>
        <v>431.976</v>
      </c>
      <c r="BO97" s="67">
        <f t="shared" ref="BO97:BO102" si="16">IFERROR(X97/J97,"0")</f>
        <v>0.7142857142857143</v>
      </c>
      <c r="BP97" s="67">
        <f t="shared" ref="BP97:BP102" si="17">IFERROR(Y97/J97,"0")</f>
        <v>0.7142857142857143</v>
      </c>
    </row>
    <row r="98" spans="1:68" ht="27" customHeight="1" x14ac:dyDescent="0.25">
      <c r="A98" s="54" t="s">
        <v>163</v>
      </c>
      <c r="B98" s="54" t="s">
        <v>164</v>
      </c>
      <c r="C98" s="31">
        <v>4301070976</v>
      </c>
      <c r="D98" s="193">
        <v>4607111034144</v>
      </c>
      <c r="E98" s="194"/>
      <c r="F98" s="185">
        <v>0.9</v>
      </c>
      <c r="G98" s="32">
        <v>8</v>
      </c>
      <c r="H98" s="185">
        <v>7.2</v>
      </c>
      <c r="I98" s="185">
        <v>7.4859999999999998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4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196"/>
      <c r="R98" s="196"/>
      <c r="S98" s="196"/>
      <c r="T98" s="197"/>
      <c r="U98" s="34"/>
      <c r="V98" s="34"/>
      <c r="W98" s="35" t="s">
        <v>70</v>
      </c>
      <c r="X98" s="186">
        <v>264</v>
      </c>
      <c r="Y98" s="187">
        <f t="shared" si="12"/>
        <v>264</v>
      </c>
      <c r="Z98" s="36">
        <f t="shared" si="13"/>
        <v>4.0919999999999996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si="14"/>
        <v>1976.3039999999999</v>
      </c>
      <c r="BN98" s="67">
        <f t="shared" si="15"/>
        <v>1976.3039999999999</v>
      </c>
      <c r="BO98" s="67">
        <f t="shared" si="16"/>
        <v>3.1428571428571428</v>
      </c>
      <c r="BP98" s="67">
        <f t="shared" si="17"/>
        <v>3.1428571428571428</v>
      </c>
    </row>
    <row r="99" spans="1:68" ht="27" customHeight="1" x14ac:dyDescent="0.25">
      <c r="A99" s="54" t="s">
        <v>165</v>
      </c>
      <c r="B99" s="54" t="s">
        <v>166</v>
      </c>
      <c r="C99" s="31">
        <v>4301070973</v>
      </c>
      <c r="D99" s="193">
        <v>4607111033987</v>
      </c>
      <c r="E99" s="194"/>
      <c r="F99" s="185">
        <v>0.43</v>
      </c>
      <c r="G99" s="32">
        <v>16</v>
      </c>
      <c r="H99" s="185">
        <v>6.88</v>
      </c>
      <c r="I99" s="185">
        <v>7.1996000000000002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19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196"/>
      <c r="R99" s="196"/>
      <c r="S99" s="196"/>
      <c r="T99" s="197"/>
      <c r="U99" s="34"/>
      <c r="V99" s="34"/>
      <c r="W99" s="35" t="s">
        <v>70</v>
      </c>
      <c r="X99" s="186">
        <v>48</v>
      </c>
      <c r="Y99" s="187">
        <f t="shared" si="12"/>
        <v>48</v>
      </c>
      <c r="Z99" s="36">
        <f t="shared" si="13"/>
        <v>0.74399999999999999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345.58080000000001</v>
      </c>
      <c r="BN99" s="67">
        <f t="shared" si="15"/>
        <v>345.58080000000001</v>
      </c>
      <c r="BO99" s="67">
        <f t="shared" si="16"/>
        <v>0.5714285714285714</v>
      </c>
      <c r="BP99" s="67">
        <f t="shared" si="17"/>
        <v>0.5714285714285714</v>
      </c>
    </row>
    <row r="100" spans="1:68" ht="27" customHeight="1" x14ac:dyDescent="0.25">
      <c r="A100" s="54" t="s">
        <v>167</v>
      </c>
      <c r="B100" s="54" t="s">
        <v>168</v>
      </c>
      <c r="C100" s="31">
        <v>4301070974</v>
      </c>
      <c r="D100" s="193">
        <v>4607111034151</v>
      </c>
      <c r="E100" s="194"/>
      <c r="F100" s="185">
        <v>0.9</v>
      </c>
      <c r="G100" s="32">
        <v>8</v>
      </c>
      <c r="H100" s="185">
        <v>7.2</v>
      </c>
      <c r="I100" s="185">
        <v>7.4859999999999998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0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196"/>
      <c r="R100" s="196"/>
      <c r="S100" s="196"/>
      <c r="T100" s="197"/>
      <c r="U100" s="34"/>
      <c r="V100" s="34"/>
      <c r="W100" s="35" t="s">
        <v>70</v>
      </c>
      <c r="X100" s="186">
        <v>264</v>
      </c>
      <c r="Y100" s="187">
        <f t="shared" si="12"/>
        <v>264</v>
      </c>
      <c r="Z100" s="36">
        <f t="shared" si="13"/>
        <v>4.0919999999999996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1976.3039999999999</v>
      </c>
      <c r="BN100" s="67">
        <f t="shared" si="15"/>
        <v>1976.3039999999999</v>
      </c>
      <c r="BO100" s="67">
        <f t="shared" si="16"/>
        <v>3.1428571428571428</v>
      </c>
      <c r="BP100" s="67">
        <f t="shared" si="17"/>
        <v>3.1428571428571428</v>
      </c>
    </row>
    <row r="101" spans="1:68" ht="27" hidden="1" customHeight="1" x14ac:dyDescent="0.25">
      <c r="A101" s="54" t="s">
        <v>169</v>
      </c>
      <c r="B101" s="54" t="s">
        <v>170</v>
      </c>
      <c r="C101" s="31">
        <v>4301070945</v>
      </c>
      <c r="D101" s="193">
        <v>4607111037435</v>
      </c>
      <c r="E101" s="194"/>
      <c r="F101" s="185">
        <v>0.8</v>
      </c>
      <c r="G101" s="32">
        <v>8</v>
      </c>
      <c r="H101" s="185">
        <v>6.4</v>
      </c>
      <c r="I101" s="185">
        <v>6.6859999999999999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150</v>
      </c>
      <c r="P101" s="353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196"/>
      <c r="R101" s="196"/>
      <c r="S101" s="196"/>
      <c r="T101" s="197"/>
      <c r="U101" s="34"/>
      <c r="V101" s="34"/>
      <c r="W101" s="35" t="s">
        <v>70</v>
      </c>
      <c r="X101" s="186">
        <v>0</v>
      </c>
      <c r="Y101" s="187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171</v>
      </c>
      <c r="B102" s="54" t="s">
        <v>172</v>
      </c>
      <c r="C102" s="31">
        <v>4301070958</v>
      </c>
      <c r="D102" s="193">
        <v>4607111038098</v>
      </c>
      <c r="E102" s="194"/>
      <c r="F102" s="185">
        <v>0.8</v>
      </c>
      <c r="G102" s="32">
        <v>8</v>
      </c>
      <c r="H102" s="185">
        <v>6.4</v>
      </c>
      <c r="I102" s="185">
        <v>6.6859999999999999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5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196"/>
      <c r="R102" s="196"/>
      <c r="S102" s="196"/>
      <c r="T102" s="197"/>
      <c r="U102" s="34"/>
      <c r="V102" s="34"/>
      <c r="W102" s="35" t="s">
        <v>70</v>
      </c>
      <c r="X102" s="186">
        <v>48</v>
      </c>
      <c r="Y102" s="187">
        <f t="shared" si="12"/>
        <v>48</v>
      </c>
      <c r="Z102" s="36">
        <f t="shared" si="13"/>
        <v>0.74399999999999999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320.928</v>
      </c>
      <c r="BN102" s="67">
        <f t="shared" si="15"/>
        <v>320.928</v>
      </c>
      <c r="BO102" s="67">
        <f t="shared" si="16"/>
        <v>0.5714285714285714</v>
      </c>
      <c r="BP102" s="67">
        <f t="shared" si="17"/>
        <v>0.5714285714285714</v>
      </c>
    </row>
    <row r="103" spans="1:68" x14ac:dyDescent="0.2">
      <c r="A103" s="190"/>
      <c r="B103" s="191"/>
      <c r="C103" s="191"/>
      <c r="D103" s="191"/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  <c r="O103" s="192"/>
      <c r="P103" s="206" t="s">
        <v>72</v>
      </c>
      <c r="Q103" s="207"/>
      <c r="R103" s="207"/>
      <c r="S103" s="207"/>
      <c r="T103" s="207"/>
      <c r="U103" s="207"/>
      <c r="V103" s="208"/>
      <c r="W103" s="37" t="s">
        <v>70</v>
      </c>
      <c r="X103" s="188">
        <f>IFERROR(SUM(X97:X102),"0")</f>
        <v>684</v>
      </c>
      <c r="Y103" s="188">
        <f>IFERROR(SUM(Y97:Y102),"0")</f>
        <v>684</v>
      </c>
      <c r="Z103" s="188">
        <f>IFERROR(IF(Z97="",0,Z97),"0")+IFERROR(IF(Z98="",0,Z98),"0")+IFERROR(IF(Z99="",0,Z99),"0")+IFERROR(IF(Z100="",0,Z100),"0")+IFERROR(IF(Z101="",0,Z101),"0")+IFERROR(IF(Z102="",0,Z102),"0")</f>
        <v>10.601999999999999</v>
      </c>
      <c r="AA103" s="189"/>
      <c r="AB103" s="189"/>
      <c r="AC103" s="189"/>
    </row>
    <row r="104" spans="1:68" x14ac:dyDescent="0.2">
      <c r="A104" s="191"/>
      <c r="B104" s="191"/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2"/>
      <c r="P104" s="206" t="s">
        <v>72</v>
      </c>
      <c r="Q104" s="207"/>
      <c r="R104" s="207"/>
      <c r="S104" s="207"/>
      <c r="T104" s="207"/>
      <c r="U104" s="207"/>
      <c r="V104" s="208"/>
      <c r="W104" s="37" t="s">
        <v>73</v>
      </c>
      <c r="X104" s="188">
        <f>IFERROR(SUMPRODUCT(X97:X102*H97:H102),"0")</f>
        <v>4851.84</v>
      </c>
      <c r="Y104" s="188">
        <f>IFERROR(SUMPRODUCT(Y97:Y102*H97:H102),"0")</f>
        <v>4851.84</v>
      </c>
      <c r="Z104" s="37"/>
      <c r="AA104" s="189"/>
      <c r="AB104" s="189"/>
      <c r="AC104" s="189"/>
    </row>
    <row r="105" spans="1:68" ht="16.5" hidden="1" customHeight="1" x14ac:dyDescent="0.25">
      <c r="A105" s="229" t="s">
        <v>173</v>
      </c>
      <c r="B105" s="191"/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80"/>
      <c r="AB105" s="180"/>
      <c r="AC105" s="180"/>
    </row>
    <row r="106" spans="1:68" ht="14.25" hidden="1" customHeight="1" x14ac:dyDescent="0.25">
      <c r="A106" s="215" t="s">
        <v>130</v>
      </c>
      <c r="B106" s="191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79"/>
      <c r="AB106" s="179"/>
      <c r="AC106" s="179"/>
    </row>
    <row r="107" spans="1:68" ht="27" customHeight="1" x14ac:dyDescent="0.25">
      <c r="A107" s="54" t="s">
        <v>174</v>
      </c>
      <c r="B107" s="54" t="s">
        <v>175</v>
      </c>
      <c r="C107" s="31">
        <v>4301135289</v>
      </c>
      <c r="D107" s="193">
        <v>4607111034014</v>
      </c>
      <c r="E107" s="194"/>
      <c r="F107" s="185">
        <v>0.25</v>
      </c>
      <c r="G107" s="32">
        <v>12</v>
      </c>
      <c r="H107" s="185">
        <v>3</v>
      </c>
      <c r="I107" s="185">
        <v>3.7035999999999998</v>
      </c>
      <c r="J107" s="32">
        <v>70</v>
      </c>
      <c r="K107" s="32" t="s">
        <v>79</v>
      </c>
      <c r="L107" s="32" t="s">
        <v>68</v>
      </c>
      <c r="M107" s="33" t="s">
        <v>69</v>
      </c>
      <c r="N107" s="33"/>
      <c r="O107" s="32">
        <v>180</v>
      </c>
      <c r="P107" s="38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6"/>
      <c r="R107" s="196"/>
      <c r="S107" s="196"/>
      <c r="T107" s="197"/>
      <c r="U107" s="34"/>
      <c r="V107" s="34"/>
      <c r="W107" s="35" t="s">
        <v>70</v>
      </c>
      <c r="X107" s="186">
        <v>28</v>
      </c>
      <c r="Y107" s="187">
        <f>IFERROR(IF(X107="","",X107),"")</f>
        <v>28</v>
      </c>
      <c r="Z107" s="36">
        <f>IFERROR(IF(X107="","",X107*0.01788),"")</f>
        <v>0.50063999999999997</v>
      </c>
      <c r="AA107" s="56"/>
      <c r="AB107" s="57"/>
      <c r="AC107" s="68"/>
      <c r="AG107" s="67"/>
      <c r="AJ107" s="69" t="s">
        <v>71</v>
      </c>
      <c r="AK107" s="69">
        <v>1</v>
      </c>
      <c r="BB107" s="110" t="s">
        <v>80</v>
      </c>
      <c r="BM107" s="67">
        <f>IFERROR(X107*I107,"0")</f>
        <v>103.70079999999999</v>
      </c>
      <c r="BN107" s="67">
        <f>IFERROR(Y107*I107,"0")</f>
        <v>103.70079999999999</v>
      </c>
      <c r="BO107" s="67">
        <f>IFERROR(X107/J107,"0")</f>
        <v>0.4</v>
      </c>
      <c r="BP107" s="67">
        <f>IFERROR(Y107/J107,"0")</f>
        <v>0.4</v>
      </c>
    </row>
    <row r="108" spans="1:68" ht="27" customHeight="1" x14ac:dyDescent="0.25">
      <c r="A108" s="54" t="s">
        <v>176</v>
      </c>
      <c r="B108" s="54" t="s">
        <v>177</v>
      </c>
      <c r="C108" s="31">
        <v>4301135299</v>
      </c>
      <c r="D108" s="193">
        <v>4607111033994</v>
      </c>
      <c r="E108" s="194"/>
      <c r="F108" s="185">
        <v>0.25</v>
      </c>
      <c r="G108" s="32">
        <v>12</v>
      </c>
      <c r="H108" s="185">
        <v>3</v>
      </c>
      <c r="I108" s="185">
        <v>3.7035999999999998</v>
      </c>
      <c r="J108" s="32">
        <v>70</v>
      </c>
      <c r="K108" s="32" t="s">
        <v>79</v>
      </c>
      <c r="L108" s="32" t="s">
        <v>68</v>
      </c>
      <c r="M108" s="33" t="s">
        <v>69</v>
      </c>
      <c r="N108" s="33"/>
      <c r="O108" s="32">
        <v>180</v>
      </c>
      <c r="P108" s="32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6"/>
      <c r="R108" s="196"/>
      <c r="S108" s="196"/>
      <c r="T108" s="197"/>
      <c r="U108" s="34"/>
      <c r="V108" s="34"/>
      <c r="W108" s="35" t="s">
        <v>70</v>
      </c>
      <c r="X108" s="186">
        <v>308</v>
      </c>
      <c r="Y108" s="187">
        <f>IFERROR(IF(X108="","",X108),"")</f>
        <v>308</v>
      </c>
      <c r="Z108" s="36">
        <f>IFERROR(IF(X108="","",X108*0.01788),"")</f>
        <v>5.5070399999999999</v>
      </c>
      <c r="AA108" s="56"/>
      <c r="AB108" s="57"/>
      <c r="AC108" s="68"/>
      <c r="AG108" s="67"/>
      <c r="AJ108" s="69" t="s">
        <v>71</v>
      </c>
      <c r="AK108" s="69">
        <v>1</v>
      </c>
      <c r="BB108" s="111" t="s">
        <v>80</v>
      </c>
      <c r="BM108" s="67">
        <f>IFERROR(X108*I108,"0")</f>
        <v>1140.7087999999999</v>
      </c>
      <c r="BN108" s="67">
        <f>IFERROR(Y108*I108,"0")</f>
        <v>1140.7087999999999</v>
      </c>
      <c r="BO108" s="67">
        <f>IFERROR(X108/J108,"0")</f>
        <v>4.4000000000000004</v>
      </c>
      <c r="BP108" s="67">
        <f>IFERROR(Y108/J108,"0")</f>
        <v>4.4000000000000004</v>
      </c>
    </row>
    <row r="109" spans="1:68" x14ac:dyDescent="0.2">
      <c r="A109" s="190"/>
      <c r="B109" s="191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2"/>
      <c r="P109" s="206" t="s">
        <v>72</v>
      </c>
      <c r="Q109" s="207"/>
      <c r="R109" s="207"/>
      <c r="S109" s="207"/>
      <c r="T109" s="207"/>
      <c r="U109" s="207"/>
      <c r="V109" s="208"/>
      <c r="W109" s="37" t="s">
        <v>70</v>
      </c>
      <c r="X109" s="188">
        <f>IFERROR(SUM(X107:X108),"0")</f>
        <v>336</v>
      </c>
      <c r="Y109" s="188">
        <f>IFERROR(SUM(Y107:Y108),"0")</f>
        <v>336</v>
      </c>
      <c r="Z109" s="188">
        <f>IFERROR(IF(Z107="",0,Z107),"0")+IFERROR(IF(Z108="",0,Z108),"0")</f>
        <v>6.0076799999999997</v>
      </c>
      <c r="AA109" s="189"/>
      <c r="AB109" s="189"/>
      <c r="AC109" s="189"/>
    </row>
    <row r="110" spans="1:68" x14ac:dyDescent="0.2">
      <c r="A110" s="191"/>
      <c r="B110" s="191"/>
      <c r="C110" s="191"/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192"/>
      <c r="P110" s="206" t="s">
        <v>72</v>
      </c>
      <c r="Q110" s="207"/>
      <c r="R110" s="207"/>
      <c r="S110" s="207"/>
      <c r="T110" s="207"/>
      <c r="U110" s="207"/>
      <c r="V110" s="208"/>
      <c r="W110" s="37" t="s">
        <v>73</v>
      </c>
      <c r="X110" s="188">
        <f>IFERROR(SUMPRODUCT(X107:X108*H107:H108),"0")</f>
        <v>1008</v>
      </c>
      <c r="Y110" s="188">
        <f>IFERROR(SUMPRODUCT(Y107:Y108*H107:H108),"0")</f>
        <v>1008</v>
      </c>
      <c r="Z110" s="37"/>
      <c r="AA110" s="189"/>
      <c r="AB110" s="189"/>
      <c r="AC110" s="189"/>
    </row>
    <row r="111" spans="1:68" ht="16.5" hidden="1" customHeight="1" x14ac:dyDescent="0.25">
      <c r="A111" s="229" t="s">
        <v>178</v>
      </c>
      <c r="B111" s="191"/>
      <c r="C111" s="191"/>
      <c r="D111" s="191"/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80"/>
      <c r="AB111" s="180"/>
      <c r="AC111" s="180"/>
    </row>
    <row r="112" spans="1:68" ht="14.25" hidden="1" customHeight="1" x14ac:dyDescent="0.25">
      <c r="A112" s="215" t="s">
        <v>130</v>
      </c>
      <c r="B112" s="191"/>
      <c r="C112" s="191"/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79"/>
      <c r="AB112" s="179"/>
      <c r="AC112" s="179"/>
    </row>
    <row r="113" spans="1:68" ht="27" hidden="1" customHeight="1" x14ac:dyDescent="0.25">
      <c r="A113" s="54" t="s">
        <v>179</v>
      </c>
      <c r="B113" s="54" t="s">
        <v>180</v>
      </c>
      <c r="C113" s="31">
        <v>4301135311</v>
      </c>
      <c r="D113" s="193">
        <v>4607111039095</v>
      </c>
      <c r="E113" s="194"/>
      <c r="F113" s="185">
        <v>0.25</v>
      </c>
      <c r="G113" s="32">
        <v>12</v>
      </c>
      <c r="H113" s="185">
        <v>3</v>
      </c>
      <c r="I113" s="185">
        <v>3.7480000000000002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196"/>
      <c r="R113" s="196"/>
      <c r="S113" s="196"/>
      <c r="T113" s="197"/>
      <c r="U113" s="34"/>
      <c r="V113" s="34"/>
      <c r="W113" s="35" t="s">
        <v>70</v>
      </c>
      <c r="X113" s="186">
        <v>0</v>
      </c>
      <c r="Y113" s="187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71</v>
      </c>
      <c r="AK113" s="69">
        <v>1</v>
      </c>
      <c r="BB113" s="112" t="s">
        <v>80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181</v>
      </c>
      <c r="B114" s="54" t="s">
        <v>182</v>
      </c>
      <c r="C114" s="31">
        <v>4301135282</v>
      </c>
      <c r="D114" s="193">
        <v>4607111034199</v>
      </c>
      <c r="E114" s="194"/>
      <c r="F114" s="185">
        <v>0.25</v>
      </c>
      <c r="G114" s="32">
        <v>12</v>
      </c>
      <c r="H114" s="185">
        <v>3</v>
      </c>
      <c r="I114" s="185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1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6"/>
      <c r="R114" s="196"/>
      <c r="S114" s="196"/>
      <c r="T114" s="197"/>
      <c r="U114" s="34"/>
      <c r="V114" s="34"/>
      <c r="W114" s="35" t="s">
        <v>70</v>
      </c>
      <c r="X114" s="186">
        <v>126</v>
      </c>
      <c r="Y114" s="187">
        <f>IFERROR(IF(X114="","",X114),"")</f>
        <v>126</v>
      </c>
      <c r="Z114" s="36">
        <f>IFERROR(IF(X114="","",X114*0.01788),"")</f>
        <v>2.2528800000000002</v>
      </c>
      <c r="AA114" s="56"/>
      <c r="AB114" s="57"/>
      <c r="AC114" s="68"/>
      <c r="AG114" s="67"/>
      <c r="AJ114" s="69" t="s">
        <v>71</v>
      </c>
      <c r="AK114" s="69">
        <v>1</v>
      </c>
      <c r="BB114" s="113" t="s">
        <v>80</v>
      </c>
      <c r="BM114" s="67">
        <f>IFERROR(X114*I114,"0")</f>
        <v>466.65359999999998</v>
      </c>
      <c r="BN114" s="67">
        <f>IFERROR(Y114*I114,"0")</f>
        <v>466.65359999999998</v>
      </c>
      <c r="BO114" s="67">
        <f>IFERROR(X114/J114,"0")</f>
        <v>1.8</v>
      </c>
      <c r="BP114" s="67">
        <f>IFERROR(Y114/J114,"0")</f>
        <v>1.8</v>
      </c>
    </row>
    <row r="115" spans="1:68" x14ac:dyDescent="0.2">
      <c r="A115" s="190"/>
      <c r="B115" s="191"/>
      <c r="C115" s="191"/>
      <c r="D115" s="191"/>
      <c r="E115" s="191"/>
      <c r="F115" s="191"/>
      <c r="G115" s="191"/>
      <c r="H115" s="191"/>
      <c r="I115" s="191"/>
      <c r="J115" s="191"/>
      <c r="K115" s="191"/>
      <c r="L115" s="191"/>
      <c r="M115" s="191"/>
      <c r="N115" s="191"/>
      <c r="O115" s="192"/>
      <c r="P115" s="206" t="s">
        <v>72</v>
      </c>
      <c r="Q115" s="207"/>
      <c r="R115" s="207"/>
      <c r="S115" s="207"/>
      <c r="T115" s="207"/>
      <c r="U115" s="207"/>
      <c r="V115" s="208"/>
      <c r="W115" s="37" t="s">
        <v>70</v>
      </c>
      <c r="X115" s="188">
        <f>IFERROR(SUM(X113:X114),"0")</f>
        <v>126</v>
      </c>
      <c r="Y115" s="188">
        <f>IFERROR(SUM(Y113:Y114),"0")</f>
        <v>126</v>
      </c>
      <c r="Z115" s="188">
        <f>IFERROR(IF(Z113="",0,Z113),"0")+IFERROR(IF(Z114="",0,Z114),"0")</f>
        <v>2.2528800000000002</v>
      </c>
      <c r="AA115" s="189"/>
      <c r="AB115" s="189"/>
      <c r="AC115" s="189"/>
    </row>
    <row r="116" spans="1:68" x14ac:dyDescent="0.2">
      <c r="A116" s="191"/>
      <c r="B116" s="191"/>
      <c r="C116" s="191"/>
      <c r="D116" s="191"/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  <c r="O116" s="192"/>
      <c r="P116" s="206" t="s">
        <v>72</v>
      </c>
      <c r="Q116" s="207"/>
      <c r="R116" s="207"/>
      <c r="S116" s="207"/>
      <c r="T116" s="207"/>
      <c r="U116" s="207"/>
      <c r="V116" s="208"/>
      <c r="W116" s="37" t="s">
        <v>73</v>
      </c>
      <c r="X116" s="188">
        <f>IFERROR(SUMPRODUCT(X113:X114*H113:H114),"0")</f>
        <v>378</v>
      </c>
      <c r="Y116" s="188">
        <f>IFERROR(SUMPRODUCT(Y113:Y114*H113:H114),"0")</f>
        <v>378</v>
      </c>
      <c r="Z116" s="37"/>
      <c r="AA116" s="189"/>
      <c r="AB116" s="189"/>
      <c r="AC116" s="189"/>
    </row>
    <row r="117" spans="1:68" ht="16.5" hidden="1" customHeight="1" x14ac:dyDescent="0.25">
      <c r="A117" s="229" t="s">
        <v>183</v>
      </c>
      <c r="B117" s="191"/>
      <c r="C117" s="191"/>
      <c r="D117" s="191"/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80"/>
      <c r="AB117" s="180"/>
      <c r="AC117" s="180"/>
    </row>
    <row r="118" spans="1:68" ht="14.25" hidden="1" customHeight="1" x14ac:dyDescent="0.25">
      <c r="A118" s="215" t="s">
        <v>130</v>
      </c>
      <c r="B118" s="191"/>
      <c r="C118" s="191"/>
      <c r="D118" s="191"/>
      <c r="E118" s="191"/>
      <c r="F118" s="191"/>
      <c r="G118" s="191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79"/>
      <c r="AB118" s="179"/>
      <c r="AC118" s="179"/>
    </row>
    <row r="119" spans="1:68" ht="27" customHeight="1" x14ac:dyDescent="0.25">
      <c r="A119" s="54" t="s">
        <v>184</v>
      </c>
      <c r="B119" s="54" t="s">
        <v>185</v>
      </c>
      <c r="C119" s="31">
        <v>4301135275</v>
      </c>
      <c r="D119" s="193">
        <v>4607111034380</v>
      </c>
      <c r="E119" s="194"/>
      <c r="F119" s="185">
        <v>0.25</v>
      </c>
      <c r="G119" s="32">
        <v>12</v>
      </c>
      <c r="H119" s="185">
        <v>3</v>
      </c>
      <c r="I119" s="185">
        <v>3.28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7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6"/>
      <c r="R119" s="196"/>
      <c r="S119" s="196"/>
      <c r="T119" s="197"/>
      <c r="U119" s="34"/>
      <c r="V119" s="34"/>
      <c r="W119" s="35" t="s">
        <v>70</v>
      </c>
      <c r="X119" s="186">
        <v>14</v>
      </c>
      <c r="Y119" s="187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68"/>
      <c r="AG119" s="67"/>
      <c r="AJ119" s="69" t="s">
        <v>71</v>
      </c>
      <c r="AK119" s="69">
        <v>1</v>
      </c>
      <c r="BB119" s="114" t="s">
        <v>80</v>
      </c>
      <c r="BM119" s="67">
        <f>IFERROR(X119*I119,"0")</f>
        <v>45.919999999999995</v>
      </c>
      <c r="BN119" s="67">
        <f>IFERROR(Y119*I119,"0")</f>
        <v>45.919999999999995</v>
      </c>
      <c r="BO119" s="67">
        <f>IFERROR(X119/J119,"0")</f>
        <v>0.2</v>
      </c>
      <c r="BP119" s="67">
        <f>IFERROR(Y119/J119,"0")</f>
        <v>0.2</v>
      </c>
    </row>
    <row r="120" spans="1:68" ht="27" customHeight="1" x14ac:dyDescent="0.25">
      <c r="A120" s="54" t="s">
        <v>186</v>
      </c>
      <c r="B120" s="54" t="s">
        <v>187</v>
      </c>
      <c r="C120" s="31">
        <v>4301135277</v>
      </c>
      <c r="D120" s="193">
        <v>4607111034397</v>
      </c>
      <c r="E120" s="194"/>
      <c r="F120" s="185">
        <v>0.25</v>
      </c>
      <c r="G120" s="32">
        <v>12</v>
      </c>
      <c r="H120" s="185">
        <v>3</v>
      </c>
      <c r="I120" s="185">
        <v>3.28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5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6"/>
      <c r="R120" s="196"/>
      <c r="S120" s="196"/>
      <c r="T120" s="197"/>
      <c r="U120" s="34"/>
      <c r="V120" s="34"/>
      <c r="W120" s="35" t="s">
        <v>70</v>
      </c>
      <c r="X120" s="186">
        <v>56</v>
      </c>
      <c r="Y120" s="187">
        <f>IFERROR(IF(X120="","",X120),"")</f>
        <v>56</v>
      </c>
      <c r="Z120" s="36">
        <f>IFERROR(IF(X120="","",X120*0.01788),"")</f>
        <v>1.0012799999999999</v>
      </c>
      <c r="AA120" s="56"/>
      <c r="AB120" s="57"/>
      <c r="AC120" s="68"/>
      <c r="AG120" s="67"/>
      <c r="AJ120" s="69" t="s">
        <v>71</v>
      </c>
      <c r="AK120" s="69">
        <v>1</v>
      </c>
      <c r="BB120" s="115" t="s">
        <v>80</v>
      </c>
      <c r="BM120" s="67">
        <f>IFERROR(X120*I120,"0")</f>
        <v>183.67999999999998</v>
      </c>
      <c r="BN120" s="67">
        <f>IFERROR(Y120*I120,"0")</f>
        <v>183.67999999999998</v>
      </c>
      <c r="BO120" s="67">
        <f>IFERROR(X120/J120,"0")</f>
        <v>0.8</v>
      </c>
      <c r="BP120" s="67">
        <f>IFERROR(Y120/J120,"0")</f>
        <v>0.8</v>
      </c>
    </row>
    <row r="121" spans="1:68" x14ac:dyDescent="0.2">
      <c r="A121" s="190"/>
      <c r="B121" s="191"/>
      <c r="C121" s="191"/>
      <c r="D121" s="191"/>
      <c r="E121" s="191"/>
      <c r="F121" s="191"/>
      <c r="G121" s="191"/>
      <c r="H121" s="191"/>
      <c r="I121" s="191"/>
      <c r="J121" s="191"/>
      <c r="K121" s="191"/>
      <c r="L121" s="191"/>
      <c r="M121" s="191"/>
      <c r="N121" s="191"/>
      <c r="O121" s="192"/>
      <c r="P121" s="206" t="s">
        <v>72</v>
      </c>
      <c r="Q121" s="207"/>
      <c r="R121" s="207"/>
      <c r="S121" s="207"/>
      <c r="T121" s="207"/>
      <c r="U121" s="207"/>
      <c r="V121" s="208"/>
      <c r="W121" s="37" t="s">
        <v>70</v>
      </c>
      <c r="X121" s="188">
        <f>IFERROR(SUM(X119:X120),"0")</f>
        <v>70</v>
      </c>
      <c r="Y121" s="188">
        <f>IFERROR(SUM(Y119:Y120),"0")</f>
        <v>70</v>
      </c>
      <c r="Z121" s="188">
        <f>IFERROR(IF(Z119="",0,Z119),"0")+IFERROR(IF(Z120="",0,Z120),"0")</f>
        <v>1.2515999999999998</v>
      </c>
      <c r="AA121" s="189"/>
      <c r="AB121" s="189"/>
      <c r="AC121" s="189"/>
    </row>
    <row r="122" spans="1:68" x14ac:dyDescent="0.2">
      <c r="A122" s="191"/>
      <c r="B122" s="191"/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192"/>
      <c r="P122" s="206" t="s">
        <v>72</v>
      </c>
      <c r="Q122" s="207"/>
      <c r="R122" s="207"/>
      <c r="S122" s="207"/>
      <c r="T122" s="207"/>
      <c r="U122" s="207"/>
      <c r="V122" s="208"/>
      <c r="W122" s="37" t="s">
        <v>73</v>
      </c>
      <c r="X122" s="188">
        <f>IFERROR(SUMPRODUCT(X119:X120*H119:H120),"0")</f>
        <v>210</v>
      </c>
      <c r="Y122" s="188">
        <f>IFERROR(SUMPRODUCT(Y119:Y120*H119:H120),"0")</f>
        <v>210</v>
      </c>
      <c r="Z122" s="37"/>
      <c r="AA122" s="189"/>
      <c r="AB122" s="189"/>
      <c r="AC122" s="189"/>
    </row>
    <row r="123" spans="1:68" ht="16.5" hidden="1" customHeight="1" x14ac:dyDescent="0.25">
      <c r="A123" s="229" t="s">
        <v>188</v>
      </c>
      <c r="B123" s="191"/>
      <c r="C123" s="191"/>
      <c r="D123" s="191"/>
      <c r="E123" s="191"/>
      <c r="F123" s="191"/>
      <c r="G123" s="191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180"/>
      <c r="AB123" s="180"/>
      <c r="AC123" s="180"/>
    </row>
    <row r="124" spans="1:68" ht="14.25" hidden="1" customHeight="1" x14ac:dyDescent="0.25">
      <c r="A124" s="215" t="s">
        <v>130</v>
      </c>
      <c r="B124" s="191"/>
      <c r="C124" s="191"/>
      <c r="D124" s="191"/>
      <c r="E124" s="191"/>
      <c r="F124" s="191"/>
      <c r="G124" s="191"/>
      <c r="H124" s="191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179"/>
      <c r="AB124" s="179"/>
      <c r="AC124" s="179"/>
    </row>
    <row r="125" spans="1:68" ht="27" hidden="1" customHeight="1" x14ac:dyDescent="0.25">
      <c r="A125" s="54" t="s">
        <v>189</v>
      </c>
      <c r="B125" s="54" t="s">
        <v>190</v>
      </c>
      <c r="C125" s="31">
        <v>4301135279</v>
      </c>
      <c r="D125" s="193">
        <v>4607111035806</v>
      </c>
      <c r="E125" s="194"/>
      <c r="F125" s="185">
        <v>0.25</v>
      </c>
      <c r="G125" s="32">
        <v>12</v>
      </c>
      <c r="H125" s="185">
        <v>3</v>
      </c>
      <c r="I125" s="185">
        <v>3.7035999999999998</v>
      </c>
      <c r="J125" s="32">
        <v>70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4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6"/>
      <c r="R125" s="196"/>
      <c r="S125" s="196"/>
      <c r="T125" s="197"/>
      <c r="U125" s="34"/>
      <c r="V125" s="34"/>
      <c r="W125" s="35" t="s">
        <v>70</v>
      </c>
      <c r="X125" s="186">
        <v>0</v>
      </c>
      <c r="Y125" s="187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16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190"/>
      <c r="B126" s="191"/>
      <c r="C126" s="191"/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192"/>
      <c r="P126" s="206" t="s">
        <v>72</v>
      </c>
      <c r="Q126" s="207"/>
      <c r="R126" s="207"/>
      <c r="S126" s="207"/>
      <c r="T126" s="207"/>
      <c r="U126" s="207"/>
      <c r="V126" s="208"/>
      <c r="W126" s="37" t="s">
        <v>70</v>
      </c>
      <c r="X126" s="188">
        <f>IFERROR(SUM(X125:X125),"0")</f>
        <v>0</v>
      </c>
      <c r="Y126" s="188">
        <f>IFERROR(SUM(Y125:Y125),"0")</f>
        <v>0</v>
      </c>
      <c r="Z126" s="188">
        <f>IFERROR(IF(Z125="",0,Z125),"0")</f>
        <v>0</v>
      </c>
      <c r="AA126" s="189"/>
      <c r="AB126" s="189"/>
      <c r="AC126" s="189"/>
    </row>
    <row r="127" spans="1:68" hidden="1" x14ac:dyDescent="0.2">
      <c r="A127" s="191"/>
      <c r="B127" s="191"/>
      <c r="C127" s="191"/>
      <c r="D127" s="191"/>
      <c r="E127" s="191"/>
      <c r="F127" s="191"/>
      <c r="G127" s="191"/>
      <c r="H127" s="191"/>
      <c r="I127" s="191"/>
      <c r="J127" s="191"/>
      <c r="K127" s="191"/>
      <c r="L127" s="191"/>
      <c r="M127" s="191"/>
      <c r="N127" s="191"/>
      <c r="O127" s="192"/>
      <c r="P127" s="206" t="s">
        <v>72</v>
      </c>
      <c r="Q127" s="207"/>
      <c r="R127" s="207"/>
      <c r="S127" s="207"/>
      <c r="T127" s="207"/>
      <c r="U127" s="207"/>
      <c r="V127" s="208"/>
      <c r="W127" s="37" t="s">
        <v>73</v>
      </c>
      <c r="X127" s="188">
        <f>IFERROR(SUMPRODUCT(X125:X125*H125:H125),"0")</f>
        <v>0</v>
      </c>
      <c r="Y127" s="188">
        <f>IFERROR(SUMPRODUCT(Y125:Y125*H125:H125),"0")</f>
        <v>0</v>
      </c>
      <c r="Z127" s="37"/>
      <c r="AA127" s="189"/>
      <c r="AB127" s="189"/>
      <c r="AC127" s="189"/>
    </row>
    <row r="128" spans="1:68" ht="16.5" hidden="1" customHeight="1" x14ac:dyDescent="0.25">
      <c r="A128" s="229" t="s">
        <v>191</v>
      </c>
      <c r="B128" s="191"/>
      <c r="C128" s="191"/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80"/>
      <c r="AB128" s="180"/>
      <c r="AC128" s="180"/>
    </row>
    <row r="129" spans="1:68" ht="14.25" hidden="1" customHeight="1" x14ac:dyDescent="0.25">
      <c r="A129" s="215" t="s">
        <v>192</v>
      </c>
      <c r="B129" s="191"/>
      <c r="C129" s="191"/>
      <c r="D129" s="191"/>
      <c r="E129" s="191"/>
      <c r="F129" s="191"/>
      <c r="G129" s="191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79"/>
      <c r="AB129" s="179"/>
      <c r="AC129" s="179"/>
    </row>
    <row r="130" spans="1:68" ht="27" hidden="1" customHeight="1" x14ac:dyDescent="0.25">
      <c r="A130" s="54" t="s">
        <v>193</v>
      </c>
      <c r="B130" s="54" t="s">
        <v>194</v>
      </c>
      <c r="C130" s="31">
        <v>4301071054</v>
      </c>
      <c r="D130" s="193">
        <v>4607111035639</v>
      </c>
      <c r="E130" s="194"/>
      <c r="F130" s="185">
        <v>0.2</v>
      </c>
      <c r="G130" s="32">
        <v>8</v>
      </c>
      <c r="H130" s="185">
        <v>1.6</v>
      </c>
      <c r="I130" s="185">
        <v>2.12</v>
      </c>
      <c r="J130" s="32">
        <v>72</v>
      </c>
      <c r="K130" s="32" t="s">
        <v>195</v>
      </c>
      <c r="L130" s="32" t="s">
        <v>68</v>
      </c>
      <c r="M130" s="33" t="s">
        <v>69</v>
      </c>
      <c r="N130" s="33"/>
      <c r="O130" s="32">
        <v>180</v>
      </c>
      <c r="P130" s="350" t="s">
        <v>196</v>
      </c>
      <c r="Q130" s="196"/>
      <c r="R130" s="196"/>
      <c r="S130" s="196"/>
      <c r="T130" s="197"/>
      <c r="U130" s="34"/>
      <c r="V130" s="34"/>
      <c r="W130" s="35" t="s">
        <v>70</v>
      </c>
      <c r="X130" s="186">
        <v>0</v>
      </c>
      <c r="Y130" s="187">
        <f>IFERROR(IF(X130="","",X130),"")</f>
        <v>0</v>
      </c>
      <c r="Z130" s="36">
        <f>IFERROR(IF(X130="","",X130*0.01157),"")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17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197</v>
      </c>
      <c r="B131" s="54" t="s">
        <v>198</v>
      </c>
      <c r="C131" s="31">
        <v>4301135540</v>
      </c>
      <c r="D131" s="193">
        <v>4607111035646</v>
      </c>
      <c r="E131" s="194"/>
      <c r="F131" s="185">
        <v>0.2</v>
      </c>
      <c r="G131" s="32">
        <v>8</v>
      </c>
      <c r="H131" s="185">
        <v>1.6</v>
      </c>
      <c r="I131" s="185">
        <v>2.12</v>
      </c>
      <c r="J131" s="32">
        <v>72</v>
      </c>
      <c r="K131" s="32" t="s">
        <v>195</v>
      </c>
      <c r="L131" s="32" t="s">
        <v>68</v>
      </c>
      <c r="M131" s="33" t="s">
        <v>69</v>
      </c>
      <c r="N131" s="33"/>
      <c r="O131" s="32">
        <v>180</v>
      </c>
      <c r="P131" s="30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1" s="196"/>
      <c r="R131" s="196"/>
      <c r="S131" s="196"/>
      <c r="T131" s="197"/>
      <c r="U131" s="34"/>
      <c r="V131" s="34"/>
      <c r="W131" s="35" t="s">
        <v>70</v>
      </c>
      <c r="X131" s="186">
        <v>0</v>
      </c>
      <c r="Y131" s="187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71</v>
      </c>
      <c r="AK131" s="69">
        <v>1</v>
      </c>
      <c r="BB131" s="118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190"/>
      <c r="B132" s="191"/>
      <c r="C132" s="191"/>
      <c r="D132" s="191"/>
      <c r="E132" s="191"/>
      <c r="F132" s="191"/>
      <c r="G132" s="191"/>
      <c r="H132" s="191"/>
      <c r="I132" s="191"/>
      <c r="J132" s="191"/>
      <c r="K132" s="191"/>
      <c r="L132" s="191"/>
      <c r="M132" s="191"/>
      <c r="N132" s="191"/>
      <c r="O132" s="192"/>
      <c r="P132" s="206" t="s">
        <v>72</v>
      </c>
      <c r="Q132" s="207"/>
      <c r="R132" s="207"/>
      <c r="S132" s="207"/>
      <c r="T132" s="207"/>
      <c r="U132" s="207"/>
      <c r="V132" s="208"/>
      <c r="W132" s="37" t="s">
        <v>70</v>
      </c>
      <c r="X132" s="188">
        <f>IFERROR(SUM(X130:X131),"0")</f>
        <v>0</v>
      </c>
      <c r="Y132" s="188">
        <f>IFERROR(SUM(Y130:Y131),"0")</f>
        <v>0</v>
      </c>
      <c r="Z132" s="188">
        <f>IFERROR(IF(Z130="",0,Z130),"0")+IFERROR(IF(Z131="",0,Z131),"0")</f>
        <v>0</v>
      </c>
      <c r="AA132" s="189"/>
      <c r="AB132" s="189"/>
      <c r="AC132" s="189"/>
    </row>
    <row r="133" spans="1:68" hidden="1" x14ac:dyDescent="0.2">
      <c r="A133" s="191"/>
      <c r="B133" s="191"/>
      <c r="C133" s="191"/>
      <c r="D133" s="191"/>
      <c r="E133" s="191"/>
      <c r="F133" s="191"/>
      <c r="G133" s="191"/>
      <c r="H133" s="191"/>
      <c r="I133" s="191"/>
      <c r="J133" s="191"/>
      <c r="K133" s="191"/>
      <c r="L133" s="191"/>
      <c r="M133" s="191"/>
      <c r="N133" s="191"/>
      <c r="O133" s="192"/>
      <c r="P133" s="206" t="s">
        <v>72</v>
      </c>
      <c r="Q133" s="207"/>
      <c r="R133" s="207"/>
      <c r="S133" s="207"/>
      <c r="T133" s="207"/>
      <c r="U133" s="207"/>
      <c r="V133" s="208"/>
      <c r="W133" s="37" t="s">
        <v>73</v>
      </c>
      <c r="X133" s="188">
        <f>IFERROR(SUMPRODUCT(X130:X131*H130:H131),"0")</f>
        <v>0</v>
      </c>
      <c r="Y133" s="188">
        <f>IFERROR(SUMPRODUCT(Y130:Y131*H130:H131),"0")</f>
        <v>0</v>
      </c>
      <c r="Z133" s="37"/>
      <c r="AA133" s="189"/>
      <c r="AB133" s="189"/>
      <c r="AC133" s="189"/>
    </row>
    <row r="134" spans="1:68" ht="16.5" hidden="1" customHeight="1" x14ac:dyDescent="0.25">
      <c r="A134" s="229" t="s">
        <v>199</v>
      </c>
      <c r="B134" s="191"/>
      <c r="C134" s="191"/>
      <c r="D134" s="191"/>
      <c r="E134" s="191"/>
      <c r="F134" s="191"/>
      <c r="G134" s="191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80"/>
      <c r="AB134" s="180"/>
      <c r="AC134" s="180"/>
    </row>
    <row r="135" spans="1:68" ht="14.25" hidden="1" customHeight="1" x14ac:dyDescent="0.25">
      <c r="A135" s="215" t="s">
        <v>130</v>
      </c>
      <c r="B135" s="191"/>
      <c r="C135" s="191"/>
      <c r="D135" s="191"/>
      <c r="E135" s="191"/>
      <c r="F135" s="19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79"/>
      <c r="AB135" s="179"/>
      <c r="AC135" s="179"/>
    </row>
    <row r="136" spans="1:68" ht="27" hidden="1" customHeight="1" x14ac:dyDescent="0.25">
      <c r="A136" s="54" t="s">
        <v>200</v>
      </c>
      <c r="B136" s="54" t="s">
        <v>201</v>
      </c>
      <c r="C136" s="31">
        <v>4301135281</v>
      </c>
      <c r="D136" s="193">
        <v>4607111036568</v>
      </c>
      <c r="E136" s="194"/>
      <c r="F136" s="185">
        <v>0.28000000000000003</v>
      </c>
      <c r="G136" s="32">
        <v>6</v>
      </c>
      <c r="H136" s="185">
        <v>1.68</v>
      </c>
      <c r="I136" s="185">
        <v>2.1017999999999999</v>
      </c>
      <c r="J136" s="32">
        <v>126</v>
      </c>
      <c r="K136" s="32" t="s">
        <v>79</v>
      </c>
      <c r="L136" s="32" t="s">
        <v>68</v>
      </c>
      <c r="M136" s="33" t="s">
        <v>69</v>
      </c>
      <c r="N136" s="33"/>
      <c r="O136" s="32">
        <v>180</v>
      </c>
      <c r="P136" s="31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6"/>
      <c r="R136" s="196"/>
      <c r="S136" s="196"/>
      <c r="T136" s="197"/>
      <c r="U136" s="34"/>
      <c r="V136" s="34"/>
      <c r="W136" s="35" t="s">
        <v>70</v>
      </c>
      <c r="X136" s="186">
        <v>0</v>
      </c>
      <c r="Y136" s="187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71</v>
      </c>
      <c r="AK136" s="69">
        <v>1</v>
      </c>
      <c r="BB136" s="11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190"/>
      <c r="B137" s="191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2"/>
      <c r="P137" s="206" t="s">
        <v>72</v>
      </c>
      <c r="Q137" s="207"/>
      <c r="R137" s="207"/>
      <c r="S137" s="207"/>
      <c r="T137" s="207"/>
      <c r="U137" s="207"/>
      <c r="V137" s="208"/>
      <c r="W137" s="37" t="s">
        <v>70</v>
      </c>
      <c r="X137" s="188">
        <f>IFERROR(SUM(X136:X136),"0")</f>
        <v>0</v>
      </c>
      <c r="Y137" s="188">
        <f>IFERROR(SUM(Y136:Y136),"0")</f>
        <v>0</v>
      </c>
      <c r="Z137" s="188">
        <f>IFERROR(IF(Z136="",0,Z136),"0")</f>
        <v>0</v>
      </c>
      <c r="AA137" s="189"/>
      <c r="AB137" s="189"/>
      <c r="AC137" s="189"/>
    </row>
    <row r="138" spans="1:68" hidden="1" x14ac:dyDescent="0.2">
      <c r="A138" s="191"/>
      <c r="B138" s="191"/>
      <c r="C138" s="191"/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1"/>
      <c r="O138" s="192"/>
      <c r="P138" s="206" t="s">
        <v>72</v>
      </c>
      <c r="Q138" s="207"/>
      <c r="R138" s="207"/>
      <c r="S138" s="207"/>
      <c r="T138" s="207"/>
      <c r="U138" s="207"/>
      <c r="V138" s="208"/>
      <c r="W138" s="37" t="s">
        <v>73</v>
      </c>
      <c r="X138" s="188">
        <f>IFERROR(SUMPRODUCT(X136:X136*H136:H136),"0")</f>
        <v>0</v>
      </c>
      <c r="Y138" s="188">
        <f>IFERROR(SUMPRODUCT(Y136:Y136*H136:H136),"0")</f>
        <v>0</v>
      </c>
      <c r="Z138" s="37"/>
      <c r="AA138" s="189"/>
      <c r="AB138" s="189"/>
      <c r="AC138" s="189"/>
    </row>
    <row r="139" spans="1:68" ht="27.75" hidden="1" customHeight="1" x14ac:dyDescent="0.2">
      <c r="A139" s="213" t="s">
        <v>202</v>
      </c>
      <c r="B139" s="214"/>
      <c r="C139" s="214"/>
      <c r="D139" s="214"/>
      <c r="E139" s="214"/>
      <c r="F139" s="214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4"/>
      <c r="W139" s="214"/>
      <c r="X139" s="214"/>
      <c r="Y139" s="214"/>
      <c r="Z139" s="214"/>
      <c r="AA139" s="48"/>
      <c r="AB139" s="48"/>
      <c r="AC139" s="48"/>
    </row>
    <row r="140" spans="1:68" ht="16.5" hidden="1" customHeight="1" x14ac:dyDescent="0.25">
      <c r="A140" s="229" t="s">
        <v>203</v>
      </c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  <c r="AA140" s="180"/>
      <c r="AB140" s="180"/>
      <c r="AC140" s="180"/>
    </row>
    <row r="141" spans="1:68" ht="14.25" hidden="1" customHeight="1" x14ac:dyDescent="0.25">
      <c r="A141" s="215" t="s">
        <v>130</v>
      </c>
      <c r="B141" s="191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  <c r="AA141" s="179"/>
      <c r="AB141" s="179"/>
      <c r="AC141" s="179"/>
    </row>
    <row r="142" spans="1:68" ht="27" hidden="1" customHeight="1" x14ac:dyDescent="0.25">
      <c r="A142" s="54" t="s">
        <v>204</v>
      </c>
      <c r="B142" s="54" t="s">
        <v>205</v>
      </c>
      <c r="C142" s="31">
        <v>4301135317</v>
      </c>
      <c r="D142" s="193">
        <v>4607111039057</v>
      </c>
      <c r="E142" s="194"/>
      <c r="F142" s="185">
        <v>1.8</v>
      </c>
      <c r="G142" s="32">
        <v>1</v>
      </c>
      <c r="H142" s="185">
        <v>1.8</v>
      </c>
      <c r="I142" s="185">
        <v>1.9</v>
      </c>
      <c r="J142" s="32">
        <v>234</v>
      </c>
      <c r="K142" s="32" t="s">
        <v>126</v>
      </c>
      <c r="L142" s="32" t="s">
        <v>68</v>
      </c>
      <c r="M142" s="33" t="s">
        <v>69</v>
      </c>
      <c r="N142" s="33"/>
      <c r="O142" s="32">
        <v>180</v>
      </c>
      <c r="P142" s="274" t="s">
        <v>206</v>
      </c>
      <c r="Q142" s="196"/>
      <c r="R142" s="196"/>
      <c r="S142" s="196"/>
      <c r="T142" s="197"/>
      <c r="U142" s="34"/>
      <c r="V142" s="34"/>
      <c r="W142" s="35" t="s">
        <v>70</v>
      </c>
      <c r="X142" s="186">
        <v>0</v>
      </c>
      <c r="Y142" s="187">
        <f>IFERROR(IF(X142="","",X142),"")</f>
        <v>0</v>
      </c>
      <c r="Z142" s="36">
        <f>IFERROR(IF(X142="","",X142*0.00502),"")</f>
        <v>0</v>
      </c>
      <c r="AA142" s="56"/>
      <c r="AB142" s="57"/>
      <c r="AC142" s="68"/>
      <c r="AG142" s="67"/>
      <c r="AJ142" s="69" t="s">
        <v>71</v>
      </c>
      <c r="AK142" s="69">
        <v>1</v>
      </c>
      <c r="BB142" s="120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190"/>
      <c r="B143" s="191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2"/>
      <c r="P143" s="206" t="s">
        <v>72</v>
      </c>
      <c r="Q143" s="207"/>
      <c r="R143" s="207"/>
      <c r="S143" s="207"/>
      <c r="T143" s="207"/>
      <c r="U143" s="207"/>
      <c r="V143" s="208"/>
      <c r="W143" s="37" t="s">
        <v>70</v>
      </c>
      <c r="X143" s="188">
        <f>IFERROR(SUM(X142:X142),"0")</f>
        <v>0</v>
      </c>
      <c r="Y143" s="188">
        <f>IFERROR(SUM(Y142:Y142),"0")</f>
        <v>0</v>
      </c>
      <c r="Z143" s="188">
        <f>IFERROR(IF(Z142="",0,Z142),"0")</f>
        <v>0</v>
      </c>
      <c r="AA143" s="189"/>
      <c r="AB143" s="189"/>
      <c r="AC143" s="189"/>
    </row>
    <row r="144" spans="1:68" hidden="1" x14ac:dyDescent="0.2">
      <c r="A144" s="191"/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2"/>
      <c r="P144" s="206" t="s">
        <v>72</v>
      </c>
      <c r="Q144" s="207"/>
      <c r="R144" s="207"/>
      <c r="S144" s="207"/>
      <c r="T144" s="207"/>
      <c r="U144" s="207"/>
      <c r="V144" s="208"/>
      <c r="W144" s="37" t="s">
        <v>73</v>
      </c>
      <c r="X144" s="188">
        <f>IFERROR(SUMPRODUCT(X142:X142*H142:H142),"0")</f>
        <v>0</v>
      </c>
      <c r="Y144" s="188">
        <f>IFERROR(SUMPRODUCT(Y142:Y142*H142:H142),"0")</f>
        <v>0</v>
      </c>
      <c r="Z144" s="37"/>
      <c r="AA144" s="189"/>
      <c r="AB144" s="189"/>
      <c r="AC144" s="189"/>
    </row>
    <row r="145" spans="1:68" ht="16.5" hidden="1" customHeight="1" x14ac:dyDescent="0.25">
      <c r="A145" s="229" t="s">
        <v>207</v>
      </c>
      <c r="B145" s="191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  <c r="AA145" s="180"/>
      <c r="AB145" s="180"/>
      <c r="AC145" s="180"/>
    </row>
    <row r="146" spans="1:68" ht="14.25" hidden="1" customHeight="1" x14ac:dyDescent="0.25">
      <c r="A146" s="215" t="s">
        <v>64</v>
      </c>
      <c r="B146" s="191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  <c r="AA146" s="179"/>
      <c r="AB146" s="179"/>
      <c r="AC146" s="179"/>
    </row>
    <row r="147" spans="1:68" ht="16.5" hidden="1" customHeight="1" x14ac:dyDescent="0.25">
      <c r="A147" s="54" t="s">
        <v>208</v>
      </c>
      <c r="B147" s="54" t="s">
        <v>209</v>
      </c>
      <c r="C147" s="31">
        <v>4301071062</v>
      </c>
      <c r="D147" s="193">
        <v>4607111036384</v>
      </c>
      <c r="E147" s="194"/>
      <c r="F147" s="185">
        <v>5</v>
      </c>
      <c r="G147" s="32">
        <v>1</v>
      </c>
      <c r="H147" s="185">
        <v>5</v>
      </c>
      <c r="I147" s="185">
        <v>5.2106000000000003</v>
      </c>
      <c r="J147" s="32">
        <v>144</v>
      </c>
      <c r="K147" s="32" t="s">
        <v>67</v>
      </c>
      <c r="L147" s="32" t="s">
        <v>68</v>
      </c>
      <c r="M147" s="33" t="s">
        <v>69</v>
      </c>
      <c r="N147" s="33"/>
      <c r="O147" s="32">
        <v>180</v>
      </c>
      <c r="P147" s="199" t="s">
        <v>210</v>
      </c>
      <c r="Q147" s="196"/>
      <c r="R147" s="196"/>
      <c r="S147" s="196"/>
      <c r="T147" s="197"/>
      <c r="U147" s="34"/>
      <c r="V147" s="34"/>
      <c r="W147" s="35" t="s">
        <v>70</v>
      </c>
      <c r="X147" s="186">
        <v>0</v>
      </c>
      <c r="Y147" s="187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71</v>
      </c>
      <c r="AK147" s="69">
        <v>1</v>
      </c>
      <c r="BB147" s="121" t="s">
        <v>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t="16.5" hidden="1" customHeight="1" x14ac:dyDescent="0.25">
      <c r="A148" s="54" t="s">
        <v>211</v>
      </c>
      <c r="B148" s="54" t="s">
        <v>212</v>
      </c>
      <c r="C148" s="31">
        <v>4301070956</v>
      </c>
      <c r="D148" s="193">
        <v>4640242180250</v>
      </c>
      <c r="E148" s="194"/>
      <c r="F148" s="185">
        <v>5</v>
      </c>
      <c r="G148" s="32">
        <v>1</v>
      </c>
      <c r="H148" s="185">
        <v>5</v>
      </c>
      <c r="I148" s="185">
        <v>5.2131999999999996</v>
      </c>
      <c r="J148" s="32">
        <v>144</v>
      </c>
      <c r="K148" s="32" t="s">
        <v>67</v>
      </c>
      <c r="L148" s="32" t="s">
        <v>68</v>
      </c>
      <c r="M148" s="33" t="s">
        <v>69</v>
      </c>
      <c r="N148" s="33"/>
      <c r="O148" s="32">
        <v>180</v>
      </c>
      <c r="P148" s="239" t="s">
        <v>213</v>
      </c>
      <c r="Q148" s="196"/>
      <c r="R148" s="196"/>
      <c r="S148" s="196"/>
      <c r="T148" s="197"/>
      <c r="U148" s="34"/>
      <c r="V148" s="34"/>
      <c r="W148" s="35" t="s">
        <v>70</v>
      </c>
      <c r="X148" s="186">
        <v>0</v>
      </c>
      <c r="Y148" s="187">
        <f>IFERROR(IF(X148="","",X148),"")</f>
        <v>0</v>
      </c>
      <c r="Z148" s="36">
        <f>IFERROR(IF(X148="","",X148*0.00866),"")</f>
        <v>0</v>
      </c>
      <c r="AA148" s="56"/>
      <c r="AB148" s="57"/>
      <c r="AC148" s="68"/>
      <c r="AG148" s="67"/>
      <c r="AJ148" s="69" t="s">
        <v>71</v>
      </c>
      <c r="AK148" s="69">
        <v>1</v>
      </c>
      <c r="BB148" s="122" t="s">
        <v>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t="27" customHeight="1" x14ac:dyDescent="0.25">
      <c r="A149" s="54" t="s">
        <v>214</v>
      </c>
      <c r="B149" s="54" t="s">
        <v>215</v>
      </c>
      <c r="C149" s="31">
        <v>4301071050</v>
      </c>
      <c r="D149" s="193">
        <v>4607111036216</v>
      </c>
      <c r="E149" s="194"/>
      <c r="F149" s="185">
        <v>5</v>
      </c>
      <c r="G149" s="32">
        <v>1</v>
      </c>
      <c r="H149" s="185">
        <v>5</v>
      </c>
      <c r="I149" s="185">
        <v>5.2131999999999996</v>
      </c>
      <c r="J149" s="32">
        <v>144</v>
      </c>
      <c r="K149" s="32" t="s">
        <v>67</v>
      </c>
      <c r="L149" s="32" t="s">
        <v>68</v>
      </c>
      <c r="M149" s="33" t="s">
        <v>69</v>
      </c>
      <c r="N149" s="33"/>
      <c r="O149" s="32">
        <v>180</v>
      </c>
      <c r="P149" s="381" t="s">
        <v>216</v>
      </c>
      <c r="Q149" s="196"/>
      <c r="R149" s="196"/>
      <c r="S149" s="196"/>
      <c r="T149" s="197"/>
      <c r="U149" s="34"/>
      <c r="V149" s="34"/>
      <c r="W149" s="35" t="s">
        <v>70</v>
      </c>
      <c r="X149" s="186">
        <v>84</v>
      </c>
      <c r="Y149" s="187">
        <f>IFERROR(IF(X149="","",X149),"")</f>
        <v>84</v>
      </c>
      <c r="Z149" s="36">
        <f>IFERROR(IF(X149="","",X149*0.00866),"")</f>
        <v>0.72743999999999998</v>
      </c>
      <c r="AA149" s="56"/>
      <c r="AB149" s="57"/>
      <c r="AC149" s="68"/>
      <c r="AG149" s="67"/>
      <c r="AJ149" s="69" t="s">
        <v>71</v>
      </c>
      <c r="AK149" s="69">
        <v>1</v>
      </c>
      <c r="BB149" s="123" t="s">
        <v>1</v>
      </c>
      <c r="BM149" s="67">
        <f>IFERROR(X149*I149,"0")</f>
        <v>437.90879999999999</v>
      </c>
      <c r="BN149" s="67">
        <f>IFERROR(Y149*I149,"0")</f>
        <v>437.90879999999999</v>
      </c>
      <c r="BO149" s="67">
        <f>IFERROR(X149/J149,"0")</f>
        <v>0.58333333333333337</v>
      </c>
      <c r="BP149" s="67">
        <f>IFERROR(Y149/J149,"0")</f>
        <v>0.58333333333333337</v>
      </c>
    </row>
    <row r="150" spans="1:68" ht="27" hidden="1" customHeight="1" x14ac:dyDescent="0.25">
      <c r="A150" s="54" t="s">
        <v>217</v>
      </c>
      <c r="B150" s="54" t="s">
        <v>218</v>
      </c>
      <c r="C150" s="31">
        <v>4301071027</v>
      </c>
      <c r="D150" s="193">
        <v>4607111036278</v>
      </c>
      <c r="E150" s="194"/>
      <c r="F150" s="185">
        <v>1</v>
      </c>
      <c r="G150" s="32">
        <v>5</v>
      </c>
      <c r="H150" s="185">
        <v>5</v>
      </c>
      <c r="I150" s="185">
        <v>5.2830000000000004</v>
      </c>
      <c r="J150" s="32">
        <v>84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205" t="s">
        <v>219</v>
      </c>
      <c r="Q150" s="196"/>
      <c r="R150" s="196"/>
      <c r="S150" s="196"/>
      <c r="T150" s="197"/>
      <c r="U150" s="34"/>
      <c r="V150" s="34"/>
      <c r="W150" s="35" t="s">
        <v>70</v>
      </c>
      <c r="X150" s="186">
        <v>0</v>
      </c>
      <c r="Y150" s="187">
        <f>IFERROR(IF(X150="","",X150),"")</f>
        <v>0</v>
      </c>
      <c r="Z150" s="36">
        <f>IFERROR(IF(X150="","",X150*0.0155),"")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190"/>
      <c r="B151" s="191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2"/>
      <c r="P151" s="206" t="s">
        <v>72</v>
      </c>
      <c r="Q151" s="207"/>
      <c r="R151" s="207"/>
      <c r="S151" s="207"/>
      <c r="T151" s="207"/>
      <c r="U151" s="207"/>
      <c r="V151" s="208"/>
      <c r="W151" s="37" t="s">
        <v>70</v>
      </c>
      <c r="X151" s="188">
        <f>IFERROR(SUM(X147:X150),"0")</f>
        <v>84</v>
      </c>
      <c r="Y151" s="188">
        <f>IFERROR(SUM(Y147:Y150),"0")</f>
        <v>84</v>
      </c>
      <c r="Z151" s="188">
        <f>IFERROR(IF(Z147="",0,Z147),"0")+IFERROR(IF(Z148="",0,Z148),"0")+IFERROR(IF(Z149="",0,Z149),"0")+IFERROR(IF(Z150="",0,Z150),"0")</f>
        <v>0.72743999999999998</v>
      </c>
      <c r="AA151" s="189"/>
      <c r="AB151" s="189"/>
      <c r="AC151" s="189"/>
    </row>
    <row r="152" spans="1:68" x14ac:dyDescent="0.2">
      <c r="A152" s="191"/>
      <c r="B152" s="191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2"/>
      <c r="P152" s="206" t="s">
        <v>72</v>
      </c>
      <c r="Q152" s="207"/>
      <c r="R152" s="207"/>
      <c r="S152" s="207"/>
      <c r="T152" s="207"/>
      <c r="U152" s="207"/>
      <c r="V152" s="208"/>
      <c r="W152" s="37" t="s">
        <v>73</v>
      </c>
      <c r="X152" s="188">
        <f>IFERROR(SUMPRODUCT(X147:X150*H147:H150),"0")</f>
        <v>420</v>
      </c>
      <c r="Y152" s="188">
        <f>IFERROR(SUMPRODUCT(Y147:Y150*H147:H150),"0")</f>
        <v>420</v>
      </c>
      <c r="Z152" s="37"/>
      <c r="AA152" s="189"/>
      <c r="AB152" s="189"/>
      <c r="AC152" s="189"/>
    </row>
    <row r="153" spans="1:68" ht="14.25" hidden="1" customHeight="1" x14ac:dyDescent="0.25">
      <c r="A153" s="215" t="s">
        <v>220</v>
      </c>
      <c r="B153" s="191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  <c r="AA153" s="179"/>
      <c r="AB153" s="179"/>
      <c r="AC153" s="179"/>
    </row>
    <row r="154" spans="1:68" ht="27" hidden="1" customHeight="1" x14ac:dyDescent="0.25">
      <c r="A154" s="54" t="s">
        <v>221</v>
      </c>
      <c r="B154" s="54" t="s">
        <v>222</v>
      </c>
      <c r="C154" s="31">
        <v>4301080153</v>
      </c>
      <c r="D154" s="193">
        <v>4607111036827</v>
      </c>
      <c r="E154" s="194"/>
      <c r="F154" s="185">
        <v>1</v>
      </c>
      <c r="G154" s="32">
        <v>5</v>
      </c>
      <c r="H154" s="185">
        <v>5</v>
      </c>
      <c r="I154" s="185">
        <v>5.2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90</v>
      </c>
      <c r="P154" s="32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4" s="196"/>
      <c r="R154" s="196"/>
      <c r="S154" s="196"/>
      <c r="T154" s="197"/>
      <c r="U154" s="34"/>
      <c r="V154" s="34"/>
      <c r="W154" s="35" t="s">
        <v>70</v>
      </c>
      <c r="X154" s="186">
        <v>0</v>
      </c>
      <c r="Y154" s="187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223</v>
      </c>
      <c r="B155" s="54" t="s">
        <v>224</v>
      </c>
      <c r="C155" s="31">
        <v>4301080154</v>
      </c>
      <c r="D155" s="193">
        <v>4607111036834</v>
      </c>
      <c r="E155" s="194"/>
      <c r="F155" s="185">
        <v>1</v>
      </c>
      <c r="G155" s="32">
        <v>5</v>
      </c>
      <c r="H155" s="185">
        <v>5</v>
      </c>
      <c r="I155" s="185">
        <v>5.2530000000000001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90</v>
      </c>
      <c r="P155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5" s="196"/>
      <c r="R155" s="196"/>
      <c r="S155" s="196"/>
      <c r="T155" s="197"/>
      <c r="U155" s="34"/>
      <c r="V155" s="34"/>
      <c r="W155" s="35" t="s">
        <v>70</v>
      </c>
      <c r="X155" s="186">
        <v>0</v>
      </c>
      <c r="Y155" s="187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190"/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2"/>
      <c r="P156" s="206" t="s">
        <v>72</v>
      </c>
      <c r="Q156" s="207"/>
      <c r="R156" s="207"/>
      <c r="S156" s="207"/>
      <c r="T156" s="207"/>
      <c r="U156" s="207"/>
      <c r="V156" s="208"/>
      <c r="W156" s="37" t="s">
        <v>70</v>
      </c>
      <c r="X156" s="188">
        <f>IFERROR(SUM(X154:X155),"0")</f>
        <v>0</v>
      </c>
      <c r="Y156" s="188">
        <f>IFERROR(SUM(Y154:Y155),"0")</f>
        <v>0</v>
      </c>
      <c r="Z156" s="188">
        <f>IFERROR(IF(Z154="",0,Z154),"0")+IFERROR(IF(Z155="",0,Z155),"0")</f>
        <v>0</v>
      </c>
      <c r="AA156" s="189"/>
      <c r="AB156" s="189"/>
      <c r="AC156" s="189"/>
    </row>
    <row r="157" spans="1:68" hidden="1" x14ac:dyDescent="0.2">
      <c r="A157" s="191"/>
      <c r="B157" s="191"/>
      <c r="C157" s="191"/>
      <c r="D157" s="191"/>
      <c r="E157" s="191"/>
      <c r="F157" s="191"/>
      <c r="G157" s="191"/>
      <c r="H157" s="191"/>
      <c r="I157" s="191"/>
      <c r="J157" s="191"/>
      <c r="K157" s="191"/>
      <c r="L157" s="191"/>
      <c r="M157" s="191"/>
      <c r="N157" s="191"/>
      <c r="O157" s="192"/>
      <c r="P157" s="206" t="s">
        <v>72</v>
      </c>
      <c r="Q157" s="207"/>
      <c r="R157" s="207"/>
      <c r="S157" s="207"/>
      <c r="T157" s="207"/>
      <c r="U157" s="207"/>
      <c r="V157" s="208"/>
      <c r="W157" s="37" t="s">
        <v>73</v>
      </c>
      <c r="X157" s="188">
        <f>IFERROR(SUMPRODUCT(X154:X155*H154:H155),"0")</f>
        <v>0</v>
      </c>
      <c r="Y157" s="188">
        <f>IFERROR(SUMPRODUCT(Y154:Y155*H154:H155),"0")</f>
        <v>0</v>
      </c>
      <c r="Z157" s="37"/>
      <c r="AA157" s="189"/>
      <c r="AB157" s="189"/>
      <c r="AC157" s="189"/>
    </row>
    <row r="158" spans="1:68" ht="27.75" hidden="1" customHeight="1" x14ac:dyDescent="0.2">
      <c r="A158" s="213" t="s">
        <v>225</v>
      </c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4"/>
      <c r="W158" s="214"/>
      <c r="X158" s="214"/>
      <c r="Y158" s="214"/>
      <c r="Z158" s="214"/>
      <c r="AA158" s="48"/>
      <c r="AB158" s="48"/>
      <c r="AC158" s="48"/>
    </row>
    <row r="159" spans="1:68" ht="16.5" hidden="1" customHeight="1" x14ac:dyDescent="0.25">
      <c r="A159" s="229" t="s">
        <v>226</v>
      </c>
      <c r="B159" s="191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  <c r="AA159" s="180"/>
      <c r="AB159" s="180"/>
      <c r="AC159" s="180"/>
    </row>
    <row r="160" spans="1:68" ht="14.25" hidden="1" customHeight="1" x14ac:dyDescent="0.25">
      <c r="A160" s="215" t="s">
        <v>76</v>
      </c>
      <c r="B160" s="191"/>
      <c r="C160" s="191"/>
      <c r="D160" s="191"/>
      <c r="E160" s="191"/>
      <c r="F160" s="191"/>
      <c r="G160" s="191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  <c r="AA160" s="179"/>
      <c r="AB160" s="179"/>
      <c r="AC160" s="179"/>
    </row>
    <row r="161" spans="1:68" ht="16.5" customHeight="1" x14ac:dyDescent="0.25">
      <c r="A161" s="54" t="s">
        <v>227</v>
      </c>
      <c r="B161" s="54" t="s">
        <v>228</v>
      </c>
      <c r="C161" s="31">
        <v>4301132097</v>
      </c>
      <c r="D161" s="193">
        <v>4607111035721</v>
      </c>
      <c r="E161" s="194"/>
      <c r="F161" s="185">
        <v>0.25</v>
      </c>
      <c r="G161" s="32">
        <v>12</v>
      </c>
      <c r="H161" s="185">
        <v>3</v>
      </c>
      <c r="I161" s="185">
        <v>3.3879999999999999</v>
      </c>
      <c r="J161" s="32">
        <v>70</v>
      </c>
      <c r="K161" s="32" t="s">
        <v>79</v>
      </c>
      <c r="L161" s="32" t="s">
        <v>68</v>
      </c>
      <c r="M161" s="33" t="s">
        <v>69</v>
      </c>
      <c r="N161" s="33"/>
      <c r="O161" s="32">
        <v>365</v>
      </c>
      <c r="P161" s="32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1" s="196"/>
      <c r="R161" s="196"/>
      <c r="S161" s="196"/>
      <c r="T161" s="197"/>
      <c r="U161" s="34"/>
      <c r="V161" s="34"/>
      <c r="W161" s="35" t="s">
        <v>70</v>
      </c>
      <c r="X161" s="186">
        <v>112</v>
      </c>
      <c r="Y161" s="187">
        <f>IFERROR(IF(X161="","",X161),"")</f>
        <v>112</v>
      </c>
      <c r="Z161" s="36">
        <f>IFERROR(IF(X161="","",X161*0.01788),"")</f>
        <v>2.0025599999999999</v>
      </c>
      <c r="AA161" s="56"/>
      <c r="AB161" s="57"/>
      <c r="AC161" s="68"/>
      <c r="AG161" s="67"/>
      <c r="AJ161" s="69" t="s">
        <v>71</v>
      </c>
      <c r="AK161" s="69">
        <v>1</v>
      </c>
      <c r="BB161" s="127" t="s">
        <v>80</v>
      </c>
      <c r="BM161" s="67">
        <f>IFERROR(X161*I161,"0")</f>
        <v>379.45600000000002</v>
      </c>
      <c r="BN161" s="67">
        <f>IFERROR(Y161*I161,"0")</f>
        <v>379.45600000000002</v>
      </c>
      <c r="BO161" s="67">
        <f>IFERROR(X161/J161,"0")</f>
        <v>1.6</v>
      </c>
      <c r="BP161" s="67">
        <f>IFERROR(Y161/J161,"0")</f>
        <v>1.6</v>
      </c>
    </row>
    <row r="162" spans="1:68" ht="27" customHeight="1" x14ac:dyDescent="0.25">
      <c r="A162" s="54" t="s">
        <v>229</v>
      </c>
      <c r="B162" s="54" t="s">
        <v>230</v>
      </c>
      <c r="C162" s="31">
        <v>4301132100</v>
      </c>
      <c r="D162" s="193">
        <v>4607111035691</v>
      </c>
      <c r="E162" s="194"/>
      <c r="F162" s="185">
        <v>0.25</v>
      </c>
      <c r="G162" s="32">
        <v>12</v>
      </c>
      <c r="H162" s="185">
        <v>3</v>
      </c>
      <c r="I162" s="185">
        <v>3.3879999999999999</v>
      </c>
      <c r="J162" s="32">
        <v>70</v>
      </c>
      <c r="K162" s="32" t="s">
        <v>79</v>
      </c>
      <c r="L162" s="32" t="s">
        <v>68</v>
      </c>
      <c r="M162" s="33" t="s">
        <v>69</v>
      </c>
      <c r="N162" s="33"/>
      <c r="O162" s="32">
        <v>365</v>
      </c>
      <c r="P162" s="34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2" s="196"/>
      <c r="R162" s="196"/>
      <c r="S162" s="196"/>
      <c r="T162" s="197"/>
      <c r="U162" s="34"/>
      <c r="V162" s="34"/>
      <c r="W162" s="35" t="s">
        <v>70</v>
      </c>
      <c r="X162" s="186">
        <v>154</v>
      </c>
      <c r="Y162" s="187">
        <f>IFERROR(IF(X162="","",X162),"")</f>
        <v>154</v>
      </c>
      <c r="Z162" s="36">
        <f>IFERROR(IF(X162="","",X162*0.01788),"")</f>
        <v>2.75352</v>
      </c>
      <c r="AA162" s="56"/>
      <c r="AB162" s="57"/>
      <c r="AC162" s="68"/>
      <c r="AG162" s="67"/>
      <c r="AJ162" s="69" t="s">
        <v>71</v>
      </c>
      <c r="AK162" s="69">
        <v>1</v>
      </c>
      <c r="BB162" s="128" t="s">
        <v>80</v>
      </c>
      <c r="BM162" s="67">
        <f>IFERROR(X162*I162,"0")</f>
        <v>521.75199999999995</v>
      </c>
      <c r="BN162" s="67">
        <f>IFERROR(Y162*I162,"0")</f>
        <v>521.75199999999995</v>
      </c>
      <c r="BO162" s="67">
        <f>IFERROR(X162/J162,"0")</f>
        <v>2.2000000000000002</v>
      </c>
      <c r="BP162" s="67">
        <f>IFERROR(Y162/J162,"0")</f>
        <v>2.2000000000000002</v>
      </c>
    </row>
    <row r="163" spans="1:68" ht="27" customHeight="1" x14ac:dyDescent="0.25">
      <c r="A163" s="54" t="s">
        <v>231</v>
      </c>
      <c r="B163" s="54" t="s">
        <v>232</v>
      </c>
      <c r="C163" s="31">
        <v>4301132079</v>
      </c>
      <c r="D163" s="193">
        <v>4607111038487</v>
      </c>
      <c r="E163" s="194"/>
      <c r="F163" s="185">
        <v>0.25</v>
      </c>
      <c r="G163" s="32">
        <v>12</v>
      </c>
      <c r="H163" s="185">
        <v>3</v>
      </c>
      <c r="I163" s="185">
        <v>3.7360000000000002</v>
      </c>
      <c r="J163" s="32">
        <v>70</v>
      </c>
      <c r="K163" s="32" t="s">
        <v>79</v>
      </c>
      <c r="L163" s="32" t="s">
        <v>68</v>
      </c>
      <c r="M163" s="33" t="s">
        <v>69</v>
      </c>
      <c r="N163" s="33"/>
      <c r="O163" s="32">
        <v>180</v>
      </c>
      <c r="P163" s="29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3" s="196"/>
      <c r="R163" s="196"/>
      <c r="S163" s="196"/>
      <c r="T163" s="197"/>
      <c r="U163" s="34"/>
      <c r="V163" s="34"/>
      <c r="W163" s="35" t="s">
        <v>70</v>
      </c>
      <c r="X163" s="186">
        <v>28</v>
      </c>
      <c r="Y163" s="187">
        <f>IFERROR(IF(X163="","",X163),"")</f>
        <v>28</v>
      </c>
      <c r="Z163" s="36">
        <f>IFERROR(IF(X163="","",X163*0.01788),"")</f>
        <v>0.50063999999999997</v>
      </c>
      <c r="AA163" s="56"/>
      <c r="AB163" s="57"/>
      <c r="AC163" s="68"/>
      <c r="AG163" s="67"/>
      <c r="AJ163" s="69" t="s">
        <v>71</v>
      </c>
      <c r="AK163" s="69">
        <v>1</v>
      </c>
      <c r="BB163" s="129" t="s">
        <v>80</v>
      </c>
      <c r="BM163" s="67">
        <f>IFERROR(X163*I163,"0")</f>
        <v>104.608</v>
      </c>
      <c r="BN163" s="67">
        <f>IFERROR(Y163*I163,"0")</f>
        <v>104.608</v>
      </c>
      <c r="BO163" s="67">
        <f>IFERROR(X163/J163,"0")</f>
        <v>0.4</v>
      </c>
      <c r="BP163" s="67">
        <f>IFERROR(Y163/J163,"0")</f>
        <v>0.4</v>
      </c>
    </row>
    <row r="164" spans="1:68" x14ac:dyDescent="0.2">
      <c r="A164" s="190"/>
      <c r="B164" s="191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192"/>
      <c r="P164" s="206" t="s">
        <v>72</v>
      </c>
      <c r="Q164" s="207"/>
      <c r="R164" s="207"/>
      <c r="S164" s="207"/>
      <c r="T164" s="207"/>
      <c r="U164" s="207"/>
      <c r="V164" s="208"/>
      <c r="W164" s="37" t="s">
        <v>70</v>
      </c>
      <c r="X164" s="188">
        <f>IFERROR(SUM(X161:X163),"0")</f>
        <v>294</v>
      </c>
      <c r="Y164" s="188">
        <f>IFERROR(SUM(Y161:Y163),"0")</f>
        <v>294</v>
      </c>
      <c r="Z164" s="188">
        <f>IFERROR(IF(Z161="",0,Z161),"0")+IFERROR(IF(Z162="",0,Z162),"0")+IFERROR(IF(Z163="",0,Z163),"0")</f>
        <v>5.2567199999999996</v>
      </c>
      <c r="AA164" s="189"/>
      <c r="AB164" s="189"/>
      <c r="AC164" s="189"/>
    </row>
    <row r="165" spans="1:68" x14ac:dyDescent="0.2">
      <c r="A165" s="191"/>
      <c r="B165" s="191"/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2"/>
      <c r="P165" s="206" t="s">
        <v>72</v>
      </c>
      <c r="Q165" s="207"/>
      <c r="R165" s="207"/>
      <c r="S165" s="207"/>
      <c r="T165" s="207"/>
      <c r="U165" s="207"/>
      <c r="V165" s="208"/>
      <c r="W165" s="37" t="s">
        <v>73</v>
      </c>
      <c r="X165" s="188">
        <f>IFERROR(SUMPRODUCT(X161:X163*H161:H163),"0")</f>
        <v>882</v>
      </c>
      <c r="Y165" s="188">
        <f>IFERROR(SUMPRODUCT(Y161:Y163*H161:H163),"0")</f>
        <v>882</v>
      </c>
      <c r="Z165" s="37"/>
      <c r="AA165" s="189"/>
      <c r="AB165" s="189"/>
      <c r="AC165" s="189"/>
    </row>
    <row r="166" spans="1:68" ht="14.25" hidden="1" customHeight="1" x14ac:dyDescent="0.25">
      <c r="A166" s="215" t="s">
        <v>233</v>
      </c>
      <c r="B166" s="191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  <c r="AA166" s="179"/>
      <c r="AB166" s="179"/>
      <c r="AC166" s="179"/>
    </row>
    <row r="167" spans="1:68" ht="27" hidden="1" customHeight="1" x14ac:dyDescent="0.25">
      <c r="A167" s="54" t="s">
        <v>234</v>
      </c>
      <c r="B167" s="54" t="s">
        <v>235</v>
      </c>
      <c r="C167" s="31">
        <v>4301051319</v>
      </c>
      <c r="D167" s="193">
        <v>4680115881204</v>
      </c>
      <c r="E167" s="194"/>
      <c r="F167" s="185">
        <v>0.33</v>
      </c>
      <c r="G167" s="32">
        <v>6</v>
      </c>
      <c r="H167" s="185">
        <v>1.98</v>
      </c>
      <c r="I167" s="185">
        <v>2.246</v>
      </c>
      <c r="J167" s="32">
        <v>156</v>
      </c>
      <c r="K167" s="32" t="s">
        <v>67</v>
      </c>
      <c r="L167" s="32" t="s">
        <v>68</v>
      </c>
      <c r="M167" s="33" t="s">
        <v>236</v>
      </c>
      <c r="N167" s="33"/>
      <c r="O167" s="32">
        <v>365</v>
      </c>
      <c r="P167" s="2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67" s="196"/>
      <c r="R167" s="196"/>
      <c r="S167" s="196"/>
      <c r="T167" s="197"/>
      <c r="U167" s="34"/>
      <c r="V167" s="34"/>
      <c r="W167" s="35" t="s">
        <v>70</v>
      </c>
      <c r="X167" s="186">
        <v>0</v>
      </c>
      <c r="Y167" s="187">
        <f>IFERROR(IF(X167="","",X167),"")</f>
        <v>0</v>
      </c>
      <c r="Z167" s="36">
        <f>IFERROR(IF(X167="","",X167*0.00753),"")</f>
        <v>0</v>
      </c>
      <c r="AA167" s="56"/>
      <c r="AB167" s="57"/>
      <c r="AC167" s="68"/>
      <c r="AG167" s="67"/>
      <c r="AJ167" s="69" t="s">
        <v>71</v>
      </c>
      <c r="AK167" s="69">
        <v>1</v>
      </c>
      <c r="BB167" s="130" t="s">
        <v>237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190"/>
      <c r="B168" s="191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192"/>
      <c r="P168" s="206" t="s">
        <v>72</v>
      </c>
      <c r="Q168" s="207"/>
      <c r="R168" s="207"/>
      <c r="S168" s="207"/>
      <c r="T168" s="207"/>
      <c r="U168" s="207"/>
      <c r="V168" s="208"/>
      <c r="W168" s="37" t="s">
        <v>70</v>
      </c>
      <c r="X168" s="188">
        <f>IFERROR(SUM(X167:X167),"0")</f>
        <v>0</v>
      </c>
      <c r="Y168" s="188">
        <f>IFERROR(SUM(Y167:Y167),"0")</f>
        <v>0</v>
      </c>
      <c r="Z168" s="188">
        <f>IFERROR(IF(Z167="",0,Z167),"0")</f>
        <v>0</v>
      </c>
      <c r="AA168" s="189"/>
      <c r="AB168" s="189"/>
      <c r="AC168" s="189"/>
    </row>
    <row r="169" spans="1:68" hidden="1" x14ac:dyDescent="0.2">
      <c r="A169" s="191"/>
      <c r="B169" s="191"/>
      <c r="C169" s="191"/>
      <c r="D169" s="191"/>
      <c r="E169" s="191"/>
      <c r="F169" s="191"/>
      <c r="G169" s="191"/>
      <c r="H169" s="191"/>
      <c r="I169" s="191"/>
      <c r="J169" s="191"/>
      <c r="K169" s="191"/>
      <c r="L169" s="191"/>
      <c r="M169" s="191"/>
      <c r="N169" s="191"/>
      <c r="O169" s="192"/>
      <c r="P169" s="206" t="s">
        <v>72</v>
      </c>
      <c r="Q169" s="207"/>
      <c r="R169" s="207"/>
      <c r="S169" s="207"/>
      <c r="T169" s="207"/>
      <c r="U169" s="207"/>
      <c r="V169" s="208"/>
      <c r="W169" s="37" t="s">
        <v>73</v>
      </c>
      <c r="X169" s="188">
        <f>IFERROR(SUMPRODUCT(X167:X167*H167:H167),"0")</f>
        <v>0</v>
      </c>
      <c r="Y169" s="188">
        <f>IFERROR(SUMPRODUCT(Y167:Y167*H167:H167),"0")</f>
        <v>0</v>
      </c>
      <c r="Z169" s="37"/>
      <c r="AA169" s="189"/>
      <c r="AB169" s="189"/>
      <c r="AC169" s="189"/>
    </row>
    <row r="170" spans="1:68" ht="27.75" hidden="1" customHeight="1" x14ac:dyDescent="0.2">
      <c r="A170" s="213" t="s">
        <v>238</v>
      </c>
      <c r="B170" s="214"/>
      <c r="C170" s="214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14"/>
      <c r="X170" s="214"/>
      <c r="Y170" s="214"/>
      <c r="Z170" s="214"/>
      <c r="AA170" s="48"/>
      <c r="AB170" s="48"/>
      <c r="AC170" s="48"/>
    </row>
    <row r="171" spans="1:68" ht="16.5" hidden="1" customHeight="1" x14ac:dyDescent="0.25">
      <c r="A171" s="229" t="s">
        <v>239</v>
      </c>
      <c r="B171" s="191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  <c r="X171" s="191"/>
      <c r="Y171" s="191"/>
      <c r="Z171" s="191"/>
      <c r="AA171" s="180"/>
      <c r="AB171" s="180"/>
      <c r="AC171" s="180"/>
    </row>
    <row r="172" spans="1:68" ht="14.25" hidden="1" customHeight="1" x14ac:dyDescent="0.25">
      <c r="A172" s="215" t="s">
        <v>64</v>
      </c>
      <c r="B172" s="191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  <c r="AA172" s="179"/>
      <c r="AB172" s="179"/>
      <c r="AC172" s="179"/>
    </row>
    <row r="173" spans="1:68" ht="16.5" customHeight="1" x14ac:dyDescent="0.25">
      <c r="A173" s="54" t="s">
        <v>240</v>
      </c>
      <c r="B173" s="54" t="s">
        <v>241</v>
      </c>
      <c r="C173" s="31">
        <v>4301070948</v>
      </c>
      <c r="D173" s="193">
        <v>4607111037022</v>
      </c>
      <c r="E173" s="194"/>
      <c r="F173" s="185">
        <v>0.7</v>
      </c>
      <c r="G173" s="32">
        <v>8</v>
      </c>
      <c r="H173" s="185">
        <v>5.6</v>
      </c>
      <c r="I173" s="185">
        <v>5.87</v>
      </c>
      <c r="J173" s="32">
        <v>84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0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3" s="196"/>
      <c r="R173" s="196"/>
      <c r="S173" s="196"/>
      <c r="T173" s="197"/>
      <c r="U173" s="34"/>
      <c r="V173" s="34"/>
      <c r="W173" s="35" t="s">
        <v>70</v>
      </c>
      <c r="X173" s="186">
        <v>96</v>
      </c>
      <c r="Y173" s="187">
        <f>IFERROR(IF(X173="","",X173),"")</f>
        <v>96</v>
      </c>
      <c r="Z173" s="36">
        <f>IFERROR(IF(X173="","",X173*0.0155),"")</f>
        <v>1.488</v>
      </c>
      <c r="AA173" s="56"/>
      <c r="AB173" s="57"/>
      <c r="AC173" s="68"/>
      <c r="AG173" s="67"/>
      <c r="AJ173" s="69" t="s">
        <v>71</v>
      </c>
      <c r="AK173" s="69">
        <v>1</v>
      </c>
      <c r="BB173" s="131" t="s">
        <v>1</v>
      </c>
      <c r="BM173" s="67">
        <f>IFERROR(X173*I173,"0")</f>
        <v>563.52</v>
      </c>
      <c r="BN173" s="67">
        <f>IFERROR(Y173*I173,"0")</f>
        <v>563.52</v>
      </c>
      <c r="BO173" s="67">
        <f>IFERROR(X173/J173,"0")</f>
        <v>1.1428571428571428</v>
      </c>
      <c r="BP173" s="67">
        <f>IFERROR(Y173/J173,"0")</f>
        <v>1.1428571428571428</v>
      </c>
    </row>
    <row r="174" spans="1:68" ht="27" hidden="1" customHeight="1" x14ac:dyDescent="0.25">
      <c r="A174" s="54" t="s">
        <v>242</v>
      </c>
      <c r="B174" s="54" t="s">
        <v>243</v>
      </c>
      <c r="C174" s="31">
        <v>4301070990</v>
      </c>
      <c r="D174" s="193">
        <v>4607111038494</v>
      </c>
      <c r="E174" s="194"/>
      <c r="F174" s="185">
        <v>0.7</v>
      </c>
      <c r="G174" s="32">
        <v>8</v>
      </c>
      <c r="H174" s="185">
        <v>5.6</v>
      </c>
      <c r="I174" s="185">
        <v>5.87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3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4" s="196"/>
      <c r="R174" s="196"/>
      <c r="S174" s="196"/>
      <c r="T174" s="197"/>
      <c r="U174" s="34"/>
      <c r="V174" s="34"/>
      <c r="W174" s="35" t="s">
        <v>70</v>
      </c>
      <c r="X174" s="186">
        <v>0</v>
      </c>
      <c r="Y174" s="187">
        <f>IFERROR(IF(X174="","",X174),"")</f>
        <v>0</v>
      </c>
      <c r="Z174" s="36">
        <f>IFERROR(IF(X174="","",X174*0.0155),"")</f>
        <v>0</v>
      </c>
      <c r="AA174" s="56"/>
      <c r="AB174" s="57"/>
      <c r="AC174" s="68"/>
      <c r="AG174" s="67"/>
      <c r="AJ174" s="69" t="s">
        <v>71</v>
      </c>
      <c r="AK174" s="69">
        <v>1</v>
      </c>
      <c r="BB174" s="132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244</v>
      </c>
      <c r="B175" s="54" t="s">
        <v>245</v>
      </c>
      <c r="C175" s="31">
        <v>4301070966</v>
      </c>
      <c r="D175" s="193">
        <v>4607111038135</v>
      </c>
      <c r="E175" s="194"/>
      <c r="F175" s="185">
        <v>0.7</v>
      </c>
      <c r="G175" s="32">
        <v>8</v>
      </c>
      <c r="H175" s="185">
        <v>5.6</v>
      </c>
      <c r="I175" s="185">
        <v>5.87</v>
      </c>
      <c r="J175" s="32">
        <v>84</v>
      </c>
      <c r="K175" s="32" t="s">
        <v>67</v>
      </c>
      <c r="L175" s="32" t="s">
        <v>68</v>
      </c>
      <c r="M175" s="33" t="s">
        <v>69</v>
      </c>
      <c r="N175" s="33"/>
      <c r="O175" s="32">
        <v>180</v>
      </c>
      <c r="P175" s="34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5" s="196"/>
      <c r="R175" s="196"/>
      <c r="S175" s="196"/>
      <c r="T175" s="197"/>
      <c r="U175" s="34"/>
      <c r="V175" s="34"/>
      <c r="W175" s="35" t="s">
        <v>70</v>
      </c>
      <c r="X175" s="186">
        <v>12</v>
      </c>
      <c r="Y175" s="187">
        <f>IFERROR(IF(X175="","",X175),"")</f>
        <v>12</v>
      </c>
      <c r="Z175" s="36">
        <f>IFERROR(IF(X175="","",X175*0.0155),"")</f>
        <v>0.186</v>
      </c>
      <c r="AA175" s="56"/>
      <c r="AB175" s="57"/>
      <c r="AC175" s="68"/>
      <c r="AG175" s="67"/>
      <c r="AJ175" s="69" t="s">
        <v>71</v>
      </c>
      <c r="AK175" s="69">
        <v>1</v>
      </c>
      <c r="BB175" s="133" t="s">
        <v>1</v>
      </c>
      <c r="BM175" s="67">
        <f>IFERROR(X175*I175,"0")</f>
        <v>70.44</v>
      </c>
      <c r="BN175" s="67">
        <f>IFERROR(Y175*I175,"0")</f>
        <v>70.44</v>
      </c>
      <c r="BO175" s="67">
        <f>IFERROR(X175/J175,"0")</f>
        <v>0.14285714285714285</v>
      </c>
      <c r="BP175" s="67">
        <f>IFERROR(Y175/J175,"0")</f>
        <v>0.14285714285714285</v>
      </c>
    </row>
    <row r="176" spans="1:68" x14ac:dyDescent="0.2">
      <c r="A176" s="190"/>
      <c r="B176" s="191"/>
      <c r="C176" s="191"/>
      <c r="D176" s="191"/>
      <c r="E176" s="191"/>
      <c r="F176" s="191"/>
      <c r="G176" s="191"/>
      <c r="H176" s="191"/>
      <c r="I176" s="191"/>
      <c r="J176" s="191"/>
      <c r="K176" s="191"/>
      <c r="L176" s="191"/>
      <c r="M176" s="191"/>
      <c r="N176" s="191"/>
      <c r="O176" s="192"/>
      <c r="P176" s="206" t="s">
        <v>72</v>
      </c>
      <c r="Q176" s="207"/>
      <c r="R176" s="207"/>
      <c r="S176" s="207"/>
      <c r="T176" s="207"/>
      <c r="U176" s="207"/>
      <c r="V176" s="208"/>
      <c r="W176" s="37" t="s">
        <v>70</v>
      </c>
      <c r="X176" s="188">
        <f>IFERROR(SUM(X173:X175),"0")</f>
        <v>108</v>
      </c>
      <c r="Y176" s="188">
        <f>IFERROR(SUM(Y173:Y175),"0")</f>
        <v>108</v>
      </c>
      <c r="Z176" s="188">
        <f>IFERROR(IF(Z173="",0,Z173),"0")+IFERROR(IF(Z174="",0,Z174),"0")+IFERROR(IF(Z175="",0,Z175),"0")</f>
        <v>1.6739999999999999</v>
      </c>
      <c r="AA176" s="189"/>
      <c r="AB176" s="189"/>
      <c r="AC176" s="189"/>
    </row>
    <row r="177" spans="1:68" x14ac:dyDescent="0.2">
      <c r="A177" s="191"/>
      <c r="B177" s="191"/>
      <c r="C177" s="191"/>
      <c r="D177" s="191"/>
      <c r="E177" s="191"/>
      <c r="F177" s="191"/>
      <c r="G177" s="191"/>
      <c r="H177" s="191"/>
      <c r="I177" s="191"/>
      <c r="J177" s="191"/>
      <c r="K177" s="191"/>
      <c r="L177" s="191"/>
      <c r="M177" s="191"/>
      <c r="N177" s="191"/>
      <c r="O177" s="192"/>
      <c r="P177" s="206" t="s">
        <v>72</v>
      </c>
      <c r="Q177" s="207"/>
      <c r="R177" s="207"/>
      <c r="S177" s="207"/>
      <c r="T177" s="207"/>
      <c r="U177" s="207"/>
      <c r="V177" s="208"/>
      <c r="W177" s="37" t="s">
        <v>73</v>
      </c>
      <c r="X177" s="188">
        <f>IFERROR(SUMPRODUCT(X173:X175*H173:H175),"0")</f>
        <v>604.79999999999995</v>
      </c>
      <c r="Y177" s="188">
        <f>IFERROR(SUMPRODUCT(Y173:Y175*H173:H175),"0")</f>
        <v>604.79999999999995</v>
      </c>
      <c r="Z177" s="37"/>
      <c r="AA177" s="189"/>
      <c r="AB177" s="189"/>
      <c r="AC177" s="189"/>
    </row>
    <row r="178" spans="1:68" ht="16.5" hidden="1" customHeight="1" x14ac:dyDescent="0.25">
      <c r="A178" s="229" t="s">
        <v>246</v>
      </c>
      <c r="B178" s="191"/>
      <c r="C178" s="191"/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  <c r="AA178" s="180"/>
      <c r="AB178" s="180"/>
      <c r="AC178" s="180"/>
    </row>
    <row r="179" spans="1:68" ht="14.25" hidden="1" customHeight="1" x14ac:dyDescent="0.25">
      <c r="A179" s="215" t="s">
        <v>64</v>
      </c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  <c r="AA179" s="179"/>
      <c r="AB179" s="179"/>
      <c r="AC179" s="179"/>
    </row>
    <row r="180" spans="1:68" ht="27" hidden="1" customHeight="1" x14ac:dyDescent="0.25">
      <c r="A180" s="54" t="s">
        <v>247</v>
      </c>
      <c r="B180" s="54" t="s">
        <v>248</v>
      </c>
      <c r="C180" s="31">
        <v>4301070996</v>
      </c>
      <c r="D180" s="193">
        <v>4607111038654</v>
      </c>
      <c r="E180" s="194"/>
      <c r="F180" s="185">
        <v>0.4</v>
      </c>
      <c r="G180" s="32">
        <v>16</v>
      </c>
      <c r="H180" s="185">
        <v>6.4</v>
      </c>
      <c r="I180" s="185">
        <v>6.63</v>
      </c>
      <c r="J180" s="32">
        <v>84</v>
      </c>
      <c r="K180" s="32" t="s">
        <v>67</v>
      </c>
      <c r="L180" s="32" t="s">
        <v>68</v>
      </c>
      <c r="M180" s="33" t="s">
        <v>69</v>
      </c>
      <c r="N180" s="33"/>
      <c r="O180" s="32">
        <v>180</v>
      </c>
      <c r="P180" s="27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0" s="196"/>
      <c r="R180" s="196"/>
      <c r="S180" s="196"/>
      <c r="T180" s="197"/>
      <c r="U180" s="34"/>
      <c r="V180" s="34"/>
      <c r="W180" s="35" t="s">
        <v>70</v>
      </c>
      <c r="X180" s="186">
        <v>0</v>
      </c>
      <c r="Y180" s="187">
        <f t="shared" ref="Y180:Y185" si="18">IFERROR(IF(X180="","",X180),"")</f>
        <v>0</v>
      </c>
      <c r="Z180" s="36">
        <f t="shared" ref="Z180:Z185" si="19">IFERROR(IF(X180="","",X180*0.0155),"")</f>
        <v>0</v>
      </c>
      <c r="AA180" s="56"/>
      <c r="AB180" s="57"/>
      <c r="AC180" s="68"/>
      <c r="AG180" s="67"/>
      <c r="AJ180" s="69" t="s">
        <v>71</v>
      </c>
      <c r="AK180" s="69">
        <v>1</v>
      </c>
      <c r="BB180" s="134" t="s">
        <v>1</v>
      </c>
      <c r="BM180" s="67">
        <f t="shared" ref="BM180:BM185" si="20">IFERROR(X180*I180,"0")</f>
        <v>0</v>
      </c>
      <c r="BN180" s="67">
        <f t="shared" ref="BN180:BN185" si="21">IFERROR(Y180*I180,"0")</f>
        <v>0</v>
      </c>
      <c r="BO180" s="67">
        <f t="shared" ref="BO180:BO185" si="22">IFERROR(X180/J180,"0")</f>
        <v>0</v>
      </c>
      <c r="BP180" s="67">
        <f t="shared" ref="BP180:BP185" si="23">IFERROR(Y180/J180,"0")</f>
        <v>0</v>
      </c>
    </row>
    <row r="181" spans="1:68" ht="27" customHeight="1" x14ac:dyDescent="0.25">
      <c r="A181" s="54" t="s">
        <v>249</v>
      </c>
      <c r="B181" s="54" t="s">
        <v>250</v>
      </c>
      <c r="C181" s="31">
        <v>4301070997</v>
      </c>
      <c r="D181" s="193">
        <v>4607111038586</v>
      </c>
      <c r="E181" s="194"/>
      <c r="F181" s="185">
        <v>0.7</v>
      </c>
      <c r="G181" s="32">
        <v>8</v>
      </c>
      <c r="H181" s="185">
        <v>5.6</v>
      </c>
      <c r="I181" s="185">
        <v>5.83</v>
      </c>
      <c r="J181" s="32">
        <v>84</v>
      </c>
      <c r="K181" s="32" t="s">
        <v>67</v>
      </c>
      <c r="L181" s="32" t="s">
        <v>68</v>
      </c>
      <c r="M181" s="33" t="s">
        <v>69</v>
      </c>
      <c r="N181" s="33"/>
      <c r="O181" s="32">
        <v>180</v>
      </c>
      <c r="P181" s="37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1" s="196"/>
      <c r="R181" s="196"/>
      <c r="S181" s="196"/>
      <c r="T181" s="197"/>
      <c r="U181" s="34"/>
      <c r="V181" s="34"/>
      <c r="W181" s="35" t="s">
        <v>70</v>
      </c>
      <c r="X181" s="186">
        <v>36</v>
      </c>
      <c r="Y181" s="187">
        <f t="shared" si="18"/>
        <v>36</v>
      </c>
      <c r="Z181" s="36">
        <f t="shared" si="19"/>
        <v>0.55800000000000005</v>
      </c>
      <c r="AA181" s="56"/>
      <c r="AB181" s="57"/>
      <c r="AC181" s="68"/>
      <c r="AG181" s="67"/>
      <c r="AJ181" s="69" t="s">
        <v>71</v>
      </c>
      <c r="AK181" s="69">
        <v>1</v>
      </c>
      <c r="BB181" s="135" t="s">
        <v>1</v>
      </c>
      <c r="BM181" s="67">
        <f t="shared" si="20"/>
        <v>209.88</v>
      </c>
      <c r="BN181" s="67">
        <f t="shared" si="21"/>
        <v>209.88</v>
      </c>
      <c r="BO181" s="67">
        <f t="shared" si="22"/>
        <v>0.42857142857142855</v>
      </c>
      <c r="BP181" s="67">
        <f t="shared" si="23"/>
        <v>0.42857142857142855</v>
      </c>
    </row>
    <row r="182" spans="1:68" ht="27" hidden="1" customHeight="1" x14ac:dyDescent="0.25">
      <c r="A182" s="54" t="s">
        <v>251</v>
      </c>
      <c r="B182" s="54" t="s">
        <v>252</v>
      </c>
      <c r="C182" s="31">
        <v>4301070962</v>
      </c>
      <c r="D182" s="193">
        <v>4607111038609</v>
      </c>
      <c r="E182" s="194"/>
      <c r="F182" s="185">
        <v>0.4</v>
      </c>
      <c r="G182" s="32">
        <v>16</v>
      </c>
      <c r="H182" s="185">
        <v>6.4</v>
      </c>
      <c r="I182" s="185">
        <v>6.71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27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2" s="196"/>
      <c r="R182" s="196"/>
      <c r="S182" s="196"/>
      <c r="T182" s="197"/>
      <c r="U182" s="34"/>
      <c r="V182" s="34"/>
      <c r="W182" s="35" t="s">
        <v>70</v>
      </c>
      <c r="X182" s="186">
        <v>0</v>
      </c>
      <c r="Y182" s="187">
        <f t="shared" si="18"/>
        <v>0</v>
      </c>
      <c r="Z182" s="36">
        <f t="shared" si="19"/>
        <v>0</v>
      </c>
      <c r="AA182" s="56"/>
      <c r="AB182" s="57"/>
      <c r="AC182" s="68"/>
      <c r="AG182" s="67"/>
      <c r="AJ182" s="69" t="s">
        <v>71</v>
      </c>
      <c r="AK182" s="69">
        <v>1</v>
      </c>
      <c r="BB182" s="136" t="s">
        <v>1</v>
      </c>
      <c r="BM182" s="67">
        <f t="shared" si="20"/>
        <v>0</v>
      </c>
      <c r="BN182" s="67">
        <f t="shared" si="21"/>
        <v>0</v>
      </c>
      <c r="BO182" s="67">
        <f t="shared" si="22"/>
        <v>0</v>
      </c>
      <c r="BP182" s="67">
        <f t="shared" si="23"/>
        <v>0</v>
      </c>
    </row>
    <row r="183" spans="1:68" ht="27" hidden="1" customHeight="1" x14ac:dyDescent="0.25">
      <c r="A183" s="54" t="s">
        <v>253</v>
      </c>
      <c r="B183" s="54" t="s">
        <v>254</v>
      </c>
      <c r="C183" s="31">
        <v>4301070963</v>
      </c>
      <c r="D183" s="193">
        <v>4607111038630</v>
      </c>
      <c r="E183" s="194"/>
      <c r="F183" s="185">
        <v>0.7</v>
      </c>
      <c r="G183" s="32">
        <v>8</v>
      </c>
      <c r="H183" s="185">
        <v>5.6</v>
      </c>
      <c r="I183" s="185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5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3" s="196"/>
      <c r="R183" s="196"/>
      <c r="S183" s="196"/>
      <c r="T183" s="197"/>
      <c r="U183" s="34"/>
      <c r="V183" s="34"/>
      <c r="W183" s="35" t="s">
        <v>70</v>
      </c>
      <c r="X183" s="186">
        <v>0</v>
      </c>
      <c r="Y183" s="187">
        <f t="shared" si="18"/>
        <v>0</v>
      </c>
      <c r="Z183" s="36">
        <f t="shared" si="19"/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si="20"/>
        <v>0</v>
      </c>
      <c r="BN183" s="67">
        <f t="shared" si="21"/>
        <v>0</v>
      </c>
      <c r="BO183" s="67">
        <f t="shared" si="22"/>
        <v>0</v>
      </c>
      <c r="BP183" s="67">
        <f t="shared" si="23"/>
        <v>0</v>
      </c>
    </row>
    <row r="184" spans="1:68" ht="27" hidden="1" customHeight="1" x14ac:dyDescent="0.25">
      <c r="A184" s="54" t="s">
        <v>255</v>
      </c>
      <c r="B184" s="54" t="s">
        <v>256</v>
      </c>
      <c r="C184" s="31">
        <v>4301070959</v>
      </c>
      <c r="D184" s="193">
        <v>4607111038616</v>
      </c>
      <c r="E184" s="194"/>
      <c r="F184" s="185">
        <v>0.4</v>
      </c>
      <c r="G184" s="32">
        <v>16</v>
      </c>
      <c r="H184" s="185">
        <v>6.4</v>
      </c>
      <c r="I184" s="185">
        <v>6.71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4" s="196"/>
      <c r="R184" s="196"/>
      <c r="S184" s="196"/>
      <c r="T184" s="197"/>
      <c r="U184" s="34"/>
      <c r="V184" s="34"/>
      <c r="W184" s="35" t="s">
        <v>70</v>
      </c>
      <c r="X184" s="186">
        <v>0</v>
      </c>
      <c r="Y184" s="187">
        <f t="shared" si="18"/>
        <v>0</v>
      </c>
      <c r="Z184" s="36">
        <f t="shared" si="19"/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0</v>
      </c>
      <c r="BN184" s="67">
        <f t="shared" si="21"/>
        <v>0</v>
      </c>
      <c r="BO184" s="67">
        <f t="shared" si="22"/>
        <v>0</v>
      </c>
      <c r="BP184" s="67">
        <f t="shared" si="23"/>
        <v>0</v>
      </c>
    </row>
    <row r="185" spans="1:68" ht="27" hidden="1" customHeight="1" x14ac:dyDescent="0.25">
      <c r="A185" s="54" t="s">
        <v>257</v>
      </c>
      <c r="B185" s="54" t="s">
        <v>258</v>
      </c>
      <c r="C185" s="31">
        <v>4301070960</v>
      </c>
      <c r="D185" s="193">
        <v>4607111038623</v>
      </c>
      <c r="E185" s="194"/>
      <c r="F185" s="185">
        <v>0.7</v>
      </c>
      <c r="G185" s="32">
        <v>8</v>
      </c>
      <c r="H185" s="185">
        <v>5.6</v>
      </c>
      <c r="I185" s="185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26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5" s="196"/>
      <c r="R185" s="196"/>
      <c r="S185" s="196"/>
      <c r="T185" s="197"/>
      <c r="U185" s="34"/>
      <c r="V185" s="34"/>
      <c r="W185" s="35" t="s">
        <v>70</v>
      </c>
      <c r="X185" s="186">
        <v>0</v>
      </c>
      <c r="Y185" s="187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x14ac:dyDescent="0.2">
      <c r="A186" s="190"/>
      <c r="B186" s="191"/>
      <c r="C186" s="191"/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192"/>
      <c r="P186" s="206" t="s">
        <v>72</v>
      </c>
      <c r="Q186" s="207"/>
      <c r="R186" s="207"/>
      <c r="S186" s="207"/>
      <c r="T186" s="207"/>
      <c r="U186" s="207"/>
      <c r="V186" s="208"/>
      <c r="W186" s="37" t="s">
        <v>70</v>
      </c>
      <c r="X186" s="188">
        <f>IFERROR(SUM(X180:X185),"0")</f>
        <v>36</v>
      </c>
      <c r="Y186" s="188">
        <f>IFERROR(SUM(Y180:Y185),"0")</f>
        <v>36</v>
      </c>
      <c r="Z186" s="188">
        <f>IFERROR(IF(Z180="",0,Z180),"0")+IFERROR(IF(Z181="",0,Z181),"0")+IFERROR(IF(Z182="",0,Z182),"0")+IFERROR(IF(Z183="",0,Z183),"0")+IFERROR(IF(Z184="",0,Z184),"0")+IFERROR(IF(Z185="",0,Z185),"0")</f>
        <v>0.55800000000000005</v>
      </c>
      <c r="AA186" s="189"/>
      <c r="AB186" s="189"/>
      <c r="AC186" s="189"/>
    </row>
    <row r="187" spans="1:68" x14ac:dyDescent="0.2">
      <c r="A187" s="191"/>
      <c r="B187" s="191"/>
      <c r="C187" s="191"/>
      <c r="D187" s="191"/>
      <c r="E187" s="191"/>
      <c r="F187" s="191"/>
      <c r="G187" s="191"/>
      <c r="H187" s="191"/>
      <c r="I187" s="191"/>
      <c r="J187" s="191"/>
      <c r="K187" s="191"/>
      <c r="L187" s="191"/>
      <c r="M187" s="191"/>
      <c r="N187" s="191"/>
      <c r="O187" s="192"/>
      <c r="P187" s="206" t="s">
        <v>72</v>
      </c>
      <c r="Q187" s="207"/>
      <c r="R187" s="207"/>
      <c r="S187" s="207"/>
      <c r="T187" s="207"/>
      <c r="U187" s="207"/>
      <c r="V187" s="208"/>
      <c r="W187" s="37" t="s">
        <v>73</v>
      </c>
      <c r="X187" s="188">
        <f>IFERROR(SUMPRODUCT(X180:X185*H180:H185),"0")</f>
        <v>201.6</v>
      </c>
      <c r="Y187" s="188">
        <f>IFERROR(SUMPRODUCT(Y180:Y185*H180:H185),"0")</f>
        <v>201.6</v>
      </c>
      <c r="Z187" s="37"/>
      <c r="AA187" s="189"/>
      <c r="AB187" s="189"/>
      <c r="AC187" s="189"/>
    </row>
    <row r="188" spans="1:68" ht="16.5" hidden="1" customHeight="1" x14ac:dyDescent="0.25">
      <c r="A188" s="229" t="s">
        <v>259</v>
      </c>
      <c r="B188" s="191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  <c r="AA188" s="180"/>
      <c r="AB188" s="180"/>
      <c r="AC188" s="180"/>
    </row>
    <row r="189" spans="1:68" ht="14.25" hidden="1" customHeight="1" x14ac:dyDescent="0.25">
      <c r="A189" s="215" t="s">
        <v>64</v>
      </c>
      <c r="B189" s="191"/>
      <c r="C189" s="191"/>
      <c r="D189" s="191"/>
      <c r="E189" s="191"/>
      <c r="F189" s="191"/>
      <c r="G189" s="191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  <c r="AA189" s="179"/>
      <c r="AB189" s="179"/>
      <c r="AC189" s="179"/>
    </row>
    <row r="190" spans="1:68" ht="27" hidden="1" customHeight="1" x14ac:dyDescent="0.25">
      <c r="A190" s="54" t="s">
        <v>260</v>
      </c>
      <c r="B190" s="54" t="s">
        <v>261</v>
      </c>
      <c r="C190" s="31">
        <v>4301070915</v>
      </c>
      <c r="D190" s="193">
        <v>4607111035882</v>
      </c>
      <c r="E190" s="194"/>
      <c r="F190" s="185">
        <v>0.43</v>
      </c>
      <c r="G190" s="32">
        <v>16</v>
      </c>
      <c r="H190" s="185">
        <v>6.88</v>
      </c>
      <c r="I190" s="185">
        <v>7.19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0" s="196"/>
      <c r="R190" s="196"/>
      <c r="S190" s="196"/>
      <c r="T190" s="197"/>
      <c r="U190" s="34"/>
      <c r="V190" s="34"/>
      <c r="W190" s="35" t="s">
        <v>70</v>
      </c>
      <c r="X190" s="186">
        <v>0</v>
      </c>
      <c r="Y190" s="187">
        <f>IFERROR(IF(X190="","",X190),"")</f>
        <v>0</v>
      </c>
      <c r="Z190" s="36">
        <f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0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262</v>
      </c>
      <c r="B191" s="54" t="s">
        <v>263</v>
      </c>
      <c r="C191" s="31">
        <v>4301070921</v>
      </c>
      <c r="D191" s="193">
        <v>4607111035905</v>
      </c>
      <c r="E191" s="194"/>
      <c r="F191" s="185">
        <v>0.9</v>
      </c>
      <c r="G191" s="32">
        <v>8</v>
      </c>
      <c r="H191" s="185">
        <v>7.2</v>
      </c>
      <c r="I191" s="185">
        <v>7.47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6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1" s="196"/>
      <c r="R191" s="196"/>
      <c r="S191" s="196"/>
      <c r="T191" s="197"/>
      <c r="U191" s="34"/>
      <c r="V191" s="34"/>
      <c r="W191" s="35" t="s">
        <v>70</v>
      </c>
      <c r="X191" s="186">
        <v>0</v>
      </c>
      <c r="Y191" s="187">
        <f>IFERROR(IF(X191="","",X191),"")</f>
        <v>0</v>
      </c>
      <c r="Z191" s="36">
        <f>IFERROR(IF(X191="","",X191*0.0155),"")</f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1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264</v>
      </c>
      <c r="B192" s="54" t="s">
        <v>265</v>
      </c>
      <c r="C192" s="31">
        <v>4301070917</v>
      </c>
      <c r="D192" s="193">
        <v>4607111035912</v>
      </c>
      <c r="E192" s="194"/>
      <c r="F192" s="185">
        <v>0.43</v>
      </c>
      <c r="G192" s="32">
        <v>16</v>
      </c>
      <c r="H192" s="185">
        <v>6.88</v>
      </c>
      <c r="I192" s="185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4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2" s="196"/>
      <c r="R192" s="196"/>
      <c r="S192" s="196"/>
      <c r="T192" s="197"/>
      <c r="U192" s="34"/>
      <c r="V192" s="34"/>
      <c r="W192" s="35" t="s">
        <v>70</v>
      </c>
      <c r="X192" s="186">
        <v>0</v>
      </c>
      <c r="Y192" s="187">
        <f>IFERROR(IF(X192="","",X192),"")</f>
        <v>0</v>
      </c>
      <c r="Z192" s="36">
        <f>IFERROR(IF(X192="","",X192*0.0155),"")</f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2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266</v>
      </c>
      <c r="B193" s="54" t="s">
        <v>267</v>
      </c>
      <c r="C193" s="31">
        <v>4301070920</v>
      </c>
      <c r="D193" s="193">
        <v>4607111035929</v>
      </c>
      <c r="E193" s="194"/>
      <c r="F193" s="185">
        <v>0.9</v>
      </c>
      <c r="G193" s="32">
        <v>8</v>
      </c>
      <c r="H193" s="185">
        <v>7.2</v>
      </c>
      <c r="I193" s="185">
        <v>7.47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3" s="196"/>
      <c r="R193" s="196"/>
      <c r="S193" s="196"/>
      <c r="T193" s="197"/>
      <c r="U193" s="34"/>
      <c r="V193" s="34"/>
      <c r="W193" s="35" t="s">
        <v>70</v>
      </c>
      <c r="X193" s="186">
        <v>36</v>
      </c>
      <c r="Y193" s="187">
        <f>IFERROR(IF(X193="","",X193),"")</f>
        <v>36</v>
      </c>
      <c r="Z193" s="36">
        <f>IFERROR(IF(X193="","",X193*0.0155),"")</f>
        <v>0.55800000000000005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268.92</v>
      </c>
      <c r="BN193" s="67">
        <f>IFERROR(Y193*I193,"0")</f>
        <v>268.92</v>
      </c>
      <c r="BO193" s="67">
        <f>IFERROR(X193/J193,"0")</f>
        <v>0.42857142857142855</v>
      </c>
      <c r="BP193" s="67">
        <f>IFERROR(Y193/J193,"0")</f>
        <v>0.42857142857142855</v>
      </c>
    </row>
    <row r="194" spans="1:68" x14ac:dyDescent="0.2">
      <c r="A194" s="190"/>
      <c r="B194" s="191"/>
      <c r="C194" s="191"/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2"/>
      <c r="P194" s="206" t="s">
        <v>72</v>
      </c>
      <c r="Q194" s="207"/>
      <c r="R194" s="207"/>
      <c r="S194" s="207"/>
      <c r="T194" s="207"/>
      <c r="U194" s="207"/>
      <c r="V194" s="208"/>
      <c r="W194" s="37" t="s">
        <v>70</v>
      </c>
      <c r="X194" s="188">
        <f>IFERROR(SUM(X190:X193),"0")</f>
        <v>36</v>
      </c>
      <c r="Y194" s="188">
        <f>IFERROR(SUM(Y190:Y193),"0")</f>
        <v>36</v>
      </c>
      <c r="Z194" s="188">
        <f>IFERROR(IF(Z190="",0,Z190),"0")+IFERROR(IF(Z191="",0,Z191),"0")+IFERROR(IF(Z192="",0,Z192),"0")+IFERROR(IF(Z193="",0,Z193),"0")</f>
        <v>0.55800000000000005</v>
      </c>
      <c r="AA194" s="189"/>
      <c r="AB194" s="189"/>
      <c r="AC194" s="189"/>
    </row>
    <row r="195" spans="1:68" x14ac:dyDescent="0.2">
      <c r="A195" s="191"/>
      <c r="B195" s="191"/>
      <c r="C195" s="191"/>
      <c r="D195" s="191"/>
      <c r="E195" s="191"/>
      <c r="F195" s="191"/>
      <c r="G195" s="191"/>
      <c r="H195" s="191"/>
      <c r="I195" s="191"/>
      <c r="J195" s="191"/>
      <c r="K195" s="191"/>
      <c r="L195" s="191"/>
      <c r="M195" s="191"/>
      <c r="N195" s="191"/>
      <c r="O195" s="192"/>
      <c r="P195" s="206" t="s">
        <v>72</v>
      </c>
      <c r="Q195" s="207"/>
      <c r="R195" s="207"/>
      <c r="S195" s="207"/>
      <c r="T195" s="207"/>
      <c r="U195" s="207"/>
      <c r="V195" s="208"/>
      <c r="W195" s="37" t="s">
        <v>73</v>
      </c>
      <c r="X195" s="188">
        <f>IFERROR(SUMPRODUCT(X190:X193*H190:H193),"0")</f>
        <v>259.2</v>
      </c>
      <c r="Y195" s="188">
        <f>IFERROR(SUMPRODUCT(Y190:Y193*H190:H193),"0")</f>
        <v>259.2</v>
      </c>
      <c r="Z195" s="37"/>
      <c r="AA195" s="189"/>
      <c r="AB195" s="189"/>
      <c r="AC195" s="189"/>
    </row>
    <row r="196" spans="1:68" ht="16.5" hidden="1" customHeight="1" x14ac:dyDescent="0.25">
      <c r="A196" s="229" t="s">
        <v>268</v>
      </c>
      <c r="B196" s="191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  <c r="AA196" s="180"/>
      <c r="AB196" s="180"/>
      <c r="AC196" s="180"/>
    </row>
    <row r="197" spans="1:68" ht="14.25" hidden="1" customHeight="1" x14ac:dyDescent="0.25">
      <c r="A197" s="215" t="s">
        <v>64</v>
      </c>
      <c r="B197" s="191"/>
      <c r="C197" s="191"/>
      <c r="D197" s="191"/>
      <c r="E197" s="191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  <c r="AA197" s="179"/>
      <c r="AB197" s="179"/>
      <c r="AC197" s="179"/>
    </row>
    <row r="198" spans="1:68" ht="16.5" hidden="1" customHeight="1" x14ac:dyDescent="0.25">
      <c r="A198" s="54" t="s">
        <v>269</v>
      </c>
      <c r="B198" s="54" t="s">
        <v>270</v>
      </c>
      <c r="C198" s="31">
        <v>4301071033</v>
      </c>
      <c r="D198" s="193">
        <v>4607111035332</v>
      </c>
      <c r="E198" s="194"/>
      <c r="F198" s="185">
        <v>0.43</v>
      </c>
      <c r="G198" s="32">
        <v>16</v>
      </c>
      <c r="H198" s="185">
        <v>6.88</v>
      </c>
      <c r="I198" s="185">
        <v>7.2060000000000004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360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198" s="196"/>
      <c r="R198" s="196"/>
      <c r="S198" s="196"/>
      <c r="T198" s="197"/>
      <c r="U198" s="34"/>
      <c r="V198" s="34"/>
      <c r="W198" s="35" t="s">
        <v>70</v>
      </c>
      <c r="X198" s="186">
        <v>0</v>
      </c>
      <c r="Y198" s="187">
        <f>IFERROR(IF(X198="","",X198),"")</f>
        <v>0</v>
      </c>
      <c r="Z198" s="36">
        <f>IFERROR(IF(X198="","",X198*0.0155),"")</f>
        <v>0</v>
      </c>
      <c r="AA198" s="56"/>
      <c r="AB198" s="57"/>
      <c r="AC198" s="68"/>
      <c r="AG198" s="67"/>
      <c r="AJ198" s="69" t="s">
        <v>71</v>
      </c>
      <c r="AK198" s="69">
        <v>1</v>
      </c>
      <c r="BB198" s="144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16.5" hidden="1" customHeight="1" x14ac:dyDescent="0.25">
      <c r="A199" s="54" t="s">
        <v>271</v>
      </c>
      <c r="B199" s="54" t="s">
        <v>272</v>
      </c>
      <c r="C199" s="31">
        <v>4301071000</v>
      </c>
      <c r="D199" s="193">
        <v>4607111038708</v>
      </c>
      <c r="E199" s="194"/>
      <c r="F199" s="185">
        <v>0.8</v>
      </c>
      <c r="G199" s="32">
        <v>8</v>
      </c>
      <c r="H199" s="185">
        <v>6.4</v>
      </c>
      <c r="I199" s="185">
        <v>6.67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5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199" s="196"/>
      <c r="R199" s="196"/>
      <c r="S199" s="196"/>
      <c r="T199" s="197"/>
      <c r="U199" s="34"/>
      <c r="V199" s="34"/>
      <c r="W199" s="35" t="s">
        <v>70</v>
      </c>
      <c r="X199" s="186">
        <v>0</v>
      </c>
      <c r="Y199" s="187">
        <f>IFERROR(IF(X199="","",X199),"")</f>
        <v>0</v>
      </c>
      <c r="Z199" s="36">
        <f>IFERROR(IF(X199="","",X199*0.0155),"")</f>
        <v>0</v>
      </c>
      <c r="AA199" s="56"/>
      <c r="AB199" s="57"/>
      <c r="AC199" s="68"/>
      <c r="AG199" s="67"/>
      <c r="AJ199" s="69" t="s">
        <v>71</v>
      </c>
      <c r="AK199" s="69">
        <v>1</v>
      </c>
      <c r="BB199" s="14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idden="1" x14ac:dyDescent="0.2">
      <c r="A200" s="190"/>
      <c r="B200" s="191"/>
      <c r="C200" s="191"/>
      <c r="D200" s="191"/>
      <c r="E200" s="191"/>
      <c r="F200" s="191"/>
      <c r="G200" s="191"/>
      <c r="H200" s="191"/>
      <c r="I200" s="191"/>
      <c r="J200" s="191"/>
      <c r="K200" s="191"/>
      <c r="L200" s="191"/>
      <c r="M200" s="191"/>
      <c r="N200" s="191"/>
      <c r="O200" s="192"/>
      <c r="P200" s="206" t="s">
        <v>72</v>
      </c>
      <c r="Q200" s="207"/>
      <c r="R200" s="207"/>
      <c r="S200" s="207"/>
      <c r="T200" s="207"/>
      <c r="U200" s="207"/>
      <c r="V200" s="208"/>
      <c r="W200" s="37" t="s">
        <v>70</v>
      </c>
      <c r="X200" s="188">
        <f>IFERROR(SUM(X198:X199),"0")</f>
        <v>0</v>
      </c>
      <c r="Y200" s="188">
        <f>IFERROR(SUM(Y198:Y199),"0")</f>
        <v>0</v>
      </c>
      <c r="Z200" s="188">
        <f>IFERROR(IF(Z198="",0,Z198),"0")+IFERROR(IF(Z199="",0,Z199),"0")</f>
        <v>0</v>
      </c>
      <c r="AA200" s="189"/>
      <c r="AB200" s="189"/>
      <c r="AC200" s="189"/>
    </row>
    <row r="201" spans="1:68" hidden="1" x14ac:dyDescent="0.2">
      <c r="A201" s="191"/>
      <c r="B201" s="191"/>
      <c r="C201" s="191"/>
      <c r="D201" s="191"/>
      <c r="E201" s="191"/>
      <c r="F201" s="191"/>
      <c r="G201" s="191"/>
      <c r="H201" s="191"/>
      <c r="I201" s="191"/>
      <c r="J201" s="191"/>
      <c r="K201" s="191"/>
      <c r="L201" s="191"/>
      <c r="M201" s="191"/>
      <c r="N201" s="191"/>
      <c r="O201" s="192"/>
      <c r="P201" s="206" t="s">
        <v>72</v>
      </c>
      <c r="Q201" s="207"/>
      <c r="R201" s="207"/>
      <c r="S201" s="207"/>
      <c r="T201" s="207"/>
      <c r="U201" s="207"/>
      <c r="V201" s="208"/>
      <c r="W201" s="37" t="s">
        <v>73</v>
      </c>
      <c r="X201" s="188">
        <f>IFERROR(SUMPRODUCT(X198:X199*H198:H199),"0")</f>
        <v>0</v>
      </c>
      <c r="Y201" s="188">
        <f>IFERROR(SUMPRODUCT(Y198:Y199*H198:H199),"0")</f>
        <v>0</v>
      </c>
      <c r="Z201" s="37"/>
      <c r="AA201" s="189"/>
      <c r="AB201" s="189"/>
      <c r="AC201" s="189"/>
    </row>
    <row r="202" spans="1:68" ht="27.75" hidden="1" customHeight="1" x14ac:dyDescent="0.2">
      <c r="A202" s="213" t="s">
        <v>273</v>
      </c>
      <c r="B202" s="214"/>
      <c r="C202" s="214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48"/>
      <c r="AB202" s="48"/>
      <c r="AC202" s="48"/>
    </row>
    <row r="203" spans="1:68" ht="16.5" hidden="1" customHeight="1" x14ac:dyDescent="0.25">
      <c r="A203" s="229" t="s">
        <v>274</v>
      </c>
      <c r="B203" s="191"/>
      <c r="C203" s="191"/>
      <c r="D203" s="191"/>
      <c r="E203" s="191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191"/>
      <c r="Z203" s="191"/>
      <c r="AA203" s="180"/>
      <c r="AB203" s="180"/>
      <c r="AC203" s="180"/>
    </row>
    <row r="204" spans="1:68" ht="14.25" hidden="1" customHeight="1" x14ac:dyDescent="0.25">
      <c r="A204" s="215" t="s">
        <v>64</v>
      </c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  <c r="AA204" s="179"/>
      <c r="AB204" s="179"/>
      <c r="AC204" s="179"/>
    </row>
    <row r="205" spans="1:68" ht="27" hidden="1" customHeight="1" x14ac:dyDescent="0.25">
      <c r="A205" s="54" t="s">
        <v>275</v>
      </c>
      <c r="B205" s="54" t="s">
        <v>276</v>
      </c>
      <c r="C205" s="31">
        <v>4301071036</v>
      </c>
      <c r="D205" s="193">
        <v>4607111036162</v>
      </c>
      <c r="E205" s="194"/>
      <c r="F205" s="185">
        <v>0.8</v>
      </c>
      <c r="G205" s="32">
        <v>8</v>
      </c>
      <c r="H205" s="185">
        <v>6.4</v>
      </c>
      <c r="I205" s="185">
        <v>6.6811999999999996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90</v>
      </c>
      <c r="P205" s="270" t="s">
        <v>277</v>
      </c>
      <c r="Q205" s="196"/>
      <c r="R205" s="196"/>
      <c r="S205" s="196"/>
      <c r="T205" s="197"/>
      <c r="U205" s="34"/>
      <c r="V205" s="34"/>
      <c r="W205" s="35" t="s">
        <v>70</v>
      </c>
      <c r="X205" s="186">
        <v>0</v>
      </c>
      <c r="Y205" s="187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71</v>
      </c>
      <c r="AK205" s="69">
        <v>1</v>
      </c>
      <c r="BB205" s="146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190"/>
      <c r="B206" s="191"/>
      <c r="C206" s="191"/>
      <c r="D206" s="191"/>
      <c r="E206" s="191"/>
      <c r="F206" s="191"/>
      <c r="G206" s="191"/>
      <c r="H206" s="191"/>
      <c r="I206" s="191"/>
      <c r="J206" s="191"/>
      <c r="K206" s="191"/>
      <c r="L206" s="191"/>
      <c r="M206" s="191"/>
      <c r="N206" s="191"/>
      <c r="O206" s="192"/>
      <c r="P206" s="206" t="s">
        <v>72</v>
      </c>
      <c r="Q206" s="207"/>
      <c r="R206" s="207"/>
      <c r="S206" s="207"/>
      <c r="T206" s="207"/>
      <c r="U206" s="207"/>
      <c r="V206" s="208"/>
      <c r="W206" s="37" t="s">
        <v>70</v>
      </c>
      <c r="X206" s="188">
        <f>IFERROR(SUM(X205:X205),"0")</f>
        <v>0</v>
      </c>
      <c r="Y206" s="188">
        <f>IFERROR(SUM(Y205:Y205),"0")</f>
        <v>0</v>
      </c>
      <c r="Z206" s="188">
        <f>IFERROR(IF(Z205="",0,Z205),"0")</f>
        <v>0</v>
      </c>
      <c r="AA206" s="189"/>
      <c r="AB206" s="189"/>
      <c r="AC206" s="189"/>
    </row>
    <row r="207" spans="1:68" hidden="1" x14ac:dyDescent="0.2">
      <c r="A207" s="191"/>
      <c r="B207" s="191"/>
      <c r="C207" s="191"/>
      <c r="D207" s="191"/>
      <c r="E207" s="191"/>
      <c r="F207" s="191"/>
      <c r="G207" s="191"/>
      <c r="H207" s="191"/>
      <c r="I207" s="191"/>
      <c r="J207" s="191"/>
      <c r="K207" s="191"/>
      <c r="L207" s="191"/>
      <c r="M207" s="191"/>
      <c r="N207" s="191"/>
      <c r="O207" s="192"/>
      <c r="P207" s="206" t="s">
        <v>72</v>
      </c>
      <c r="Q207" s="207"/>
      <c r="R207" s="207"/>
      <c r="S207" s="207"/>
      <c r="T207" s="207"/>
      <c r="U207" s="207"/>
      <c r="V207" s="208"/>
      <c r="W207" s="37" t="s">
        <v>73</v>
      </c>
      <c r="X207" s="188">
        <f>IFERROR(SUMPRODUCT(X205:X205*H205:H205),"0")</f>
        <v>0</v>
      </c>
      <c r="Y207" s="188">
        <f>IFERROR(SUMPRODUCT(Y205:Y205*H205:H205),"0")</f>
        <v>0</v>
      </c>
      <c r="Z207" s="37"/>
      <c r="AA207" s="189"/>
      <c r="AB207" s="189"/>
      <c r="AC207" s="189"/>
    </row>
    <row r="208" spans="1:68" ht="27.75" hidden="1" customHeight="1" x14ac:dyDescent="0.2">
      <c r="A208" s="213" t="s">
        <v>278</v>
      </c>
      <c r="B208" s="214"/>
      <c r="C208" s="214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214"/>
      <c r="AA208" s="48"/>
      <c r="AB208" s="48"/>
      <c r="AC208" s="48"/>
    </row>
    <row r="209" spans="1:68" ht="16.5" hidden="1" customHeight="1" x14ac:dyDescent="0.25">
      <c r="A209" s="229" t="s">
        <v>279</v>
      </c>
      <c r="B209" s="191"/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  <c r="AA209" s="180"/>
      <c r="AB209" s="180"/>
      <c r="AC209" s="180"/>
    </row>
    <row r="210" spans="1:68" ht="14.25" hidden="1" customHeight="1" x14ac:dyDescent="0.25">
      <c r="A210" s="215" t="s">
        <v>64</v>
      </c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79"/>
      <c r="AB210" s="179"/>
      <c r="AC210" s="179"/>
    </row>
    <row r="211" spans="1:68" ht="27" customHeight="1" x14ac:dyDescent="0.25">
      <c r="A211" s="54" t="s">
        <v>280</v>
      </c>
      <c r="B211" s="54" t="s">
        <v>281</v>
      </c>
      <c r="C211" s="31">
        <v>4301071029</v>
      </c>
      <c r="D211" s="193">
        <v>4607111035899</v>
      </c>
      <c r="E211" s="194"/>
      <c r="F211" s="185">
        <v>1</v>
      </c>
      <c r="G211" s="32">
        <v>5</v>
      </c>
      <c r="H211" s="185">
        <v>5</v>
      </c>
      <c r="I211" s="185">
        <v>5.2619999999999996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2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1" s="196"/>
      <c r="R211" s="196"/>
      <c r="S211" s="196"/>
      <c r="T211" s="197"/>
      <c r="U211" s="34"/>
      <c r="V211" s="34"/>
      <c r="W211" s="35" t="s">
        <v>70</v>
      </c>
      <c r="X211" s="186">
        <v>48</v>
      </c>
      <c r="Y211" s="187">
        <f>IFERROR(IF(X211="","",X211),"")</f>
        <v>48</v>
      </c>
      <c r="Z211" s="36">
        <f>IFERROR(IF(X211="","",X211*0.0155),"")</f>
        <v>0.74399999999999999</v>
      </c>
      <c r="AA211" s="56"/>
      <c r="AB211" s="57"/>
      <c r="AC211" s="68"/>
      <c r="AG211" s="67"/>
      <c r="AJ211" s="69" t="s">
        <v>71</v>
      </c>
      <c r="AK211" s="69">
        <v>1</v>
      </c>
      <c r="BB211" s="147" t="s">
        <v>1</v>
      </c>
      <c r="BM211" s="67">
        <f>IFERROR(X211*I211,"0")</f>
        <v>252.57599999999996</v>
      </c>
      <c r="BN211" s="67">
        <f>IFERROR(Y211*I211,"0")</f>
        <v>252.57599999999996</v>
      </c>
      <c r="BO211" s="67">
        <f>IFERROR(X211/J211,"0")</f>
        <v>0.5714285714285714</v>
      </c>
      <c r="BP211" s="67">
        <f>IFERROR(Y211/J211,"0")</f>
        <v>0.5714285714285714</v>
      </c>
    </row>
    <row r="212" spans="1:68" ht="27" hidden="1" customHeight="1" x14ac:dyDescent="0.25">
      <c r="A212" s="54" t="s">
        <v>282</v>
      </c>
      <c r="B212" s="54" t="s">
        <v>283</v>
      </c>
      <c r="C212" s="31">
        <v>4301070991</v>
      </c>
      <c r="D212" s="193">
        <v>4607111038180</v>
      </c>
      <c r="E212" s="194"/>
      <c r="F212" s="185">
        <v>0.4</v>
      </c>
      <c r="G212" s="32">
        <v>16</v>
      </c>
      <c r="H212" s="185">
        <v>6.4</v>
      </c>
      <c r="I212" s="185">
        <v>6.71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1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2" s="196"/>
      <c r="R212" s="196"/>
      <c r="S212" s="196"/>
      <c r="T212" s="197"/>
      <c r="U212" s="34"/>
      <c r="V212" s="34"/>
      <c r="W212" s="35" t="s">
        <v>70</v>
      </c>
      <c r="X212" s="186">
        <v>0</v>
      </c>
      <c r="Y212" s="187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48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190"/>
      <c r="B213" s="191"/>
      <c r="C213" s="191"/>
      <c r="D213" s="191"/>
      <c r="E213" s="191"/>
      <c r="F213" s="191"/>
      <c r="G213" s="191"/>
      <c r="H213" s="191"/>
      <c r="I213" s="191"/>
      <c r="J213" s="191"/>
      <c r="K213" s="191"/>
      <c r="L213" s="191"/>
      <c r="M213" s="191"/>
      <c r="N213" s="191"/>
      <c r="O213" s="192"/>
      <c r="P213" s="206" t="s">
        <v>72</v>
      </c>
      <c r="Q213" s="207"/>
      <c r="R213" s="207"/>
      <c r="S213" s="207"/>
      <c r="T213" s="207"/>
      <c r="U213" s="207"/>
      <c r="V213" s="208"/>
      <c r="W213" s="37" t="s">
        <v>70</v>
      </c>
      <c r="X213" s="188">
        <f>IFERROR(SUM(X211:X212),"0")</f>
        <v>48</v>
      </c>
      <c r="Y213" s="188">
        <f>IFERROR(SUM(Y211:Y212),"0")</f>
        <v>48</v>
      </c>
      <c r="Z213" s="188">
        <f>IFERROR(IF(Z211="",0,Z211),"0")+IFERROR(IF(Z212="",0,Z212),"0")</f>
        <v>0.74399999999999999</v>
      </c>
      <c r="AA213" s="189"/>
      <c r="AB213" s="189"/>
      <c r="AC213" s="189"/>
    </row>
    <row r="214" spans="1:68" x14ac:dyDescent="0.2">
      <c r="A214" s="191"/>
      <c r="B214" s="191"/>
      <c r="C214" s="191"/>
      <c r="D214" s="191"/>
      <c r="E214" s="191"/>
      <c r="F214" s="191"/>
      <c r="G214" s="191"/>
      <c r="H214" s="191"/>
      <c r="I214" s="191"/>
      <c r="J214" s="191"/>
      <c r="K214" s="191"/>
      <c r="L214" s="191"/>
      <c r="M214" s="191"/>
      <c r="N214" s="191"/>
      <c r="O214" s="192"/>
      <c r="P214" s="206" t="s">
        <v>72</v>
      </c>
      <c r="Q214" s="207"/>
      <c r="R214" s="207"/>
      <c r="S214" s="207"/>
      <c r="T214" s="207"/>
      <c r="U214" s="207"/>
      <c r="V214" s="208"/>
      <c r="W214" s="37" t="s">
        <v>73</v>
      </c>
      <c r="X214" s="188">
        <f>IFERROR(SUMPRODUCT(X211:X212*H211:H212),"0")</f>
        <v>240</v>
      </c>
      <c r="Y214" s="188">
        <f>IFERROR(SUMPRODUCT(Y211:Y212*H211:H212),"0")</f>
        <v>240</v>
      </c>
      <c r="Z214" s="37"/>
      <c r="AA214" s="189"/>
      <c r="AB214" s="189"/>
      <c r="AC214" s="189"/>
    </row>
    <row r="215" spans="1:68" ht="27.75" hidden="1" customHeight="1" x14ac:dyDescent="0.2">
      <c r="A215" s="213" t="s">
        <v>203</v>
      </c>
      <c r="B215" s="214"/>
      <c r="C215" s="214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214"/>
      <c r="AA215" s="48"/>
      <c r="AB215" s="48"/>
      <c r="AC215" s="48"/>
    </row>
    <row r="216" spans="1:68" ht="16.5" hidden="1" customHeight="1" x14ac:dyDescent="0.25">
      <c r="A216" s="229" t="s">
        <v>203</v>
      </c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  <c r="AA216" s="180"/>
      <c r="AB216" s="180"/>
      <c r="AC216" s="180"/>
    </row>
    <row r="217" spans="1:68" ht="14.25" hidden="1" customHeight="1" x14ac:dyDescent="0.25">
      <c r="A217" s="215" t="s">
        <v>64</v>
      </c>
      <c r="B217" s="191"/>
      <c r="C217" s="191"/>
      <c r="D217" s="191"/>
      <c r="E217" s="191"/>
      <c r="F217" s="191"/>
      <c r="G217" s="191"/>
      <c r="H217" s="191"/>
      <c r="I217" s="191"/>
      <c r="J217" s="191"/>
      <c r="K217" s="191"/>
      <c r="L217" s="191"/>
      <c r="M217" s="191"/>
      <c r="N217" s="191"/>
      <c r="O217" s="191"/>
      <c r="P217" s="191"/>
      <c r="Q217" s="191"/>
      <c r="R217" s="191"/>
      <c r="S217" s="191"/>
      <c r="T217" s="191"/>
      <c r="U217" s="191"/>
      <c r="V217" s="191"/>
      <c r="W217" s="191"/>
      <c r="X217" s="191"/>
      <c r="Y217" s="191"/>
      <c r="Z217" s="191"/>
      <c r="AA217" s="179"/>
      <c r="AB217" s="179"/>
      <c r="AC217" s="179"/>
    </row>
    <row r="218" spans="1:68" ht="27" hidden="1" customHeight="1" x14ac:dyDescent="0.25">
      <c r="A218" s="54" t="s">
        <v>284</v>
      </c>
      <c r="B218" s="54" t="s">
        <v>285</v>
      </c>
      <c r="C218" s="31">
        <v>4301071014</v>
      </c>
      <c r="D218" s="193">
        <v>4640242181264</v>
      </c>
      <c r="E218" s="194"/>
      <c r="F218" s="185">
        <v>0.7</v>
      </c>
      <c r="G218" s="32">
        <v>10</v>
      </c>
      <c r="H218" s="185">
        <v>7</v>
      </c>
      <c r="I218" s="185">
        <v>7.28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386" t="s">
        <v>286</v>
      </c>
      <c r="Q218" s="196"/>
      <c r="R218" s="196"/>
      <c r="S218" s="196"/>
      <c r="T218" s="197"/>
      <c r="U218" s="34"/>
      <c r="V218" s="34"/>
      <c r="W218" s="35" t="s">
        <v>70</v>
      </c>
      <c r="X218" s="186">
        <v>0</v>
      </c>
      <c r="Y218" s="187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71</v>
      </c>
      <c r="AK218" s="69">
        <v>1</v>
      </c>
      <c r="BB218" s="149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287</v>
      </c>
      <c r="B219" s="54" t="s">
        <v>288</v>
      </c>
      <c r="C219" s="31">
        <v>4301071021</v>
      </c>
      <c r="D219" s="193">
        <v>4640242181325</v>
      </c>
      <c r="E219" s="194"/>
      <c r="F219" s="185">
        <v>0.7</v>
      </c>
      <c r="G219" s="32">
        <v>10</v>
      </c>
      <c r="H219" s="185">
        <v>7</v>
      </c>
      <c r="I219" s="185">
        <v>7.28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287" t="s">
        <v>289</v>
      </c>
      <c r="Q219" s="196"/>
      <c r="R219" s="196"/>
      <c r="S219" s="196"/>
      <c r="T219" s="197"/>
      <c r="U219" s="34"/>
      <c r="V219" s="34"/>
      <c r="W219" s="35" t="s">
        <v>70</v>
      </c>
      <c r="X219" s="186">
        <v>0</v>
      </c>
      <c r="Y219" s="187">
        <f>IFERROR(IF(X219="","",X219),"")</f>
        <v>0</v>
      </c>
      <c r="Z219" s="36">
        <f>IFERROR(IF(X219="","",X219*0.0155),"")</f>
        <v>0</v>
      </c>
      <c r="AA219" s="56"/>
      <c r="AB219" s="57"/>
      <c r="AC219" s="68"/>
      <c r="AG219" s="67"/>
      <c r="AJ219" s="69" t="s">
        <v>71</v>
      </c>
      <c r="AK219" s="69">
        <v>1</v>
      </c>
      <c r="BB219" s="150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290</v>
      </c>
      <c r="B220" s="54" t="s">
        <v>291</v>
      </c>
      <c r="C220" s="31">
        <v>4301070993</v>
      </c>
      <c r="D220" s="193">
        <v>4640242180670</v>
      </c>
      <c r="E220" s="194"/>
      <c r="F220" s="185">
        <v>1</v>
      </c>
      <c r="G220" s="32">
        <v>6</v>
      </c>
      <c r="H220" s="185">
        <v>6</v>
      </c>
      <c r="I220" s="185">
        <v>6.23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8" t="s">
        <v>292</v>
      </c>
      <c r="Q220" s="196"/>
      <c r="R220" s="196"/>
      <c r="S220" s="196"/>
      <c r="T220" s="197"/>
      <c r="U220" s="34"/>
      <c r="V220" s="34"/>
      <c r="W220" s="35" t="s">
        <v>70</v>
      </c>
      <c r="X220" s="186">
        <v>0</v>
      </c>
      <c r="Y220" s="187">
        <f>IFERROR(IF(X220="","",X220),"")</f>
        <v>0</v>
      </c>
      <c r="Z220" s="36">
        <f>IFERROR(IF(X220="","",X220*0.0155),"")</f>
        <v>0</v>
      </c>
      <c r="AA220" s="56"/>
      <c r="AB220" s="57"/>
      <c r="AC220" s="68"/>
      <c r="AG220" s="67"/>
      <c r="AJ220" s="69" t="s">
        <v>71</v>
      </c>
      <c r="AK220" s="69">
        <v>1</v>
      </c>
      <c r="BB220" s="15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190"/>
      <c r="B221" s="191"/>
      <c r="C221" s="191"/>
      <c r="D221" s="191"/>
      <c r="E221" s="191"/>
      <c r="F221" s="191"/>
      <c r="G221" s="191"/>
      <c r="H221" s="191"/>
      <c r="I221" s="191"/>
      <c r="J221" s="191"/>
      <c r="K221" s="191"/>
      <c r="L221" s="191"/>
      <c r="M221" s="191"/>
      <c r="N221" s="191"/>
      <c r="O221" s="192"/>
      <c r="P221" s="206" t="s">
        <v>72</v>
      </c>
      <c r="Q221" s="207"/>
      <c r="R221" s="207"/>
      <c r="S221" s="207"/>
      <c r="T221" s="207"/>
      <c r="U221" s="207"/>
      <c r="V221" s="208"/>
      <c r="W221" s="37" t="s">
        <v>70</v>
      </c>
      <c r="X221" s="188">
        <f>IFERROR(SUM(X218:X220),"0")</f>
        <v>0</v>
      </c>
      <c r="Y221" s="188">
        <f>IFERROR(SUM(Y218:Y220),"0")</f>
        <v>0</v>
      </c>
      <c r="Z221" s="188">
        <f>IFERROR(IF(Z218="",0,Z218),"0")+IFERROR(IF(Z219="",0,Z219),"0")+IFERROR(IF(Z220="",0,Z220),"0")</f>
        <v>0</v>
      </c>
      <c r="AA221" s="189"/>
      <c r="AB221" s="189"/>
      <c r="AC221" s="189"/>
    </row>
    <row r="222" spans="1:68" hidden="1" x14ac:dyDescent="0.2">
      <c r="A222" s="191"/>
      <c r="B222" s="191"/>
      <c r="C222" s="191"/>
      <c r="D222" s="191"/>
      <c r="E222" s="191"/>
      <c r="F222" s="191"/>
      <c r="G222" s="191"/>
      <c r="H222" s="191"/>
      <c r="I222" s="191"/>
      <c r="J222" s="191"/>
      <c r="K222" s="191"/>
      <c r="L222" s="191"/>
      <c r="M222" s="191"/>
      <c r="N222" s="191"/>
      <c r="O222" s="192"/>
      <c r="P222" s="206" t="s">
        <v>72</v>
      </c>
      <c r="Q222" s="207"/>
      <c r="R222" s="207"/>
      <c r="S222" s="207"/>
      <c r="T222" s="207"/>
      <c r="U222" s="207"/>
      <c r="V222" s="208"/>
      <c r="W222" s="37" t="s">
        <v>73</v>
      </c>
      <c r="X222" s="188">
        <f>IFERROR(SUMPRODUCT(X218:X220*H218:H220),"0")</f>
        <v>0</v>
      </c>
      <c r="Y222" s="188">
        <f>IFERROR(SUMPRODUCT(Y218:Y220*H218:H220),"0")</f>
        <v>0</v>
      </c>
      <c r="Z222" s="37"/>
      <c r="AA222" s="189"/>
      <c r="AB222" s="189"/>
      <c r="AC222" s="189"/>
    </row>
    <row r="223" spans="1:68" ht="14.25" hidden="1" customHeight="1" x14ac:dyDescent="0.25">
      <c r="A223" s="215" t="s">
        <v>134</v>
      </c>
      <c r="B223" s="191"/>
      <c r="C223" s="191"/>
      <c r="D223" s="191"/>
      <c r="E223" s="191"/>
      <c r="F223" s="191"/>
      <c r="G223" s="191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191"/>
      <c r="Z223" s="191"/>
      <c r="AA223" s="179"/>
      <c r="AB223" s="179"/>
      <c r="AC223" s="179"/>
    </row>
    <row r="224" spans="1:68" ht="27" hidden="1" customHeight="1" x14ac:dyDescent="0.25">
      <c r="A224" s="54" t="s">
        <v>293</v>
      </c>
      <c r="B224" s="54" t="s">
        <v>294</v>
      </c>
      <c r="C224" s="31">
        <v>4301131019</v>
      </c>
      <c r="D224" s="193">
        <v>4640242180427</v>
      </c>
      <c r="E224" s="194"/>
      <c r="F224" s="185">
        <v>1.8</v>
      </c>
      <c r="G224" s="32">
        <v>1</v>
      </c>
      <c r="H224" s="185">
        <v>1.8</v>
      </c>
      <c r="I224" s="185">
        <v>1.915</v>
      </c>
      <c r="J224" s="32">
        <v>234</v>
      </c>
      <c r="K224" s="32" t="s">
        <v>126</v>
      </c>
      <c r="L224" s="32" t="s">
        <v>68</v>
      </c>
      <c r="M224" s="33" t="s">
        <v>69</v>
      </c>
      <c r="N224" s="33"/>
      <c r="O224" s="32">
        <v>180</v>
      </c>
      <c r="P224" s="292" t="s">
        <v>295</v>
      </c>
      <c r="Q224" s="196"/>
      <c r="R224" s="196"/>
      <c r="S224" s="196"/>
      <c r="T224" s="197"/>
      <c r="U224" s="34"/>
      <c r="V224" s="34"/>
      <c r="W224" s="35" t="s">
        <v>70</v>
      </c>
      <c r="X224" s="186">
        <v>0</v>
      </c>
      <c r="Y224" s="187">
        <f>IFERROR(IF(X224="","",X224),"")</f>
        <v>0</v>
      </c>
      <c r="Z224" s="36">
        <f>IFERROR(IF(X224="","",X224*0.00502),"")</f>
        <v>0</v>
      </c>
      <c r="AA224" s="56"/>
      <c r="AB224" s="57"/>
      <c r="AC224" s="68"/>
      <c r="AG224" s="67"/>
      <c r="AJ224" s="69" t="s">
        <v>71</v>
      </c>
      <c r="AK224" s="69">
        <v>1</v>
      </c>
      <c r="BB224" s="152" t="s">
        <v>80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190"/>
      <c r="B225" s="191"/>
      <c r="C225" s="191"/>
      <c r="D225" s="191"/>
      <c r="E225" s="191"/>
      <c r="F225" s="191"/>
      <c r="G225" s="191"/>
      <c r="H225" s="191"/>
      <c r="I225" s="191"/>
      <c r="J225" s="191"/>
      <c r="K225" s="191"/>
      <c r="L225" s="191"/>
      <c r="M225" s="191"/>
      <c r="N225" s="191"/>
      <c r="O225" s="192"/>
      <c r="P225" s="206" t="s">
        <v>72</v>
      </c>
      <c r="Q225" s="207"/>
      <c r="R225" s="207"/>
      <c r="S225" s="207"/>
      <c r="T225" s="207"/>
      <c r="U225" s="207"/>
      <c r="V225" s="208"/>
      <c r="W225" s="37" t="s">
        <v>70</v>
      </c>
      <c r="X225" s="188">
        <f>IFERROR(SUM(X224:X224),"0")</f>
        <v>0</v>
      </c>
      <c r="Y225" s="188">
        <f>IFERROR(SUM(Y224:Y224),"0")</f>
        <v>0</v>
      </c>
      <c r="Z225" s="188">
        <f>IFERROR(IF(Z224="",0,Z224),"0")</f>
        <v>0</v>
      </c>
      <c r="AA225" s="189"/>
      <c r="AB225" s="189"/>
      <c r="AC225" s="189"/>
    </row>
    <row r="226" spans="1:68" hidden="1" x14ac:dyDescent="0.2">
      <c r="A226" s="191"/>
      <c r="B226" s="191"/>
      <c r="C226" s="191"/>
      <c r="D226" s="191"/>
      <c r="E226" s="191"/>
      <c r="F226" s="191"/>
      <c r="G226" s="191"/>
      <c r="H226" s="191"/>
      <c r="I226" s="191"/>
      <c r="J226" s="191"/>
      <c r="K226" s="191"/>
      <c r="L226" s="191"/>
      <c r="M226" s="191"/>
      <c r="N226" s="191"/>
      <c r="O226" s="192"/>
      <c r="P226" s="206" t="s">
        <v>72</v>
      </c>
      <c r="Q226" s="207"/>
      <c r="R226" s="207"/>
      <c r="S226" s="207"/>
      <c r="T226" s="207"/>
      <c r="U226" s="207"/>
      <c r="V226" s="208"/>
      <c r="W226" s="37" t="s">
        <v>73</v>
      </c>
      <c r="X226" s="188">
        <f>IFERROR(SUMPRODUCT(X224:X224*H224:H224),"0")</f>
        <v>0</v>
      </c>
      <c r="Y226" s="188">
        <f>IFERROR(SUMPRODUCT(Y224:Y224*H224:H224),"0")</f>
        <v>0</v>
      </c>
      <c r="Z226" s="37"/>
      <c r="AA226" s="189"/>
      <c r="AB226" s="189"/>
      <c r="AC226" s="189"/>
    </row>
    <row r="227" spans="1:68" ht="14.25" hidden="1" customHeight="1" x14ac:dyDescent="0.25">
      <c r="A227" s="215" t="s">
        <v>76</v>
      </c>
      <c r="B227" s="191"/>
      <c r="C227" s="191"/>
      <c r="D227" s="191"/>
      <c r="E227" s="191"/>
      <c r="F227" s="191"/>
      <c r="G227" s="191"/>
      <c r="H227" s="191"/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  <c r="X227" s="191"/>
      <c r="Y227" s="191"/>
      <c r="Z227" s="191"/>
      <c r="AA227" s="179"/>
      <c r="AB227" s="179"/>
      <c r="AC227" s="179"/>
    </row>
    <row r="228" spans="1:68" ht="27" hidden="1" customHeight="1" x14ac:dyDescent="0.25">
      <c r="A228" s="54" t="s">
        <v>296</v>
      </c>
      <c r="B228" s="54" t="s">
        <v>297</v>
      </c>
      <c r="C228" s="31">
        <v>4301132080</v>
      </c>
      <c r="D228" s="193">
        <v>4640242180397</v>
      </c>
      <c r="E228" s="194"/>
      <c r="F228" s="185">
        <v>1</v>
      </c>
      <c r="G228" s="32">
        <v>6</v>
      </c>
      <c r="H228" s="185">
        <v>6</v>
      </c>
      <c r="I228" s="185">
        <v>6.26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14" t="s">
        <v>298</v>
      </c>
      <c r="Q228" s="196"/>
      <c r="R228" s="196"/>
      <c r="S228" s="196"/>
      <c r="T228" s="197"/>
      <c r="U228" s="34"/>
      <c r="V228" s="34"/>
      <c r="W228" s="35" t="s">
        <v>70</v>
      </c>
      <c r="X228" s="186">
        <v>0</v>
      </c>
      <c r="Y228" s="187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71</v>
      </c>
      <c r="AK228" s="69">
        <v>1</v>
      </c>
      <c r="BB228" s="153" t="s">
        <v>80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299</v>
      </c>
      <c r="B229" s="54" t="s">
        <v>300</v>
      </c>
      <c r="C229" s="31">
        <v>4301132104</v>
      </c>
      <c r="D229" s="193">
        <v>4640242181219</v>
      </c>
      <c r="E229" s="194"/>
      <c r="F229" s="185">
        <v>0.3</v>
      </c>
      <c r="G229" s="32">
        <v>9</v>
      </c>
      <c r="H229" s="185">
        <v>2.7</v>
      </c>
      <c r="I229" s="185">
        <v>2.8450000000000002</v>
      </c>
      <c r="J229" s="32">
        <v>234</v>
      </c>
      <c r="K229" s="32" t="s">
        <v>126</v>
      </c>
      <c r="L229" s="32" t="s">
        <v>68</v>
      </c>
      <c r="M229" s="33" t="s">
        <v>69</v>
      </c>
      <c r="N229" s="33"/>
      <c r="O229" s="32">
        <v>180</v>
      </c>
      <c r="P229" s="357" t="s">
        <v>301</v>
      </c>
      <c r="Q229" s="196"/>
      <c r="R229" s="196"/>
      <c r="S229" s="196"/>
      <c r="T229" s="197"/>
      <c r="U229" s="34"/>
      <c r="V229" s="34"/>
      <c r="W229" s="35" t="s">
        <v>70</v>
      </c>
      <c r="X229" s="186">
        <v>0</v>
      </c>
      <c r="Y229" s="187">
        <f>IFERROR(IF(X229="","",X229),"")</f>
        <v>0</v>
      </c>
      <c r="Z229" s="36">
        <f>IFERROR(IF(X229="","",X229*0.00502),"")</f>
        <v>0</v>
      </c>
      <c r="AA229" s="56"/>
      <c r="AB229" s="57"/>
      <c r="AC229" s="68"/>
      <c r="AG229" s="67"/>
      <c r="AJ229" s="69" t="s">
        <v>71</v>
      </c>
      <c r="AK229" s="69">
        <v>1</v>
      </c>
      <c r="BB229" s="154" t="s">
        <v>80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190"/>
      <c r="B230" s="191"/>
      <c r="C230" s="191"/>
      <c r="D230" s="191"/>
      <c r="E230" s="191"/>
      <c r="F230" s="191"/>
      <c r="G230" s="191"/>
      <c r="H230" s="191"/>
      <c r="I230" s="191"/>
      <c r="J230" s="191"/>
      <c r="K230" s="191"/>
      <c r="L230" s="191"/>
      <c r="M230" s="191"/>
      <c r="N230" s="191"/>
      <c r="O230" s="192"/>
      <c r="P230" s="206" t="s">
        <v>72</v>
      </c>
      <c r="Q230" s="207"/>
      <c r="R230" s="207"/>
      <c r="S230" s="207"/>
      <c r="T230" s="207"/>
      <c r="U230" s="207"/>
      <c r="V230" s="208"/>
      <c r="W230" s="37" t="s">
        <v>70</v>
      </c>
      <c r="X230" s="188">
        <f>IFERROR(SUM(X228:X229),"0")</f>
        <v>0</v>
      </c>
      <c r="Y230" s="188">
        <f>IFERROR(SUM(Y228:Y229),"0")</f>
        <v>0</v>
      </c>
      <c r="Z230" s="188">
        <f>IFERROR(IF(Z228="",0,Z228),"0")+IFERROR(IF(Z229="",0,Z229),"0")</f>
        <v>0</v>
      </c>
      <c r="AA230" s="189"/>
      <c r="AB230" s="189"/>
      <c r="AC230" s="189"/>
    </row>
    <row r="231" spans="1:68" hidden="1" x14ac:dyDescent="0.2">
      <c r="A231" s="191"/>
      <c r="B231" s="191"/>
      <c r="C231" s="191"/>
      <c r="D231" s="191"/>
      <c r="E231" s="191"/>
      <c r="F231" s="191"/>
      <c r="G231" s="191"/>
      <c r="H231" s="191"/>
      <c r="I231" s="191"/>
      <c r="J231" s="191"/>
      <c r="K231" s="191"/>
      <c r="L231" s="191"/>
      <c r="M231" s="191"/>
      <c r="N231" s="191"/>
      <c r="O231" s="192"/>
      <c r="P231" s="206" t="s">
        <v>72</v>
      </c>
      <c r="Q231" s="207"/>
      <c r="R231" s="207"/>
      <c r="S231" s="207"/>
      <c r="T231" s="207"/>
      <c r="U231" s="207"/>
      <c r="V231" s="208"/>
      <c r="W231" s="37" t="s">
        <v>73</v>
      </c>
      <c r="X231" s="188">
        <f>IFERROR(SUMPRODUCT(X228:X229*H228:H229),"0")</f>
        <v>0</v>
      </c>
      <c r="Y231" s="188">
        <f>IFERROR(SUMPRODUCT(Y228:Y229*H228:H229),"0")</f>
        <v>0</v>
      </c>
      <c r="Z231" s="37"/>
      <c r="AA231" s="189"/>
      <c r="AB231" s="189"/>
      <c r="AC231" s="189"/>
    </row>
    <row r="232" spans="1:68" ht="14.25" hidden="1" customHeight="1" x14ac:dyDescent="0.25">
      <c r="A232" s="215" t="s">
        <v>153</v>
      </c>
      <c r="B232" s="191"/>
      <c r="C232" s="191"/>
      <c r="D232" s="191"/>
      <c r="E232" s="191"/>
      <c r="F232" s="191"/>
      <c r="G232" s="191"/>
      <c r="H232" s="191"/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  <c r="X232" s="191"/>
      <c r="Y232" s="191"/>
      <c r="Z232" s="191"/>
      <c r="AA232" s="179"/>
      <c r="AB232" s="179"/>
      <c r="AC232" s="179"/>
    </row>
    <row r="233" spans="1:68" ht="27" hidden="1" customHeight="1" x14ac:dyDescent="0.25">
      <c r="A233" s="54" t="s">
        <v>302</v>
      </c>
      <c r="B233" s="54" t="s">
        <v>303</v>
      </c>
      <c r="C233" s="31">
        <v>4301136028</v>
      </c>
      <c r="D233" s="193">
        <v>4640242180304</v>
      </c>
      <c r="E233" s="194"/>
      <c r="F233" s="185">
        <v>2.7</v>
      </c>
      <c r="G233" s="32">
        <v>1</v>
      </c>
      <c r="H233" s="185">
        <v>2.7</v>
      </c>
      <c r="I233" s="185">
        <v>2.8906000000000001</v>
      </c>
      <c r="J233" s="32">
        <v>126</v>
      </c>
      <c r="K233" s="32" t="s">
        <v>79</v>
      </c>
      <c r="L233" s="32" t="s">
        <v>68</v>
      </c>
      <c r="M233" s="33" t="s">
        <v>69</v>
      </c>
      <c r="N233" s="33"/>
      <c r="O233" s="32">
        <v>180</v>
      </c>
      <c r="P233" s="308" t="s">
        <v>304</v>
      </c>
      <c r="Q233" s="196"/>
      <c r="R233" s="196"/>
      <c r="S233" s="196"/>
      <c r="T233" s="197"/>
      <c r="U233" s="34"/>
      <c r="V233" s="34"/>
      <c r="W233" s="35" t="s">
        <v>70</v>
      </c>
      <c r="X233" s="186">
        <v>0</v>
      </c>
      <c r="Y233" s="187">
        <f>IFERROR(IF(X233="","",X233),"")</f>
        <v>0</v>
      </c>
      <c r="Z233" s="36">
        <f>IFERROR(IF(X233="","",X233*0.00936),"")</f>
        <v>0</v>
      </c>
      <c r="AA233" s="56"/>
      <c r="AB233" s="57"/>
      <c r="AC233" s="68"/>
      <c r="AG233" s="67"/>
      <c r="AJ233" s="69" t="s">
        <v>71</v>
      </c>
      <c r="AK233" s="69">
        <v>1</v>
      </c>
      <c r="BB233" s="155" t="s">
        <v>80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customHeight="1" x14ac:dyDescent="0.25">
      <c r="A234" s="54" t="s">
        <v>305</v>
      </c>
      <c r="B234" s="54" t="s">
        <v>306</v>
      </c>
      <c r="C234" s="31">
        <v>4301136026</v>
      </c>
      <c r="D234" s="193">
        <v>4640242180236</v>
      </c>
      <c r="E234" s="194"/>
      <c r="F234" s="185">
        <v>5</v>
      </c>
      <c r="G234" s="32">
        <v>1</v>
      </c>
      <c r="H234" s="185">
        <v>5</v>
      </c>
      <c r="I234" s="185">
        <v>5.2350000000000003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241" t="s">
        <v>307</v>
      </c>
      <c r="Q234" s="196"/>
      <c r="R234" s="196"/>
      <c r="S234" s="196"/>
      <c r="T234" s="197"/>
      <c r="U234" s="34"/>
      <c r="V234" s="34"/>
      <c r="W234" s="35" t="s">
        <v>70</v>
      </c>
      <c r="X234" s="186">
        <v>24</v>
      </c>
      <c r="Y234" s="187">
        <f>IFERROR(IF(X234="","",X234),"")</f>
        <v>24</v>
      </c>
      <c r="Z234" s="36">
        <f>IFERROR(IF(X234="","",X234*0.0155),"")</f>
        <v>0.372</v>
      </c>
      <c r="AA234" s="56"/>
      <c r="AB234" s="57"/>
      <c r="AC234" s="68"/>
      <c r="AG234" s="67"/>
      <c r="AJ234" s="69" t="s">
        <v>71</v>
      </c>
      <c r="AK234" s="69">
        <v>1</v>
      </c>
      <c r="BB234" s="156" t="s">
        <v>80</v>
      </c>
      <c r="BM234" s="67">
        <f>IFERROR(X234*I234,"0")</f>
        <v>125.64000000000001</v>
      </c>
      <c r="BN234" s="67">
        <f>IFERROR(Y234*I234,"0")</f>
        <v>125.64000000000001</v>
      </c>
      <c r="BO234" s="67">
        <f>IFERROR(X234/J234,"0")</f>
        <v>0.2857142857142857</v>
      </c>
      <c r="BP234" s="67">
        <f>IFERROR(Y234/J234,"0")</f>
        <v>0.2857142857142857</v>
      </c>
    </row>
    <row r="235" spans="1:68" ht="27" customHeight="1" x14ac:dyDescent="0.25">
      <c r="A235" s="54" t="s">
        <v>308</v>
      </c>
      <c r="B235" s="54" t="s">
        <v>309</v>
      </c>
      <c r="C235" s="31">
        <v>4301136029</v>
      </c>
      <c r="D235" s="193">
        <v>4640242180410</v>
      </c>
      <c r="E235" s="194"/>
      <c r="F235" s="185">
        <v>2.2400000000000002</v>
      </c>
      <c r="G235" s="32">
        <v>1</v>
      </c>
      <c r="H235" s="185">
        <v>2.2400000000000002</v>
      </c>
      <c r="I235" s="185">
        <v>2.4319999999999999</v>
      </c>
      <c r="J235" s="32">
        <v>126</v>
      </c>
      <c r="K235" s="32" t="s">
        <v>79</v>
      </c>
      <c r="L235" s="32" t="s">
        <v>68</v>
      </c>
      <c r="M235" s="33" t="s">
        <v>69</v>
      </c>
      <c r="N235" s="33"/>
      <c r="O235" s="32">
        <v>180</v>
      </c>
      <c r="P235" s="31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5" s="196"/>
      <c r="R235" s="196"/>
      <c r="S235" s="196"/>
      <c r="T235" s="197"/>
      <c r="U235" s="34"/>
      <c r="V235" s="34"/>
      <c r="W235" s="35" t="s">
        <v>70</v>
      </c>
      <c r="X235" s="186">
        <v>14</v>
      </c>
      <c r="Y235" s="187">
        <f>IFERROR(IF(X235="","",X235),"")</f>
        <v>14</v>
      </c>
      <c r="Z235" s="36">
        <f>IFERROR(IF(X235="","",X235*0.00936),"")</f>
        <v>0.13103999999999999</v>
      </c>
      <c r="AA235" s="56"/>
      <c r="AB235" s="57"/>
      <c r="AC235" s="68"/>
      <c r="AG235" s="67"/>
      <c r="AJ235" s="69" t="s">
        <v>71</v>
      </c>
      <c r="AK235" s="69">
        <v>1</v>
      </c>
      <c r="BB235" s="157" t="s">
        <v>80</v>
      </c>
      <c r="BM235" s="67">
        <f>IFERROR(X235*I235,"0")</f>
        <v>34.048000000000002</v>
      </c>
      <c r="BN235" s="67">
        <f>IFERROR(Y235*I235,"0")</f>
        <v>34.048000000000002</v>
      </c>
      <c r="BO235" s="67">
        <f>IFERROR(X235/J235,"0")</f>
        <v>0.1111111111111111</v>
      </c>
      <c r="BP235" s="67">
        <f>IFERROR(Y235/J235,"0")</f>
        <v>0.1111111111111111</v>
      </c>
    </row>
    <row r="236" spans="1:68" x14ac:dyDescent="0.2">
      <c r="A236" s="190"/>
      <c r="B236" s="191"/>
      <c r="C236" s="191"/>
      <c r="D236" s="191"/>
      <c r="E236" s="191"/>
      <c r="F236" s="191"/>
      <c r="G236" s="191"/>
      <c r="H236" s="191"/>
      <c r="I236" s="191"/>
      <c r="J236" s="191"/>
      <c r="K236" s="191"/>
      <c r="L236" s="191"/>
      <c r="M236" s="191"/>
      <c r="N236" s="191"/>
      <c r="O236" s="192"/>
      <c r="P236" s="206" t="s">
        <v>72</v>
      </c>
      <c r="Q236" s="207"/>
      <c r="R236" s="207"/>
      <c r="S236" s="207"/>
      <c r="T236" s="207"/>
      <c r="U236" s="207"/>
      <c r="V236" s="208"/>
      <c r="W236" s="37" t="s">
        <v>70</v>
      </c>
      <c r="X236" s="188">
        <f>IFERROR(SUM(X233:X235),"0")</f>
        <v>38</v>
      </c>
      <c r="Y236" s="188">
        <f>IFERROR(SUM(Y233:Y235),"0")</f>
        <v>38</v>
      </c>
      <c r="Z236" s="188">
        <f>IFERROR(IF(Z233="",0,Z233),"0")+IFERROR(IF(Z234="",0,Z234),"0")+IFERROR(IF(Z235="",0,Z235),"0")</f>
        <v>0.50303999999999993</v>
      </c>
      <c r="AA236" s="189"/>
      <c r="AB236" s="189"/>
      <c r="AC236" s="189"/>
    </row>
    <row r="237" spans="1:68" x14ac:dyDescent="0.2">
      <c r="A237" s="191"/>
      <c r="B237" s="191"/>
      <c r="C237" s="191"/>
      <c r="D237" s="191"/>
      <c r="E237" s="191"/>
      <c r="F237" s="191"/>
      <c r="G237" s="191"/>
      <c r="H237" s="191"/>
      <c r="I237" s="191"/>
      <c r="J237" s="191"/>
      <c r="K237" s="191"/>
      <c r="L237" s="191"/>
      <c r="M237" s="191"/>
      <c r="N237" s="191"/>
      <c r="O237" s="192"/>
      <c r="P237" s="206" t="s">
        <v>72</v>
      </c>
      <c r="Q237" s="207"/>
      <c r="R237" s="207"/>
      <c r="S237" s="207"/>
      <c r="T237" s="207"/>
      <c r="U237" s="207"/>
      <c r="V237" s="208"/>
      <c r="W237" s="37" t="s">
        <v>73</v>
      </c>
      <c r="X237" s="188">
        <f>IFERROR(SUMPRODUCT(X233:X235*H233:H235),"0")</f>
        <v>151.36000000000001</v>
      </c>
      <c r="Y237" s="188">
        <f>IFERROR(SUMPRODUCT(Y233:Y235*H233:H235),"0")</f>
        <v>151.36000000000001</v>
      </c>
      <c r="Z237" s="37"/>
      <c r="AA237" s="189"/>
      <c r="AB237" s="189"/>
      <c r="AC237" s="189"/>
    </row>
    <row r="238" spans="1:68" ht="14.25" hidden="1" customHeight="1" x14ac:dyDescent="0.25">
      <c r="A238" s="215" t="s">
        <v>130</v>
      </c>
      <c r="B238" s="191"/>
      <c r="C238" s="191"/>
      <c r="D238" s="191"/>
      <c r="E238" s="191"/>
      <c r="F238" s="191"/>
      <c r="G238" s="191"/>
      <c r="H238" s="191"/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  <c r="X238" s="191"/>
      <c r="Y238" s="191"/>
      <c r="Z238" s="191"/>
      <c r="AA238" s="179"/>
      <c r="AB238" s="179"/>
      <c r="AC238" s="179"/>
    </row>
    <row r="239" spans="1:68" ht="27" hidden="1" customHeight="1" x14ac:dyDescent="0.25">
      <c r="A239" s="54" t="s">
        <v>310</v>
      </c>
      <c r="B239" s="54" t="s">
        <v>311</v>
      </c>
      <c r="C239" s="31">
        <v>4301135193</v>
      </c>
      <c r="D239" s="193">
        <v>4640242180403</v>
      </c>
      <c r="E239" s="194"/>
      <c r="F239" s="185">
        <v>3</v>
      </c>
      <c r="G239" s="32">
        <v>1</v>
      </c>
      <c r="H239" s="185">
        <v>3</v>
      </c>
      <c r="I239" s="185">
        <v>3.1920000000000002</v>
      </c>
      <c r="J239" s="32">
        <v>126</v>
      </c>
      <c r="K239" s="32" t="s">
        <v>79</v>
      </c>
      <c r="L239" s="32" t="s">
        <v>68</v>
      </c>
      <c r="M239" s="33" t="s">
        <v>69</v>
      </c>
      <c r="N239" s="33"/>
      <c r="O239" s="32">
        <v>180</v>
      </c>
      <c r="P239" s="280" t="s">
        <v>312</v>
      </c>
      <c r="Q239" s="196"/>
      <c r="R239" s="196"/>
      <c r="S239" s="196"/>
      <c r="T239" s="197"/>
      <c r="U239" s="34"/>
      <c r="V239" s="34"/>
      <c r="W239" s="35" t="s">
        <v>70</v>
      </c>
      <c r="X239" s="186">
        <v>0</v>
      </c>
      <c r="Y239" s="187">
        <f t="shared" ref="Y239:Y257" si="24">IFERROR(IF(X239="","",X239),"")</f>
        <v>0</v>
      </c>
      <c r="Z239" s="36">
        <f>IFERROR(IF(X239="","",X239*0.00936),"")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58" t="s">
        <v>80</v>
      </c>
      <c r="BM239" s="67">
        <f t="shared" ref="BM239:BM257" si="25">IFERROR(X239*I239,"0")</f>
        <v>0</v>
      </c>
      <c r="BN239" s="67">
        <f t="shared" ref="BN239:BN257" si="26">IFERROR(Y239*I239,"0")</f>
        <v>0</v>
      </c>
      <c r="BO239" s="67">
        <f t="shared" ref="BO239:BO257" si="27">IFERROR(X239/J239,"0")</f>
        <v>0</v>
      </c>
      <c r="BP239" s="67">
        <f t="shared" ref="BP239:BP257" si="28">IFERROR(Y239/J239,"0")</f>
        <v>0</v>
      </c>
    </row>
    <row r="240" spans="1:68" ht="27" customHeight="1" x14ac:dyDescent="0.25">
      <c r="A240" s="54" t="s">
        <v>313</v>
      </c>
      <c r="B240" s="54" t="s">
        <v>314</v>
      </c>
      <c r="C240" s="31">
        <v>4301135394</v>
      </c>
      <c r="D240" s="193">
        <v>4640242181561</v>
      </c>
      <c r="E240" s="194"/>
      <c r="F240" s="185">
        <v>3.7</v>
      </c>
      <c r="G240" s="32">
        <v>1</v>
      </c>
      <c r="H240" s="185">
        <v>3.7</v>
      </c>
      <c r="I240" s="185">
        <v>3.8919999999999999</v>
      </c>
      <c r="J240" s="32">
        <v>126</v>
      </c>
      <c r="K240" s="32" t="s">
        <v>79</v>
      </c>
      <c r="L240" s="32" t="s">
        <v>68</v>
      </c>
      <c r="M240" s="33" t="s">
        <v>69</v>
      </c>
      <c r="N240" s="33"/>
      <c r="O240" s="32">
        <v>180</v>
      </c>
      <c r="P240" s="240" t="s">
        <v>315</v>
      </c>
      <c r="Q240" s="196"/>
      <c r="R240" s="196"/>
      <c r="S240" s="196"/>
      <c r="T240" s="197"/>
      <c r="U240" s="34"/>
      <c r="V240" s="34"/>
      <c r="W240" s="35" t="s">
        <v>70</v>
      </c>
      <c r="X240" s="186">
        <v>28</v>
      </c>
      <c r="Y240" s="187">
        <f t="shared" si="24"/>
        <v>28</v>
      </c>
      <c r="Z240" s="36">
        <f>IFERROR(IF(X240="","",X240*0.00936),"")</f>
        <v>0.26207999999999998</v>
      </c>
      <c r="AA240" s="56"/>
      <c r="AB240" s="57"/>
      <c r="AC240" s="68"/>
      <c r="AG240" s="67"/>
      <c r="AJ240" s="69" t="s">
        <v>71</v>
      </c>
      <c r="AK240" s="69">
        <v>1</v>
      </c>
      <c r="BB240" s="159" t="s">
        <v>80</v>
      </c>
      <c r="BM240" s="67">
        <f t="shared" si="25"/>
        <v>108.976</v>
      </c>
      <c r="BN240" s="67">
        <f t="shared" si="26"/>
        <v>108.976</v>
      </c>
      <c r="BO240" s="67">
        <f t="shared" si="27"/>
        <v>0.22222222222222221</v>
      </c>
      <c r="BP240" s="67">
        <f t="shared" si="28"/>
        <v>0.22222222222222221</v>
      </c>
    </row>
    <row r="241" spans="1:68" ht="37.5" hidden="1" customHeight="1" x14ac:dyDescent="0.25">
      <c r="A241" s="54" t="s">
        <v>316</v>
      </c>
      <c r="B241" s="54" t="s">
        <v>317</v>
      </c>
      <c r="C241" s="31">
        <v>4301135187</v>
      </c>
      <c r="D241" s="193">
        <v>4640242180328</v>
      </c>
      <c r="E241" s="194"/>
      <c r="F241" s="185">
        <v>3.5</v>
      </c>
      <c r="G241" s="32">
        <v>1</v>
      </c>
      <c r="H241" s="185">
        <v>3.5</v>
      </c>
      <c r="I241" s="185">
        <v>3.6920000000000002</v>
      </c>
      <c r="J241" s="32">
        <v>126</v>
      </c>
      <c r="K241" s="32" t="s">
        <v>79</v>
      </c>
      <c r="L241" s="32" t="s">
        <v>68</v>
      </c>
      <c r="M241" s="33" t="s">
        <v>69</v>
      </c>
      <c r="N241" s="33"/>
      <c r="O241" s="32">
        <v>180</v>
      </c>
      <c r="P241" s="321" t="s">
        <v>318</v>
      </c>
      <c r="Q241" s="196"/>
      <c r="R241" s="196"/>
      <c r="S241" s="196"/>
      <c r="T241" s="197"/>
      <c r="U241" s="34"/>
      <c r="V241" s="34"/>
      <c r="W241" s="35" t="s">
        <v>70</v>
      </c>
      <c r="X241" s="186">
        <v>0</v>
      </c>
      <c r="Y241" s="187">
        <f t="shared" si="24"/>
        <v>0</v>
      </c>
      <c r="Z241" s="36">
        <f>IFERROR(IF(X241="","",X241*0.00936),"")</f>
        <v>0</v>
      </c>
      <c r="AA241" s="56"/>
      <c r="AB241" s="57"/>
      <c r="AC241" s="68"/>
      <c r="AG241" s="67"/>
      <c r="AJ241" s="69" t="s">
        <v>71</v>
      </c>
      <c r="AK241" s="69">
        <v>1</v>
      </c>
      <c r="BB241" s="160" t="s">
        <v>80</v>
      </c>
      <c r="BM241" s="67">
        <f t="shared" si="25"/>
        <v>0</v>
      </c>
      <c r="BN241" s="67">
        <f t="shared" si="26"/>
        <v>0</v>
      </c>
      <c r="BO241" s="67">
        <f t="shared" si="27"/>
        <v>0</v>
      </c>
      <c r="BP241" s="67">
        <f t="shared" si="28"/>
        <v>0</v>
      </c>
    </row>
    <row r="242" spans="1:68" ht="27" hidden="1" customHeight="1" x14ac:dyDescent="0.25">
      <c r="A242" s="54" t="s">
        <v>319</v>
      </c>
      <c r="B242" s="54" t="s">
        <v>320</v>
      </c>
      <c r="C242" s="31">
        <v>4301135186</v>
      </c>
      <c r="D242" s="193">
        <v>4640242180311</v>
      </c>
      <c r="E242" s="194"/>
      <c r="F242" s="185">
        <v>5.5</v>
      </c>
      <c r="G242" s="32">
        <v>1</v>
      </c>
      <c r="H242" s="185">
        <v>5.5</v>
      </c>
      <c r="I242" s="185">
        <v>5.7350000000000003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236" t="s">
        <v>321</v>
      </c>
      <c r="Q242" s="196"/>
      <c r="R242" s="196"/>
      <c r="S242" s="196"/>
      <c r="T242" s="197"/>
      <c r="U242" s="34"/>
      <c r="V242" s="34"/>
      <c r="W242" s="35" t="s">
        <v>70</v>
      </c>
      <c r="X242" s="186">
        <v>0</v>
      </c>
      <c r="Y242" s="187">
        <f t="shared" si="24"/>
        <v>0</v>
      </c>
      <c r="Z242" s="36">
        <f>IFERROR(IF(X242="","",X242*0.0155),"")</f>
        <v>0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si="25"/>
        <v>0</v>
      </c>
      <c r="BN242" s="67">
        <f t="shared" si="26"/>
        <v>0</v>
      </c>
      <c r="BO242" s="67">
        <f t="shared" si="27"/>
        <v>0</v>
      </c>
      <c r="BP242" s="67">
        <f t="shared" si="28"/>
        <v>0</v>
      </c>
    </row>
    <row r="243" spans="1:68" ht="27" hidden="1" customHeight="1" x14ac:dyDescent="0.25">
      <c r="A243" s="54" t="s">
        <v>322</v>
      </c>
      <c r="B243" s="54" t="s">
        <v>323</v>
      </c>
      <c r="C243" s="31">
        <v>4301135320</v>
      </c>
      <c r="D243" s="193">
        <v>4640242181592</v>
      </c>
      <c r="E243" s="194"/>
      <c r="F243" s="185">
        <v>3.5</v>
      </c>
      <c r="G243" s="32">
        <v>1</v>
      </c>
      <c r="H243" s="185">
        <v>3.5</v>
      </c>
      <c r="I243" s="185">
        <v>3.6850000000000001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77" t="s">
        <v>324</v>
      </c>
      <c r="Q243" s="196"/>
      <c r="R243" s="196"/>
      <c r="S243" s="196"/>
      <c r="T243" s="197"/>
      <c r="U243" s="34"/>
      <c r="V243" s="34"/>
      <c r="W243" s="35" t="s">
        <v>70</v>
      </c>
      <c r="X243" s="186">
        <v>0</v>
      </c>
      <c r="Y243" s="187">
        <f t="shared" si="24"/>
        <v>0</v>
      </c>
      <c r="Z243" s="36">
        <f t="shared" ref="Z243:Z250" si="29"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0</v>
      </c>
      <c r="BN243" s="67">
        <f t="shared" si="26"/>
        <v>0</v>
      </c>
      <c r="BO243" s="67">
        <f t="shared" si="27"/>
        <v>0</v>
      </c>
      <c r="BP243" s="67">
        <f t="shared" si="28"/>
        <v>0</v>
      </c>
    </row>
    <row r="244" spans="1:68" ht="27" hidden="1" customHeight="1" x14ac:dyDescent="0.25">
      <c r="A244" s="54" t="s">
        <v>325</v>
      </c>
      <c r="B244" s="54" t="s">
        <v>326</v>
      </c>
      <c r="C244" s="31">
        <v>4301135405</v>
      </c>
      <c r="D244" s="193">
        <v>4640242181523</v>
      </c>
      <c r="E244" s="194"/>
      <c r="F244" s="185">
        <v>3</v>
      </c>
      <c r="G244" s="32">
        <v>1</v>
      </c>
      <c r="H244" s="185">
        <v>3</v>
      </c>
      <c r="I244" s="185">
        <v>3.1920000000000002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231" t="s">
        <v>327</v>
      </c>
      <c r="Q244" s="196"/>
      <c r="R244" s="196"/>
      <c r="S244" s="196"/>
      <c r="T244" s="197"/>
      <c r="U244" s="34"/>
      <c r="V244" s="34"/>
      <c r="W244" s="35" t="s">
        <v>70</v>
      </c>
      <c r="X244" s="186">
        <v>0</v>
      </c>
      <c r="Y244" s="187">
        <f t="shared" si="24"/>
        <v>0</v>
      </c>
      <c r="Z244" s="36">
        <f t="shared" si="29"/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0</v>
      </c>
      <c r="BN244" s="67">
        <f t="shared" si="26"/>
        <v>0</v>
      </c>
      <c r="BO244" s="67">
        <f t="shared" si="27"/>
        <v>0</v>
      </c>
      <c r="BP244" s="67">
        <f t="shared" si="28"/>
        <v>0</v>
      </c>
    </row>
    <row r="245" spans="1:68" ht="27" hidden="1" customHeight="1" x14ac:dyDescent="0.25">
      <c r="A245" s="54" t="s">
        <v>328</v>
      </c>
      <c r="B245" s="54" t="s">
        <v>329</v>
      </c>
      <c r="C245" s="31">
        <v>4301135404</v>
      </c>
      <c r="D245" s="193">
        <v>4640242181516</v>
      </c>
      <c r="E245" s="194"/>
      <c r="F245" s="185">
        <v>3.7</v>
      </c>
      <c r="G245" s="32">
        <v>1</v>
      </c>
      <c r="H245" s="185">
        <v>3.7</v>
      </c>
      <c r="I245" s="185">
        <v>3.8919999999999999</v>
      </c>
      <c r="J245" s="32">
        <v>126</v>
      </c>
      <c r="K245" s="32" t="s">
        <v>79</v>
      </c>
      <c r="L245" s="32" t="s">
        <v>68</v>
      </c>
      <c r="M245" s="33" t="s">
        <v>69</v>
      </c>
      <c r="N245" s="33"/>
      <c r="O245" s="32">
        <v>180</v>
      </c>
      <c r="P245" s="291" t="s">
        <v>330</v>
      </c>
      <c r="Q245" s="196"/>
      <c r="R245" s="196"/>
      <c r="S245" s="196"/>
      <c r="T245" s="197"/>
      <c r="U245" s="34"/>
      <c r="V245" s="34"/>
      <c r="W245" s="35" t="s">
        <v>70</v>
      </c>
      <c r="X245" s="186">
        <v>0</v>
      </c>
      <c r="Y245" s="187">
        <f t="shared" si="24"/>
        <v>0</v>
      </c>
      <c r="Z245" s="36">
        <f t="shared" si="29"/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0</v>
      </c>
      <c r="BN245" s="67">
        <f t="shared" si="26"/>
        <v>0</v>
      </c>
      <c r="BO245" s="67">
        <f t="shared" si="27"/>
        <v>0</v>
      </c>
      <c r="BP245" s="67">
        <f t="shared" si="28"/>
        <v>0</v>
      </c>
    </row>
    <row r="246" spans="1:68" ht="37.5" hidden="1" customHeight="1" x14ac:dyDescent="0.25">
      <c r="A246" s="54" t="s">
        <v>331</v>
      </c>
      <c r="B246" s="54" t="s">
        <v>332</v>
      </c>
      <c r="C246" s="31">
        <v>4301135402</v>
      </c>
      <c r="D246" s="193">
        <v>4640242181493</v>
      </c>
      <c r="E246" s="194"/>
      <c r="F246" s="185">
        <v>3.7</v>
      </c>
      <c r="G246" s="32">
        <v>1</v>
      </c>
      <c r="H246" s="185">
        <v>3.7</v>
      </c>
      <c r="I246" s="185">
        <v>3.8919999999999999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79" t="s">
        <v>333</v>
      </c>
      <c r="Q246" s="196"/>
      <c r="R246" s="196"/>
      <c r="S246" s="196"/>
      <c r="T246" s="197"/>
      <c r="U246" s="34"/>
      <c r="V246" s="34"/>
      <c r="W246" s="35" t="s">
        <v>70</v>
      </c>
      <c r="X246" s="186">
        <v>0</v>
      </c>
      <c r="Y246" s="187">
        <f t="shared" si="24"/>
        <v>0</v>
      </c>
      <c r="Z246" s="36">
        <f t="shared" si="29"/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hidden="1" customHeight="1" x14ac:dyDescent="0.25">
      <c r="A247" s="54" t="s">
        <v>334</v>
      </c>
      <c r="B247" s="54" t="s">
        <v>335</v>
      </c>
      <c r="C247" s="31">
        <v>4301135375</v>
      </c>
      <c r="D247" s="193">
        <v>4640242181486</v>
      </c>
      <c r="E247" s="194"/>
      <c r="F247" s="185">
        <v>3.7</v>
      </c>
      <c r="G247" s="32">
        <v>1</v>
      </c>
      <c r="H247" s="185">
        <v>3.7</v>
      </c>
      <c r="I247" s="185">
        <v>3.8919999999999999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320" t="s">
        <v>336</v>
      </c>
      <c r="Q247" s="196"/>
      <c r="R247" s="196"/>
      <c r="S247" s="196"/>
      <c r="T247" s="197"/>
      <c r="U247" s="34"/>
      <c r="V247" s="34"/>
      <c r="W247" s="35" t="s">
        <v>70</v>
      </c>
      <c r="X247" s="186">
        <v>0</v>
      </c>
      <c r="Y247" s="187">
        <f t="shared" si="24"/>
        <v>0</v>
      </c>
      <c r="Z247" s="36">
        <f t="shared" si="29"/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0</v>
      </c>
      <c r="BN247" s="67">
        <f t="shared" si="26"/>
        <v>0</v>
      </c>
      <c r="BO247" s="67">
        <f t="shared" si="27"/>
        <v>0</v>
      </c>
      <c r="BP247" s="67">
        <f t="shared" si="28"/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4301135403</v>
      </c>
      <c r="D248" s="193">
        <v>4640242181509</v>
      </c>
      <c r="E248" s="194"/>
      <c r="F248" s="185">
        <v>3.7</v>
      </c>
      <c r="G248" s="32">
        <v>1</v>
      </c>
      <c r="H248" s="185">
        <v>3.7</v>
      </c>
      <c r="I248" s="185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10" t="s">
        <v>339</v>
      </c>
      <c r="Q248" s="196"/>
      <c r="R248" s="196"/>
      <c r="S248" s="196"/>
      <c r="T248" s="197"/>
      <c r="U248" s="34"/>
      <c r="V248" s="34"/>
      <c r="W248" s="35" t="s">
        <v>70</v>
      </c>
      <c r="X248" s="186">
        <v>0</v>
      </c>
      <c r="Y248" s="187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4301135304</v>
      </c>
      <c r="D249" s="193">
        <v>4640242181240</v>
      </c>
      <c r="E249" s="194"/>
      <c r="F249" s="185">
        <v>0.3</v>
      </c>
      <c r="G249" s="32">
        <v>9</v>
      </c>
      <c r="H249" s="185">
        <v>2.7</v>
      </c>
      <c r="I249" s="185">
        <v>2.88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195" t="s">
        <v>342</v>
      </c>
      <c r="Q249" s="196"/>
      <c r="R249" s="196"/>
      <c r="S249" s="196"/>
      <c r="T249" s="197"/>
      <c r="U249" s="34"/>
      <c r="V249" s="34"/>
      <c r="W249" s="35" t="s">
        <v>70</v>
      </c>
      <c r="X249" s="186">
        <v>0</v>
      </c>
      <c r="Y249" s="187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4301135310</v>
      </c>
      <c r="D250" s="193">
        <v>4640242181318</v>
      </c>
      <c r="E250" s="194"/>
      <c r="F250" s="185">
        <v>0.3</v>
      </c>
      <c r="G250" s="32">
        <v>9</v>
      </c>
      <c r="H250" s="185">
        <v>2.7</v>
      </c>
      <c r="I250" s="185">
        <v>2.988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56" t="s">
        <v>345</v>
      </c>
      <c r="Q250" s="196"/>
      <c r="R250" s="196"/>
      <c r="S250" s="196"/>
      <c r="T250" s="197"/>
      <c r="U250" s="34"/>
      <c r="V250" s="34"/>
      <c r="W250" s="35" t="s">
        <v>70</v>
      </c>
      <c r="X250" s="186">
        <v>0</v>
      </c>
      <c r="Y250" s="187">
        <f t="shared" si="24"/>
        <v>0</v>
      </c>
      <c r="Z250" s="36">
        <f t="shared" si="29"/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0</v>
      </c>
      <c r="BN250" s="67">
        <f t="shared" si="26"/>
        <v>0</v>
      </c>
      <c r="BO250" s="67">
        <f t="shared" si="27"/>
        <v>0</v>
      </c>
      <c r="BP250" s="67">
        <f t="shared" si="28"/>
        <v>0</v>
      </c>
    </row>
    <row r="251" spans="1:68" ht="27" hidden="1" customHeight="1" x14ac:dyDescent="0.25">
      <c r="A251" s="54" t="s">
        <v>346</v>
      </c>
      <c r="B251" s="54" t="s">
        <v>347</v>
      </c>
      <c r="C251" s="31">
        <v>4301135306</v>
      </c>
      <c r="D251" s="193">
        <v>4640242181578</v>
      </c>
      <c r="E251" s="194"/>
      <c r="F251" s="185">
        <v>0.3</v>
      </c>
      <c r="G251" s="32">
        <v>9</v>
      </c>
      <c r="H251" s="185">
        <v>2.7</v>
      </c>
      <c r="I251" s="185">
        <v>2.8450000000000002</v>
      </c>
      <c r="J251" s="32">
        <v>234</v>
      </c>
      <c r="K251" s="32" t="s">
        <v>126</v>
      </c>
      <c r="L251" s="32" t="s">
        <v>68</v>
      </c>
      <c r="M251" s="33" t="s">
        <v>69</v>
      </c>
      <c r="N251" s="33"/>
      <c r="O251" s="32">
        <v>180</v>
      </c>
      <c r="P251" s="318" t="s">
        <v>348</v>
      </c>
      <c r="Q251" s="196"/>
      <c r="R251" s="196"/>
      <c r="S251" s="196"/>
      <c r="T251" s="197"/>
      <c r="U251" s="34"/>
      <c r="V251" s="34"/>
      <c r="W251" s="35" t="s">
        <v>70</v>
      </c>
      <c r="X251" s="186">
        <v>0</v>
      </c>
      <c r="Y251" s="187">
        <f t="shared" si="24"/>
        <v>0</v>
      </c>
      <c r="Z251" s="36">
        <f>IFERROR(IF(X251="","",X251*0.00502),"")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hidden="1" customHeight="1" x14ac:dyDescent="0.25">
      <c r="A252" s="54" t="s">
        <v>349</v>
      </c>
      <c r="B252" s="54" t="s">
        <v>350</v>
      </c>
      <c r="C252" s="31">
        <v>4301135305</v>
      </c>
      <c r="D252" s="193">
        <v>4640242181394</v>
      </c>
      <c r="E252" s="194"/>
      <c r="F252" s="185">
        <v>0.3</v>
      </c>
      <c r="G252" s="32">
        <v>9</v>
      </c>
      <c r="H252" s="185">
        <v>2.7</v>
      </c>
      <c r="I252" s="185">
        <v>2.8450000000000002</v>
      </c>
      <c r="J252" s="32">
        <v>234</v>
      </c>
      <c r="K252" s="32" t="s">
        <v>126</v>
      </c>
      <c r="L252" s="32" t="s">
        <v>68</v>
      </c>
      <c r="M252" s="33" t="s">
        <v>69</v>
      </c>
      <c r="N252" s="33"/>
      <c r="O252" s="32">
        <v>180</v>
      </c>
      <c r="P252" s="220" t="s">
        <v>351</v>
      </c>
      <c r="Q252" s="196"/>
      <c r="R252" s="196"/>
      <c r="S252" s="196"/>
      <c r="T252" s="197"/>
      <c r="U252" s="34"/>
      <c r="V252" s="34"/>
      <c r="W252" s="35" t="s">
        <v>70</v>
      </c>
      <c r="X252" s="186">
        <v>0</v>
      </c>
      <c r="Y252" s="187">
        <f t="shared" si="24"/>
        <v>0</v>
      </c>
      <c r="Z252" s="36">
        <f>IFERROR(IF(X252="","",X252*0.00502),"")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hidden="1" customHeight="1" x14ac:dyDescent="0.25">
      <c r="A253" s="54" t="s">
        <v>352</v>
      </c>
      <c r="B253" s="54" t="s">
        <v>353</v>
      </c>
      <c r="C253" s="31">
        <v>4301135309</v>
      </c>
      <c r="D253" s="193">
        <v>4640242181332</v>
      </c>
      <c r="E253" s="194"/>
      <c r="F253" s="185">
        <v>0.3</v>
      </c>
      <c r="G253" s="32">
        <v>9</v>
      </c>
      <c r="H253" s="185">
        <v>2.7</v>
      </c>
      <c r="I253" s="185">
        <v>2.9079999999999999</v>
      </c>
      <c r="J253" s="32">
        <v>234</v>
      </c>
      <c r="K253" s="32" t="s">
        <v>126</v>
      </c>
      <c r="L253" s="32" t="s">
        <v>68</v>
      </c>
      <c r="M253" s="33" t="s">
        <v>69</v>
      </c>
      <c r="N253" s="33"/>
      <c r="O253" s="32">
        <v>180</v>
      </c>
      <c r="P253" s="372" t="s">
        <v>354</v>
      </c>
      <c r="Q253" s="196"/>
      <c r="R253" s="196"/>
      <c r="S253" s="196"/>
      <c r="T253" s="197"/>
      <c r="U253" s="34"/>
      <c r="V253" s="34"/>
      <c r="W253" s="35" t="s">
        <v>70</v>
      </c>
      <c r="X253" s="186">
        <v>0</v>
      </c>
      <c r="Y253" s="187">
        <f t="shared" si="24"/>
        <v>0</v>
      </c>
      <c r="Z253" s="36">
        <f>IFERROR(IF(X253="","",X253*0.00502),"")</f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4301135308</v>
      </c>
      <c r="D254" s="193">
        <v>4640242181349</v>
      </c>
      <c r="E254" s="194"/>
      <c r="F254" s="185">
        <v>0.3</v>
      </c>
      <c r="G254" s="32">
        <v>9</v>
      </c>
      <c r="H254" s="185">
        <v>2.7</v>
      </c>
      <c r="I254" s="185">
        <v>2.9079999999999999</v>
      </c>
      <c r="J254" s="32">
        <v>234</v>
      </c>
      <c r="K254" s="32" t="s">
        <v>126</v>
      </c>
      <c r="L254" s="32" t="s">
        <v>68</v>
      </c>
      <c r="M254" s="33" t="s">
        <v>69</v>
      </c>
      <c r="N254" s="33"/>
      <c r="O254" s="32">
        <v>180</v>
      </c>
      <c r="P254" s="317" t="s">
        <v>357</v>
      </c>
      <c r="Q254" s="196"/>
      <c r="R254" s="196"/>
      <c r="S254" s="196"/>
      <c r="T254" s="197"/>
      <c r="U254" s="34"/>
      <c r="V254" s="34"/>
      <c r="W254" s="35" t="s">
        <v>70</v>
      </c>
      <c r="X254" s="186">
        <v>0</v>
      </c>
      <c r="Y254" s="187">
        <f t="shared" si="24"/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hidden="1" customHeight="1" x14ac:dyDescent="0.25">
      <c r="A255" s="54" t="s">
        <v>358</v>
      </c>
      <c r="B255" s="54" t="s">
        <v>359</v>
      </c>
      <c r="C255" s="31">
        <v>4301135307</v>
      </c>
      <c r="D255" s="193">
        <v>4640242181370</v>
      </c>
      <c r="E255" s="194"/>
      <c r="F255" s="185">
        <v>0.3</v>
      </c>
      <c r="G255" s="32">
        <v>9</v>
      </c>
      <c r="H255" s="185">
        <v>2.7</v>
      </c>
      <c r="I255" s="185">
        <v>2.9079999999999999</v>
      </c>
      <c r="J255" s="32">
        <v>234</v>
      </c>
      <c r="K255" s="32" t="s">
        <v>126</v>
      </c>
      <c r="L255" s="32" t="s">
        <v>68</v>
      </c>
      <c r="M255" s="33" t="s">
        <v>69</v>
      </c>
      <c r="N255" s="33"/>
      <c r="O255" s="32">
        <v>180</v>
      </c>
      <c r="P255" s="247" t="s">
        <v>360</v>
      </c>
      <c r="Q255" s="196"/>
      <c r="R255" s="196"/>
      <c r="S255" s="196"/>
      <c r="T255" s="197"/>
      <c r="U255" s="34"/>
      <c r="V255" s="34"/>
      <c r="W255" s="35" t="s">
        <v>70</v>
      </c>
      <c r="X255" s="186">
        <v>0</v>
      </c>
      <c r="Y255" s="187">
        <f t="shared" si="24"/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4301135319</v>
      </c>
      <c r="D256" s="193">
        <v>4607111037473</v>
      </c>
      <c r="E256" s="194"/>
      <c r="F256" s="185">
        <v>1</v>
      </c>
      <c r="G256" s="32">
        <v>4</v>
      </c>
      <c r="H256" s="185">
        <v>4</v>
      </c>
      <c r="I256" s="185">
        <v>4.2300000000000004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336" t="s">
        <v>363</v>
      </c>
      <c r="Q256" s="196"/>
      <c r="R256" s="196"/>
      <c r="S256" s="196"/>
      <c r="T256" s="197"/>
      <c r="U256" s="34"/>
      <c r="V256" s="34"/>
      <c r="W256" s="35" t="s">
        <v>70</v>
      </c>
      <c r="X256" s="186">
        <v>0</v>
      </c>
      <c r="Y256" s="187">
        <f t="shared" si="24"/>
        <v>0</v>
      </c>
      <c r="Z256" s="36">
        <f>IFERROR(IF(X256="","",X256*0.0155),"")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hidden="1" customHeight="1" x14ac:dyDescent="0.25">
      <c r="A257" s="54" t="s">
        <v>364</v>
      </c>
      <c r="B257" s="54" t="s">
        <v>365</v>
      </c>
      <c r="C257" s="31">
        <v>4301135198</v>
      </c>
      <c r="D257" s="193">
        <v>4640242180663</v>
      </c>
      <c r="E257" s="194"/>
      <c r="F257" s="185">
        <v>0.9</v>
      </c>
      <c r="G257" s="32">
        <v>4</v>
      </c>
      <c r="H257" s="185">
        <v>3.6</v>
      </c>
      <c r="I257" s="185">
        <v>3.83</v>
      </c>
      <c r="J257" s="32">
        <v>84</v>
      </c>
      <c r="K257" s="32" t="s">
        <v>67</v>
      </c>
      <c r="L257" s="32" t="s">
        <v>68</v>
      </c>
      <c r="M257" s="33" t="s">
        <v>69</v>
      </c>
      <c r="N257" s="33"/>
      <c r="O257" s="32">
        <v>180</v>
      </c>
      <c r="P257" s="341" t="s">
        <v>366</v>
      </c>
      <c r="Q257" s="196"/>
      <c r="R257" s="196"/>
      <c r="S257" s="196"/>
      <c r="T257" s="197"/>
      <c r="U257" s="34"/>
      <c r="V257" s="34"/>
      <c r="W257" s="35" t="s">
        <v>70</v>
      </c>
      <c r="X257" s="186">
        <v>0</v>
      </c>
      <c r="Y257" s="187">
        <f t="shared" si="24"/>
        <v>0</v>
      </c>
      <c r="Z257" s="36">
        <f>IFERROR(IF(X257="","",X257*0.0155),"")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x14ac:dyDescent="0.2">
      <c r="A258" s="190"/>
      <c r="B258" s="191"/>
      <c r="C258" s="191"/>
      <c r="D258" s="191"/>
      <c r="E258" s="191"/>
      <c r="F258" s="191"/>
      <c r="G258" s="191"/>
      <c r="H258" s="191"/>
      <c r="I258" s="191"/>
      <c r="J258" s="191"/>
      <c r="K258" s="191"/>
      <c r="L258" s="191"/>
      <c r="M258" s="191"/>
      <c r="N258" s="191"/>
      <c r="O258" s="192"/>
      <c r="P258" s="206" t="s">
        <v>72</v>
      </c>
      <c r="Q258" s="207"/>
      <c r="R258" s="207"/>
      <c r="S258" s="207"/>
      <c r="T258" s="207"/>
      <c r="U258" s="207"/>
      <c r="V258" s="208"/>
      <c r="W258" s="37" t="s">
        <v>70</v>
      </c>
      <c r="X258" s="188">
        <f>IFERROR(SUM(X239:X257),"0")</f>
        <v>28</v>
      </c>
      <c r="Y258" s="188">
        <f>IFERROR(SUM(Y239:Y257),"0")</f>
        <v>28</v>
      </c>
      <c r="Z258" s="188">
        <f>IFERROR(IF(Z239="",0,Z239),"0")+IFERROR(IF(Z240="",0,Z240),"0")+IFERROR(IF(Z241="",0,Z241),"0")+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</f>
        <v>0.26207999999999998</v>
      </c>
      <c r="AA258" s="189"/>
      <c r="AB258" s="189"/>
      <c r="AC258" s="189"/>
    </row>
    <row r="259" spans="1:68" x14ac:dyDescent="0.2">
      <c r="A259" s="191"/>
      <c r="B259" s="191"/>
      <c r="C259" s="191"/>
      <c r="D259" s="191"/>
      <c r="E259" s="191"/>
      <c r="F259" s="191"/>
      <c r="G259" s="191"/>
      <c r="H259" s="191"/>
      <c r="I259" s="191"/>
      <c r="J259" s="191"/>
      <c r="K259" s="191"/>
      <c r="L259" s="191"/>
      <c r="M259" s="191"/>
      <c r="N259" s="191"/>
      <c r="O259" s="192"/>
      <c r="P259" s="206" t="s">
        <v>72</v>
      </c>
      <c r="Q259" s="207"/>
      <c r="R259" s="207"/>
      <c r="S259" s="207"/>
      <c r="T259" s="207"/>
      <c r="U259" s="207"/>
      <c r="V259" s="208"/>
      <c r="W259" s="37" t="s">
        <v>73</v>
      </c>
      <c r="X259" s="188">
        <f>IFERROR(SUMPRODUCT(X239:X257*H239:H257),"0")</f>
        <v>103.60000000000001</v>
      </c>
      <c r="Y259" s="188">
        <f>IFERROR(SUMPRODUCT(Y239:Y257*H239:H257),"0")</f>
        <v>103.60000000000001</v>
      </c>
      <c r="Z259" s="37"/>
      <c r="AA259" s="189"/>
      <c r="AB259" s="189"/>
      <c r="AC259" s="189"/>
    </row>
    <row r="260" spans="1:68" ht="15" customHeight="1" x14ac:dyDescent="0.2">
      <c r="A260" s="262"/>
      <c r="B260" s="191"/>
      <c r="C260" s="191"/>
      <c r="D260" s="191"/>
      <c r="E260" s="191"/>
      <c r="F260" s="191"/>
      <c r="G260" s="191"/>
      <c r="H260" s="191"/>
      <c r="I260" s="191"/>
      <c r="J260" s="191"/>
      <c r="K260" s="191"/>
      <c r="L260" s="191"/>
      <c r="M260" s="191"/>
      <c r="N260" s="191"/>
      <c r="O260" s="263"/>
      <c r="P260" s="226" t="s">
        <v>367</v>
      </c>
      <c r="Q260" s="227"/>
      <c r="R260" s="227"/>
      <c r="S260" s="227"/>
      <c r="T260" s="227"/>
      <c r="U260" s="227"/>
      <c r="V260" s="228"/>
      <c r="W260" s="37" t="s">
        <v>73</v>
      </c>
      <c r="X260" s="188">
        <f>IFERROR(X24+X33+X40+X49+X60+X66+X71+X77+X87+X94+X104+X110+X116+X122+X127+X133+X138+X144+X152+X157+X165+X169+X177+X187+X195+X201+X207+X214+X222+X226+X231+X237+X259,"0")</f>
        <v>12987.800000000003</v>
      </c>
      <c r="Y260" s="188">
        <f>IFERROR(Y24+Y33+Y40+Y49+Y60+Y66+Y71+Y77+Y87+Y94+Y104+Y110+Y116+Y122+Y127+Y133+Y138+Y144+Y152+Y157+Y165+Y169+Y177+Y187+Y195+Y201+Y207+Y214+Y222+Y226+Y231+Y237+Y259,"0")</f>
        <v>12987.800000000003</v>
      </c>
      <c r="Z260" s="37"/>
      <c r="AA260" s="189"/>
      <c r="AB260" s="189"/>
      <c r="AC260" s="189"/>
    </row>
    <row r="261" spans="1:68" x14ac:dyDescent="0.2">
      <c r="A261" s="191"/>
      <c r="B261" s="191"/>
      <c r="C261" s="191"/>
      <c r="D261" s="191"/>
      <c r="E261" s="191"/>
      <c r="F261" s="191"/>
      <c r="G261" s="191"/>
      <c r="H261" s="191"/>
      <c r="I261" s="191"/>
      <c r="J261" s="191"/>
      <c r="K261" s="191"/>
      <c r="L261" s="191"/>
      <c r="M261" s="191"/>
      <c r="N261" s="191"/>
      <c r="O261" s="263"/>
      <c r="P261" s="226" t="s">
        <v>368</v>
      </c>
      <c r="Q261" s="227"/>
      <c r="R261" s="227"/>
      <c r="S261" s="227"/>
      <c r="T261" s="227"/>
      <c r="U261" s="227"/>
      <c r="V261" s="228"/>
      <c r="W261" s="37" t="s">
        <v>73</v>
      </c>
      <c r="X261" s="188">
        <f>IFERROR(SUM(BM22:BM257),"0")</f>
        <v>14147.111999999999</v>
      </c>
      <c r="Y261" s="188">
        <f>IFERROR(SUM(BN22:BN257),"0")</f>
        <v>14147.111999999999</v>
      </c>
      <c r="Z261" s="37"/>
      <c r="AA261" s="189"/>
      <c r="AB261" s="189"/>
      <c r="AC261" s="189"/>
    </row>
    <row r="262" spans="1:68" x14ac:dyDescent="0.2">
      <c r="A262" s="191"/>
      <c r="B262" s="191"/>
      <c r="C262" s="191"/>
      <c r="D262" s="191"/>
      <c r="E262" s="191"/>
      <c r="F262" s="191"/>
      <c r="G262" s="191"/>
      <c r="H262" s="191"/>
      <c r="I262" s="191"/>
      <c r="J262" s="191"/>
      <c r="K262" s="191"/>
      <c r="L262" s="191"/>
      <c r="M262" s="191"/>
      <c r="N262" s="191"/>
      <c r="O262" s="263"/>
      <c r="P262" s="226" t="s">
        <v>369</v>
      </c>
      <c r="Q262" s="227"/>
      <c r="R262" s="227"/>
      <c r="S262" s="227"/>
      <c r="T262" s="227"/>
      <c r="U262" s="227"/>
      <c r="V262" s="228"/>
      <c r="W262" s="37" t="s">
        <v>370</v>
      </c>
      <c r="X262" s="38">
        <f>ROUNDUP(SUM(BO22:BO257),0)</f>
        <v>34</v>
      </c>
      <c r="Y262" s="38">
        <f>ROUNDUP(SUM(BP22:BP257),0)</f>
        <v>34</v>
      </c>
      <c r="Z262" s="37"/>
      <c r="AA262" s="189"/>
      <c r="AB262" s="189"/>
      <c r="AC262" s="189"/>
    </row>
    <row r="263" spans="1:68" x14ac:dyDescent="0.2">
      <c r="A263" s="191"/>
      <c r="B263" s="191"/>
      <c r="C263" s="191"/>
      <c r="D263" s="191"/>
      <c r="E263" s="191"/>
      <c r="F263" s="191"/>
      <c r="G263" s="191"/>
      <c r="H263" s="191"/>
      <c r="I263" s="191"/>
      <c r="J263" s="191"/>
      <c r="K263" s="191"/>
      <c r="L263" s="191"/>
      <c r="M263" s="191"/>
      <c r="N263" s="191"/>
      <c r="O263" s="263"/>
      <c r="P263" s="226" t="s">
        <v>371</v>
      </c>
      <c r="Q263" s="227"/>
      <c r="R263" s="227"/>
      <c r="S263" s="227"/>
      <c r="T263" s="227"/>
      <c r="U263" s="227"/>
      <c r="V263" s="228"/>
      <c r="W263" s="37" t="s">
        <v>73</v>
      </c>
      <c r="X263" s="188">
        <f>GrossWeightTotal+PalletQtyTotal*25</f>
        <v>14997.111999999999</v>
      </c>
      <c r="Y263" s="188">
        <f>GrossWeightTotalR+PalletQtyTotalR*25</f>
        <v>14997.111999999999</v>
      </c>
      <c r="Z263" s="37"/>
      <c r="AA263" s="189"/>
      <c r="AB263" s="189"/>
      <c r="AC263" s="189"/>
    </row>
    <row r="264" spans="1:68" x14ac:dyDescent="0.2">
      <c r="A264" s="191"/>
      <c r="B264" s="191"/>
      <c r="C264" s="191"/>
      <c r="D264" s="191"/>
      <c r="E264" s="191"/>
      <c r="F264" s="191"/>
      <c r="G264" s="191"/>
      <c r="H264" s="191"/>
      <c r="I264" s="191"/>
      <c r="J264" s="191"/>
      <c r="K264" s="191"/>
      <c r="L264" s="191"/>
      <c r="M264" s="191"/>
      <c r="N264" s="191"/>
      <c r="O264" s="263"/>
      <c r="P264" s="226" t="s">
        <v>372</v>
      </c>
      <c r="Q264" s="227"/>
      <c r="R264" s="227"/>
      <c r="S264" s="227"/>
      <c r="T264" s="227"/>
      <c r="U264" s="227"/>
      <c r="V264" s="228"/>
      <c r="W264" s="37" t="s">
        <v>370</v>
      </c>
      <c r="X264" s="188">
        <f>IFERROR(X23+X32+X39+X48+X59+X65+X70+X76+X86+X93+X103+X109+X115+X121+X126+X132+X137+X143+X151+X156+X164+X168+X176+X186+X194+X200+X206+X213+X221+X225+X230+X236+X258,"0")</f>
        <v>2750</v>
      </c>
      <c r="Y264" s="188">
        <f>IFERROR(Y23+Y32+Y39+Y48+Y59+Y65+Y70+Y76+Y86+Y93+Y103+Y109+Y115+Y121+Y126+Y132+Y137+Y143+Y151+Y156+Y164+Y168+Y176+Y186+Y194+Y200+Y206+Y213+Y221+Y225+Y230+Y236+Y258,"0")</f>
        <v>2750</v>
      </c>
      <c r="Z264" s="37"/>
      <c r="AA264" s="189"/>
      <c r="AB264" s="189"/>
      <c r="AC264" s="189"/>
    </row>
    <row r="265" spans="1:68" ht="14.25" hidden="1" customHeight="1" x14ac:dyDescent="0.2">
      <c r="A265" s="191"/>
      <c r="B265" s="191"/>
      <c r="C265" s="191"/>
      <c r="D265" s="191"/>
      <c r="E265" s="191"/>
      <c r="F265" s="191"/>
      <c r="G265" s="191"/>
      <c r="H265" s="191"/>
      <c r="I265" s="191"/>
      <c r="J265" s="191"/>
      <c r="K265" s="191"/>
      <c r="L265" s="191"/>
      <c r="M265" s="191"/>
      <c r="N265" s="191"/>
      <c r="O265" s="263"/>
      <c r="P265" s="226" t="s">
        <v>373</v>
      </c>
      <c r="Q265" s="227"/>
      <c r="R265" s="227"/>
      <c r="S265" s="227"/>
      <c r="T265" s="227"/>
      <c r="U265" s="227"/>
      <c r="V265" s="228"/>
      <c r="W265" s="39" t="s">
        <v>374</v>
      </c>
      <c r="X265" s="37"/>
      <c r="Y265" s="37"/>
      <c r="Z265" s="37">
        <f>IFERROR(Z23+Z32+Z39+Z48+Z59+Z65+Z70+Z76+Z86+Z93+Z103+Z109+Z115+Z121+Z126+Z132+Z137+Z143+Z151+Z156+Z164+Z168+Z176+Z186+Z194+Z200+Z206+Z213+Z221+Z225+Z230+Z236+Z258,"0")</f>
        <v>42.935559999999995</v>
      </c>
      <c r="AA265" s="189"/>
      <c r="AB265" s="189"/>
      <c r="AC265" s="189"/>
    </row>
    <row r="266" spans="1:68" ht="13.5" customHeight="1" thickBot="1" x14ac:dyDescent="0.25"/>
    <row r="267" spans="1:68" ht="27" customHeight="1" thickTop="1" thickBot="1" x14ac:dyDescent="0.25">
      <c r="A267" s="40" t="s">
        <v>375</v>
      </c>
      <c r="B267" s="177" t="s">
        <v>63</v>
      </c>
      <c r="C267" s="210" t="s">
        <v>74</v>
      </c>
      <c r="D267" s="211"/>
      <c r="E267" s="211"/>
      <c r="F267" s="211"/>
      <c r="G267" s="211"/>
      <c r="H267" s="211"/>
      <c r="I267" s="211"/>
      <c r="J267" s="211"/>
      <c r="K267" s="211"/>
      <c r="L267" s="211"/>
      <c r="M267" s="211"/>
      <c r="N267" s="211"/>
      <c r="O267" s="211"/>
      <c r="P267" s="211"/>
      <c r="Q267" s="211"/>
      <c r="R267" s="211"/>
      <c r="S267" s="212"/>
      <c r="T267" s="210" t="s">
        <v>202</v>
      </c>
      <c r="U267" s="212"/>
      <c r="V267" s="177" t="s">
        <v>225</v>
      </c>
      <c r="W267" s="210" t="s">
        <v>238</v>
      </c>
      <c r="X267" s="211"/>
      <c r="Y267" s="211"/>
      <c r="Z267" s="212"/>
      <c r="AA267" s="177" t="s">
        <v>273</v>
      </c>
      <c r="AB267" s="177" t="s">
        <v>278</v>
      </c>
      <c r="AC267" s="177" t="s">
        <v>203</v>
      </c>
      <c r="AF267" s="178"/>
    </row>
    <row r="268" spans="1:68" ht="14.25" customHeight="1" thickTop="1" x14ac:dyDescent="0.2">
      <c r="A268" s="232" t="s">
        <v>376</v>
      </c>
      <c r="B268" s="210" t="s">
        <v>63</v>
      </c>
      <c r="C268" s="210" t="s">
        <v>75</v>
      </c>
      <c r="D268" s="210" t="s">
        <v>87</v>
      </c>
      <c r="E268" s="210" t="s">
        <v>95</v>
      </c>
      <c r="F268" s="210" t="s">
        <v>108</v>
      </c>
      <c r="G268" s="210" t="s">
        <v>123</v>
      </c>
      <c r="H268" s="210" t="s">
        <v>129</v>
      </c>
      <c r="I268" s="210" t="s">
        <v>133</v>
      </c>
      <c r="J268" s="210" t="s">
        <v>139</v>
      </c>
      <c r="K268" s="210" t="s">
        <v>152</v>
      </c>
      <c r="L268" s="210" t="s">
        <v>160</v>
      </c>
      <c r="M268" s="210" t="s">
        <v>173</v>
      </c>
      <c r="N268" s="178"/>
      <c r="O268" s="210" t="s">
        <v>178</v>
      </c>
      <c r="P268" s="210" t="s">
        <v>183</v>
      </c>
      <c r="Q268" s="210" t="s">
        <v>188</v>
      </c>
      <c r="R268" s="210" t="s">
        <v>191</v>
      </c>
      <c r="S268" s="210" t="s">
        <v>199</v>
      </c>
      <c r="T268" s="210" t="s">
        <v>203</v>
      </c>
      <c r="U268" s="210" t="s">
        <v>207</v>
      </c>
      <c r="V268" s="210" t="s">
        <v>226</v>
      </c>
      <c r="W268" s="210" t="s">
        <v>239</v>
      </c>
      <c r="X268" s="210" t="s">
        <v>246</v>
      </c>
      <c r="Y268" s="210" t="s">
        <v>259</v>
      </c>
      <c r="Z268" s="210" t="s">
        <v>268</v>
      </c>
      <c r="AA268" s="210" t="s">
        <v>274</v>
      </c>
      <c r="AB268" s="210" t="s">
        <v>279</v>
      </c>
      <c r="AC268" s="210" t="s">
        <v>203</v>
      </c>
      <c r="AF268" s="178"/>
    </row>
    <row r="269" spans="1:68" ht="13.5" customHeight="1" thickBot="1" x14ac:dyDescent="0.25">
      <c r="A269" s="233"/>
      <c r="B269" s="230"/>
      <c r="C269" s="230"/>
      <c r="D269" s="230"/>
      <c r="E269" s="230"/>
      <c r="F269" s="230"/>
      <c r="G269" s="230"/>
      <c r="H269" s="230"/>
      <c r="I269" s="230"/>
      <c r="J269" s="230"/>
      <c r="K269" s="230"/>
      <c r="L269" s="230"/>
      <c r="M269" s="230"/>
      <c r="N269" s="178"/>
      <c r="O269" s="230"/>
      <c r="P269" s="230"/>
      <c r="Q269" s="230"/>
      <c r="R269" s="230"/>
      <c r="S269" s="230"/>
      <c r="T269" s="230"/>
      <c r="U269" s="230"/>
      <c r="V269" s="230"/>
      <c r="W269" s="230"/>
      <c r="X269" s="230"/>
      <c r="Y269" s="230"/>
      <c r="Z269" s="230"/>
      <c r="AA269" s="230"/>
      <c r="AB269" s="230"/>
      <c r="AC269" s="230"/>
      <c r="AF269" s="178"/>
    </row>
    <row r="270" spans="1:68" ht="18" customHeight="1" thickTop="1" thickBot="1" x14ac:dyDescent="0.25">
      <c r="A270" s="40" t="s">
        <v>377</v>
      </c>
      <c r="B270" s="46">
        <f>IFERROR(X22*H22,"0")</f>
        <v>0</v>
      </c>
      <c r="C270" s="46">
        <f>IFERROR(X28*H28,"0")+IFERROR(X29*H29,"0")+IFERROR(X30*H30,"0")+IFERROR(X31*H31,"0")</f>
        <v>147</v>
      </c>
      <c r="D270" s="46">
        <f>IFERROR(X36*H36,"0")+IFERROR(X37*H37,"0")+IFERROR(X38*H38,"0")</f>
        <v>216</v>
      </c>
      <c r="E270" s="46">
        <f>IFERROR(X43*H43,"0")+IFERROR(X44*H44,"0")+IFERROR(X45*H45,"0")+IFERROR(X46*H46,"0")+IFERROR(X47*H47,"0")</f>
        <v>60</v>
      </c>
      <c r="F270" s="46">
        <f>IFERROR(X52*H52,"0")+IFERROR(X53*H53,"0")+IFERROR(X54*H54,"0")+IFERROR(X55*H55,"0")+IFERROR(X56*H56,"0")+IFERROR(X57*H57,"0")+IFERROR(X58*H58,"0")</f>
        <v>1276.8</v>
      </c>
      <c r="G270" s="46">
        <f>IFERROR(X63*H63,"0")+IFERROR(X64*H64,"0")</f>
        <v>600</v>
      </c>
      <c r="H270" s="46">
        <f>IFERROR(X69*H69,"0")</f>
        <v>0</v>
      </c>
      <c r="I270" s="46">
        <f>IFERROR(X74*H74,"0")+IFERROR(X75*H75,"0")</f>
        <v>252</v>
      </c>
      <c r="J270" s="46">
        <f>IFERROR(X80*H80,"0")+IFERROR(X81*H81,"0")+IFERROR(X82*H82,"0")+IFERROR(X83*H83,"0")+IFERROR(X84*H84,"0")+IFERROR(X85*H85,"0")</f>
        <v>1125.6000000000001</v>
      </c>
      <c r="K270" s="46">
        <f>IFERROR(X90*H90,"0")+IFERROR(X91*H91,"0")+IFERROR(X92*H92,"0")</f>
        <v>0</v>
      </c>
      <c r="L270" s="46">
        <f>IFERROR(X97*H97,"0")+IFERROR(X98*H98,"0")+IFERROR(X99*H99,"0")+IFERROR(X100*H100,"0")+IFERROR(X101*H101,"0")+IFERROR(X102*H102,"0")</f>
        <v>4851.84</v>
      </c>
      <c r="M270" s="46">
        <f>IFERROR(X107*H107,"0")+IFERROR(X108*H108,"0")</f>
        <v>1008</v>
      </c>
      <c r="N270" s="178"/>
      <c r="O270" s="46">
        <f>IFERROR(X113*H113,"0")+IFERROR(X114*H114,"0")</f>
        <v>378</v>
      </c>
      <c r="P270" s="46">
        <f>IFERROR(X119*H119,"0")+IFERROR(X120*H120,"0")</f>
        <v>210</v>
      </c>
      <c r="Q270" s="46">
        <f>IFERROR(X125*H125,"0")</f>
        <v>0</v>
      </c>
      <c r="R270" s="46">
        <f>IFERROR(X130*H130,"0")+IFERROR(X131*H131,"0")</f>
        <v>0</v>
      </c>
      <c r="S270" s="46">
        <f>IFERROR(X136*H136,"0")</f>
        <v>0</v>
      </c>
      <c r="T270" s="46">
        <f>IFERROR(X142*H142,"0")</f>
        <v>0</v>
      </c>
      <c r="U270" s="46">
        <f>IFERROR(X147*H147,"0")+IFERROR(X148*H148,"0")+IFERROR(X149*H149,"0")+IFERROR(X150*H150,"0")+IFERROR(X154*H154,"0")+IFERROR(X155*H155,"0")</f>
        <v>420</v>
      </c>
      <c r="V270" s="46">
        <f>IFERROR(X161*H161,"0")+IFERROR(X162*H162,"0")+IFERROR(X163*H163,"0")+IFERROR(X167*H167,"0")</f>
        <v>882</v>
      </c>
      <c r="W270" s="46">
        <f>IFERROR(X173*H173,"0")+IFERROR(X174*H174,"0")+IFERROR(X175*H175,"0")</f>
        <v>604.79999999999995</v>
      </c>
      <c r="X270" s="46">
        <f>IFERROR(X180*H180,"0")+IFERROR(X181*H181,"0")+IFERROR(X182*H182,"0")+IFERROR(X183*H183,"0")+IFERROR(X184*H184,"0")+IFERROR(X185*H185,"0")</f>
        <v>201.6</v>
      </c>
      <c r="Y270" s="46">
        <f>IFERROR(X190*H190,"0")+IFERROR(X191*H191,"0")+IFERROR(X192*H192,"0")+IFERROR(X193*H193,"0")</f>
        <v>259.2</v>
      </c>
      <c r="Z270" s="46">
        <f>IFERROR(X198*H198,"0")+IFERROR(X199*H199,"0")</f>
        <v>0</v>
      </c>
      <c r="AA270" s="46">
        <f>IFERROR(X205*H205,"0")</f>
        <v>0</v>
      </c>
      <c r="AB270" s="46">
        <f>IFERROR(X211*H211,"0")+IFERROR(X212*H212,"0")</f>
        <v>240</v>
      </c>
      <c r="AC270" s="46">
        <f>IFERROR(X218*H218,"0")+IFERROR(X219*H219,"0")+IFERROR(X220*H220,"0")+IFERROR(X224*H224,"0")+IFERROR(X228*H228,"0")+IFERROR(X229*H229,"0")+IFERROR(X233*H233,"0")+IFERROR(X234*H234,"0")+IFERROR(X235*H235,"0")+IFERROR(X239*H239,"0")+IFERROR(X240*H240,"0")+IFERROR(X241*H241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</f>
        <v>254.96000000000004</v>
      </c>
      <c r="AF270" s="178"/>
    </row>
    <row r="271" spans="1:68" ht="13.5" customHeight="1" thickTop="1" x14ac:dyDescent="0.2">
      <c r="C271" s="178"/>
    </row>
    <row r="272" spans="1:68" ht="19.5" customHeight="1" x14ac:dyDescent="0.2">
      <c r="A272" s="58" t="s">
        <v>378</v>
      </c>
      <c r="B272" s="58" t="s">
        <v>379</v>
      </c>
      <c r="C272" s="58" t="s">
        <v>380</v>
      </c>
    </row>
    <row r="273" spans="1:3" x14ac:dyDescent="0.2">
      <c r="A273" s="59">
        <f>SUMPRODUCT(--(BB:BB="ЗПФ"),--(W:W="кор"),H:H,Y:Y)+SUMPRODUCT(--(BB:BB="ЗПФ"),--(W:W="кг"),Y:Y)</f>
        <v>8670.24</v>
      </c>
      <c r="B273" s="60">
        <f>SUMPRODUCT(--(BB:BB="ПГП"),--(W:W="кор"),H:H,Y:Y)+SUMPRODUCT(--(BB:BB="ПГП"),--(W:W="кг"),Y:Y)</f>
        <v>4317.5600000000004</v>
      </c>
      <c r="C273" s="60">
        <f>SUMPRODUCT(--(BB:BB="КИЗ"),--(W:W="кор"),H:H,Y:Y)+SUMPRODUCT(--(BB:BB="КИЗ"),--(W:W="кг"),Y:Y)</f>
        <v>0</v>
      </c>
    </row>
  </sheetData>
  <sheetProtection algorithmName="SHA-512" hashValue="jl86oL/TTkLfKfKQ2ojTtwQFw6hbcRPsIYzzayZHUiCDWCHp3U5hc8KV+9ooXrBLsnenTYUcivWBHRlb0GgwEA==" saltValue="9v0SA3d8Hv0sK0g9Adb7Qg==" spinCount="100000" sheet="1" objects="1" scenarios="1" sort="0" autoFilter="0" pivotTables="0"/>
  <autoFilter ref="B18:Z265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8,00"/>
        <filter val="1 125,60"/>
        <filter val="1 276,80"/>
        <filter val="103,60"/>
        <filter val="108,00"/>
        <filter val="112,00"/>
        <filter val="12 987,80"/>
        <filter val="12,00"/>
        <filter val="120,00"/>
        <filter val="126,00"/>
        <filter val="14 147,11"/>
        <filter val="14 997,11"/>
        <filter val="14,00"/>
        <filter val="147,00"/>
        <filter val="151,36"/>
        <filter val="154,00"/>
        <filter val="180,00"/>
        <filter val="182,00"/>
        <filter val="2 750,00"/>
        <filter val="20,00"/>
        <filter val="201,60"/>
        <filter val="210,00"/>
        <filter val="216,00"/>
        <filter val="24,00"/>
        <filter val="240,00"/>
        <filter val="252,00"/>
        <filter val="259,20"/>
        <filter val="264,00"/>
        <filter val="28,00"/>
        <filter val="294,00"/>
        <filter val="30,00"/>
        <filter val="308,00"/>
        <filter val="336,00"/>
        <filter val="34"/>
        <filter val="36,00"/>
        <filter val="378,00"/>
        <filter val="38,00"/>
        <filter val="4 851,84"/>
        <filter val="42,00"/>
        <filter val="420,00"/>
        <filter val="48,00"/>
        <filter val="50,00"/>
        <filter val="56,00"/>
        <filter val="60,00"/>
        <filter val="600,00"/>
        <filter val="604,80"/>
        <filter val="684,00"/>
        <filter val="70,00"/>
        <filter val="72,00"/>
        <filter val="84,00"/>
        <filter val="882,00"/>
        <filter val="96,00"/>
        <filter val="98,00"/>
      </filters>
    </filterColumn>
  </autoFilter>
  <mergeCells count="487">
    <mergeCell ref="A10:C10"/>
    <mergeCell ref="A217:Z217"/>
    <mergeCell ref="P218:T218"/>
    <mergeCell ref="A21:Z21"/>
    <mergeCell ref="D184:E184"/>
    <mergeCell ref="AB268:AB269"/>
    <mergeCell ref="T268:T269"/>
    <mergeCell ref="A129:Z129"/>
    <mergeCell ref="D192:E192"/>
    <mergeCell ref="T267:U267"/>
    <mergeCell ref="D17:E18"/>
    <mergeCell ref="D173:E173"/>
    <mergeCell ref="A213:O214"/>
    <mergeCell ref="A151:O152"/>
    <mergeCell ref="X17:X18"/>
    <mergeCell ref="P58:T58"/>
    <mergeCell ref="D250:E250"/>
    <mergeCell ref="D44:E44"/>
    <mergeCell ref="D257:E257"/>
    <mergeCell ref="D268:D269"/>
    <mergeCell ref="M268:M269"/>
    <mergeCell ref="P36:T36"/>
    <mergeCell ref="P107:T107"/>
    <mergeCell ref="D150:E150"/>
    <mergeCell ref="Q6:R6"/>
    <mergeCell ref="P243:T243"/>
    <mergeCell ref="D102:E102"/>
    <mergeCell ref="A204:Z204"/>
    <mergeCell ref="A126:O127"/>
    <mergeCell ref="P23:V23"/>
    <mergeCell ref="A35:Z35"/>
    <mergeCell ref="A62:Z62"/>
    <mergeCell ref="D54:E54"/>
    <mergeCell ref="P83:T83"/>
    <mergeCell ref="V12:W12"/>
    <mergeCell ref="D191:E191"/>
    <mergeCell ref="A200:O201"/>
    <mergeCell ref="P122:V122"/>
    <mergeCell ref="P85:T85"/>
    <mergeCell ref="D239:E239"/>
    <mergeCell ref="P174:T174"/>
    <mergeCell ref="P149:T149"/>
    <mergeCell ref="U17:V17"/>
    <mergeCell ref="Y17:Y18"/>
    <mergeCell ref="D57:E57"/>
    <mergeCell ref="A8:C8"/>
    <mergeCell ref="A153:Z153"/>
    <mergeCell ref="D97:E97"/>
    <mergeCell ref="AD17:AF18"/>
    <mergeCell ref="A39:O40"/>
    <mergeCell ref="U268:U269"/>
    <mergeCell ref="D101:E101"/>
    <mergeCell ref="W268:W269"/>
    <mergeCell ref="F5:G5"/>
    <mergeCell ref="A172:Z172"/>
    <mergeCell ref="P169:V169"/>
    <mergeCell ref="P144:V144"/>
    <mergeCell ref="A25:Z25"/>
    <mergeCell ref="D175:E175"/>
    <mergeCell ref="P82:T82"/>
    <mergeCell ref="A223:Z223"/>
    <mergeCell ref="V11:W11"/>
    <mergeCell ref="P253:T253"/>
    <mergeCell ref="P57:T57"/>
    <mergeCell ref="P75:T75"/>
    <mergeCell ref="P181:T181"/>
    <mergeCell ref="D29:E29"/>
    <mergeCell ref="P195:V195"/>
    <mergeCell ref="A20:Z20"/>
    <mergeCell ref="A194:O195"/>
    <mergeCell ref="D252:E252"/>
    <mergeCell ref="AC268:AC269"/>
    <mergeCell ref="P2:W3"/>
    <mergeCell ref="P198:T198"/>
    <mergeCell ref="D241:E241"/>
    <mergeCell ref="P54:T54"/>
    <mergeCell ref="A170:Z170"/>
    <mergeCell ref="D228:E228"/>
    <mergeCell ref="D10:E10"/>
    <mergeCell ref="A23:O24"/>
    <mergeCell ref="P64:T64"/>
    <mergeCell ref="F10:G10"/>
    <mergeCell ref="A121:O122"/>
    <mergeCell ref="P191:T191"/>
    <mergeCell ref="A115:O116"/>
    <mergeCell ref="D99:E99"/>
    <mergeCell ref="A112:Z112"/>
    <mergeCell ref="P66:V66"/>
    <mergeCell ref="P137:V137"/>
    <mergeCell ref="D218:E218"/>
    <mergeCell ref="A51:Z51"/>
    <mergeCell ref="A178:Z178"/>
    <mergeCell ref="P132:V132"/>
    <mergeCell ref="N17:N18"/>
    <mergeCell ref="Q5:R5"/>
    <mergeCell ref="F17:F18"/>
    <mergeCell ref="P258:V258"/>
    <mergeCell ref="P102:T102"/>
    <mergeCell ref="A106:Z106"/>
    <mergeCell ref="P183:T183"/>
    <mergeCell ref="D243:E243"/>
    <mergeCell ref="A258:O259"/>
    <mergeCell ref="D247:E247"/>
    <mergeCell ref="D249:E249"/>
    <mergeCell ref="D120:E120"/>
    <mergeCell ref="P199:T199"/>
    <mergeCell ref="D242:E242"/>
    <mergeCell ref="D107:E107"/>
    <mergeCell ref="D163:E163"/>
    <mergeCell ref="D254:E254"/>
    <mergeCell ref="P229:T229"/>
    <mergeCell ref="D125:E125"/>
    <mergeCell ref="P220:T220"/>
    <mergeCell ref="H5:M5"/>
    <mergeCell ref="A27:Z27"/>
    <mergeCell ref="E268:E269"/>
    <mergeCell ref="P98:T98"/>
    <mergeCell ref="D212:E212"/>
    <mergeCell ref="D6:M6"/>
    <mergeCell ref="P175:T175"/>
    <mergeCell ref="D83:E83"/>
    <mergeCell ref="P162:T162"/>
    <mergeCell ref="A86:O87"/>
    <mergeCell ref="D85:E85"/>
    <mergeCell ref="D256:E256"/>
    <mergeCell ref="G17:G18"/>
    <mergeCell ref="A232:Z232"/>
    <mergeCell ref="D80:E80"/>
    <mergeCell ref="P121:V121"/>
    <mergeCell ref="P130:T130"/>
    <mergeCell ref="D136:E136"/>
    <mergeCell ref="P190:T190"/>
    <mergeCell ref="A176:O177"/>
    <mergeCell ref="P46:T46"/>
    <mergeCell ref="D154:E154"/>
    <mergeCell ref="A227:Z227"/>
    <mergeCell ref="V268:V269"/>
    <mergeCell ref="V6:W9"/>
    <mergeCell ref="P256:T256"/>
    <mergeCell ref="D199:E199"/>
    <mergeCell ref="P38:T38"/>
    <mergeCell ref="A93:O94"/>
    <mergeCell ref="P84:T84"/>
    <mergeCell ref="P22:T22"/>
    <mergeCell ref="P193:T193"/>
    <mergeCell ref="X268:X269"/>
    <mergeCell ref="P236:V236"/>
    <mergeCell ref="A61:Z61"/>
    <mergeCell ref="A88:Z88"/>
    <mergeCell ref="P257:T257"/>
    <mergeCell ref="P80:T80"/>
    <mergeCell ref="Z17:Z18"/>
    <mergeCell ref="P94:V94"/>
    <mergeCell ref="A41:Z41"/>
    <mergeCell ref="P265:V265"/>
    <mergeCell ref="P237:V237"/>
    <mergeCell ref="K268:K269"/>
    <mergeCell ref="P262:V262"/>
    <mergeCell ref="A9:C9"/>
    <mergeCell ref="P125:T125"/>
    <mergeCell ref="D58:E58"/>
    <mergeCell ref="BD17:BD18"/>
    <mergeCell ref="P152:V152"/>
    <mergeCell ref="H17:H18"/>
    <mergeCell ref="P90:T90"/>
    <mergeCell ref="A146:Z146"/>
    <mergeCell ref="P161:T161"/>
    <mergeCell ref="D198:E198"/>
    <mergeCell ref="P104:V104"/>
    <mergeCell ref="D75:E75"/>
    <mergeCell ref="P154:T154"/>
    <mergeCell ref="D181:E181"/>
    <mergeCell ref="P91:T91"/>
    <mergeCell ref="A158:Z158"/>
    <mergeCell ref="A160:Z160"/>
    <mergeCell ref="A141:Z141"/>
    <mergeCell ref="AA17:AA18"/>
    <mergeCell ref="A135:Z135"/>
    <mergeCell ref="AC17:AC18"/>
    <mergeCell ref="P108:T108"/>
    <mergeCell ref="A72:Z72"/>
    <mergeCell ref="P45:T45"/>
    <mergeCell ref="AB17:AB18"/>
    <mergeCell ref="A179:Z179"/>
    <mergeCell ref="P39:V39"/>
    <mergeCell ref="L268:L269"/>
    <mergeCell ref="P235:T235"/>
    <mergeCell ref="P86:V86"/>
    <mergeCell ref="P157:V157"/>
    <mergeCell ref="P213:V213"/>
    <mergeCell ref="A209:Z209"/>
    <mergeCell ref="P221:V221"/>
    <mergeCell ref="C267:S267"/>
    <mergeCell ref="A67:Z67"/>
    <mergeCell ref="P165:V165"/>
    <mergeCell ref="A221:O222"/>
    <mergeCell ref="C268:C269"/>
    <mergeCell ref="P212:T212"/>
    <mergeCell ref="P254:T254"/>
    <mergeCell ref="P251:T251"/>
    <mergeCell ref="A236:O237"/>
    <mergeCell ref="P70:V70"/>
    <mergeCell ref="P116:V116"/>
    <mergeCell ref="P103:V103"/>
    <mergeCell ref="P114:T114"/>
    <mergeCell ref="P247:T247"/>
    <mergeCell ref="P241:T241"/>
    <mergeCell ref="D84:E84"/>
    <mergeCell ref="D155:E155"/>
    <mergeCell ref="J9:M9"/>
    <mergeCell ref="D56:E56"/>
    <mergeCell ref="A65:O66"/>
    <mergeCell ref="D193:E193"/>
    <mergeCell ref="P233:T233"/>
    <mergeCell ref="P37:T37"/>
    <mergeCell ref="D114:E114"/>
    <mergeCell ref="D64:E64"/>
    <mergeCell ref="P248:T248"/>
    <mergeCell ref="H10:M10"/>
    <mergeCell ref="P32:V32"/>
    <mergeCell ref="Q13:R13"/>
    <mergeCell ref="D22:E22"/>
    <mergeCell ref="D149:E149"/>
    <mergeCell ref="M17:M18"/>
    <mergeCell ref="O17:O18"/>
    <mergeCell ref="D234:E234"/>
    <mergeCell ref="P136:T136"/>
    <mergeCell ref="D244:E244"/>
    <mergeCell ref="P228:T228"/>
    <mergeCell ref="P138:V138"/>
    <mergeCell ref="A156:O157"/>
    <mergeCell ref="A143:O144"/>
    <mergeCell ref="D36:E36"/>
    <mergeCell ref="A13:M13"/>
    <mergeCell ref="A59:O60"/>
    <mergeCell ref="A230:O231"/>
    <mergeCell ref="A196:Z196"/>
    <mergeCell ref="P231:V231"/>
    <mergeCell ref="A15:M15"/>
    <mergeCell ref="P76:V76"/>
    <mergeCell ref="A137:O138"/>
    <mergeCell ref="A128:Z128"/>
    <mergeCell ref="A166:Z166"/>
    <mergeCell ref="D229:E229"/>
    <mergeCell ref="P131:T131"/>
    <mergeCell ref="D108:E108"/>
    <mergeCell ref="P59:V59"/>
    <mergeCell ref="P97:T97"/>
    <mergeCell ref="D211:E211"/>
    <mergeCell ref="P156:V156"/>
    <mergeCell ref="P92:T92"/>
    <mergeCell ref="P173:T173"/>
    <mergeCell ref="P29:T29"/>
    <mergeCell ref="P100:T100"/>
    <mergeCell ref="D81:E81"/>
    <mergeCell ref="P155:T155"/>
    <mergeCell ref="P101:T101"/>
    <mergeCell ref="T5:U5"/>
    <mergeCell ref="D119:E119"/>
    <mergeCell ref="V5:W5"/>
    <mergeCell ref="D190:E190"/>
    <mergeCell ref="D46:E46"/>
    <mergeCell ref="D246:E246"/>
    <mergeCell ref="D233:E233"/>
    <mergeCell ref="Q8:R8"/>
    <mergeCell ref="P69:T69"/>
    <mergeCell ref="D183:E183"/>
    <mergeCell ref="A186:O187"/>
    <mergeCell ref="D219:E219"/>
    <mergeCell ref="A79:Z79"/>
    <mergeCell ref="T6:U9"/>
    <mergeCell ref="Q10:R10"/>
    <mergeCell ref="D185:E185"/>
    <mergeCell ref="A208:Z208"/>
    <mergeCell ref="P60:V60"/>
    <mergeCell ref="D43:E43"/>
    <mergeCell ref="A145:Z145"/>
    <mergeCell ref="A139:Z139"/>
    <mergeCell ref="A210:Z210"/>
    <mergeCell ref="D74:E74"/>
    <mergeCell ref="D130:E130"/>
    <mergeCell ref="P263:V263"/>
    <mergeCell ref="D251:E251"/>
    <mergeCell ref="A12:M12"/>
    <mergeCell ref="O268:O269"/>
    <mergeCell ref="P200:V200"/>
    <mergeCell ref="P74:T74"/>
    <mergeCell ref="A19:Z19"/>
    <mergeCell ref="A68:Z68"/>
    <mergeCell ref="D182:E182"/>
    <mergeCell ref="A117:Z117"/>
    <mergeCell ref="A14:M14"/>
    <mergeCell ref="A111:Z111"/>
    <mergeCell ref="P163:T163"/>
    <mergeCell ref="F268:F269"/>
    <mergeCell ref="D248:E248"/>
    <mergeCell ref="P151:V151"/>
    <mergeCell ref="A203:Z203"/>
    <mergeCell ref="Y268:Y269"/>
    <mergeCell ref="P245:T245"/>
    <mergeCell ref="P126:V126"/>
    <mergeCell ref="P224:T224"/>
    <mergeCell ref="P211:T211"/>
    <mergeCell ref="A206:O207"/>
    <mergeCell ref="P225:V225"/>
    <mergeCell ref="A5:C5"/>
    <mergeCell ref="A17:A18"/>
    <mergeCell ref="K17:K18"/>
    <mergeCell ref="A118:Z118"/>
    <mergeCell ref="C17:C18"/>
    <mergeCell ref="A189:Z189"/>
    <mergeCell ref="A238:Z238"/>
    <mergeCell ref="D37:E37"/>
    <mergeCell ref="D9:E9"/>
    <mergeCell ref="D180:E180"/>
    <mergeCell ref="F9:G9"/>
    <mergeCell ref="P53:T53"/>
    <mergeCell ref="D167:E167"/>
    <mergeCell ref="D161:E161"/>
    <mergeCell ref="P186:V186"/>
    <mergeCell ref="D38:E38"/>
    <mergeCell ref="A134:Z134"/>
    <mergeCell ref="D63:E63"/>
    <mergeCell ref="D52:E52"/>
    <mergeCell ref="P110:V110"/>
    <mergeCell ref="P15:T16"/>
    <mergeCell ref="A132:O133"/>
    <mergeCell ref="D91:E91"/>
    <mergeCell ref="P219:T219"/>
    <mergeCell ref="Q9:R9"/>
    <mergeCell ref="D255:E255"/>
    <mergeCell ref="P49:V49"/>
    <mergeCell ref="A159:Z159"/>
    <mergeCell ref="Q11:R11"/>
    <mergeCell ref="P205:T205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P182:T182"/>
    <mergeCell ref="Q12:R12"/>
    <mergeCell ref="D90:E90"/>
    <mergeCell ref="P119:T119"/>
    <mergeCell ref="P246:T246"/>
    <mergeCell ref="P133:V133"/>
    <mergeCell ref="P127:V127"/>
    <mergeCell ref="A123:Z123"/>
    <mergeCell ref="P239:T239"/>
    <mergeCell ref="D162:E162"/>
    <mergeCell ref="AA268:AA269"/>
    <mergeCell ref="P52:T52"/>
    <mergeCell ref="AG17:AG18"/>
    <mergeCell ref="P201:V201"/>
    <mergeCell ref="I17:I18"/>
    <mergeCell ref="A48:O49"/>
    <mergeCell ref="P176:V176"/>
    <mergeCell ref="R268:R269"/>
    <mergeCell ref="J268:J269"/>
    <mergeCell ref="D235:E235"/>
    <mergeCell ref="P214:V214"/>
    <mergeCell ref="A95:Z95"/>
    <mergeCell ref="Z268:Z269"/>
    <mergeCell ref="A260:O265"/>
    <mergeCell ref="P185:T185"/>
    <mergeCell ref="D220:E220"/>
    <mergeCell ref="A42:Z42"/>
    <mergeCell ref="P43:T43"/>
    <mergeCell ref="P65:V65"/>
    <mergeCell ref="A188:Z188"/>
    <mergeCell ref="A105:Z105"/>
    <mergeCell ref="H268:H269"/>
    <mergeCell ref="D224:E224"/>
    <mergeCell ref="A26:Z26"/>
    <mergeCell ref="D1:F1"/>
    <mergeCell ref="P47:T47"/>
    <mergeCell ref="A164:O165"/>
    <mergeCell ref="J17:J18"/>
    <mergeCell ref="D82:E82"/>
    <mergeCell ref="L17:L18"/>
    <mergeCell ref="D240:E240"/>
    <mergeCell ref="P48:V48"/>
    <mergeCell ref="P255:T255"/>
    <mergeCell ref="A171:Z171"/>
    <mergeCell ref="P192:T192"/>
    <mergeCell ref="D100:E100"/>
    <mergeCell ref="P113:T113"/>
    <mergeCell ref="P17:T18"/>
    <mergeCell ref="P63:T63"/>
    <mergeCell ref="P250:T250"/>
    <mergeCell ref="D31:E31"/>
    <mergeCell ref="H1:Q1"/>
    <mergeCell ref="P109:V109"/>
    <mergeCell ref="P222:V222"/>
    <mergeCell ref="P120:T120"/>
    <mergeCell ref="P40:V40"/>
    <mergeCell ref="D28:E28"/>
    <mergeCell ref="P184:T184"/>
    <mergeCell ref="Q268:Q269"/>
    <mergeCell ref="S268:S269"/>
    <mergeCell ref="D92:E92"/>
    <mergeCell ref="D55:E55"/>
    <mergeCell ref="D30:E30"/>
    <mergeCell ref="P242:T242"/>
    <mergeCell ref="D5:E5"/>
    <mergeCell ref="A140:Z140"/>
    <mergeCell ref="A32:O33"/>
    <mergeCell ref="D69:E69"/>
    <mergeCell ref="P148:T148"/>
    <mergeCell ref="A109:O110"/>
    <mergeCell ref="P240:T240"/>
    <mergeCell ref="P177:V177"/>
    <mergeCell ref="P33:V33"/>
    <mergeCell ref="P93:V93"/>
    <mergeCell ref="P226:V226"/>
    <mergeCell ref="A50:Z50"/>
    <mergeCell ref="P261:V261"/>
    <mergeCell ref="P234:T234"/>
    <mergeCell ref="B268:B269"/>
    <mergeCell ref="D142:E142"/>
    <mergeCell ref="A215:Z215"/>
    <mergeCell ref="D7:M7"/>
    <mergeCell ref="D8:M8"/>
    <mergeCell ref="P44:T44"/>
    <mergeCell ref="P31:T31"/>
    <mergeCell ref="P164:V164"/>
    <mergeCell ref="P264:V264"/>
    <mergeCell ref="A216:Z216"/>
    <mergeCell ref="P268:P269"/>
    <mergeCell ref="A225:O226"/>
    <mergeCell ref="A89:Z89"/>
    <mergeCell ref="D147:E147"/>
    <mergeCell ref="D245:E245"/>
    <mergeCell ref="P244:T244"/>
    <mergeCell ref="G268:G269"/>
    <mergeCell ref="I268:I269"/>
    <mergeCell ref="A268:A269"/>
    <mergeCell ref="D174:E174"/>
    <mergeCell ref="P87:V87"/>
    <mergeCell ref="A34:Z34"/>
    <mergeCell ref="D45:E45"/>
    <mergeCell ref="H9:I9"/>
    <mergeCell ref="P24:V24"/>
    <mergeCell ref="P260:V260"/>
    <mergeCell ref="P259:V259"/>
    <mergeCell ref="A78:Z78"/>
    <mergeCell ref="R1:T1"/>
    <mergeCell ref="P28:T28"/>
    <mergeCell ref="P150:T150"/>
    <mergeCell ref="P115:V115"/>
    <mergeCell ref="D98:E98"/>
    <mergeCell ref="P30:T30"/>
    <mergeCell ref="P77:V77"/>
    <mergeCell ref="A76:O77"/>
    <mergeCell ref="W267:Z267"/>
    <mergeCell ref="P206:V206"/>
    <mergeCell ref="A202:Z202"/>
    <mergeCell ref="P230:V230"/>
    <mergeCell ref="P168:V168"/>
    <mergeCell ref="B17:B18"/>
    <mergeCell ref="P143:V143"/>
    <mergeCell ref="A73:Z73"/>
    <mergeCell ref="D131:E131"/>
    <mergeCell ref="P207:V207"/>
    <mergeCell ref="P81:T81"/>
    <mergeCell ref="P56:T56"/>
    <mergeCell ref="V10:W10"/>
    <mergeCell ref="A197:Z197"/>
    <mergeCell ref="P252:T252"/>
    <mergeCell ref="A124:Z124"/>
    <mergeCell ref="A70:O71"/>
    <mergeCell ref="D205:E205"/>
    <mergeCell ref="P249:T249"/>
    <mergeCell ref="P99:T99"/>
    <mergeCell ref="D253:E253"/>
    <mergeCell ref="D53:E53"/>
    <mergeCell ref="D47:E47"/>
    <mergeCell ref="P147:T147"/>
    <mergeCell ref="W17:W18"/>
    <mergeCell ref="P71:V71"/>
    <mergeCell ref="P194:V194"/>
    <mergeCell ref="A103:O104"/>
    <mergeCell ref="A168:O169"/>
    <mergeCell ref="P187:V1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39:X257 X233:X235 X228:X229 X224 X218:X220 X211:X212 X205 X198:X199 X190:X193 X180:X185 X173:X175 X167 X161:X163 X154:X155 X147:X150 X142 X136 X130:X131 X125 X119:X120 X113:X114 X107:X108 X97:X102 X90:X92 X80:X85 X74:X75 X69 X63:X64 X52:X58 X43:X47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52"/>
    </row>
    <row r="3" spans="2:8" x14ac:dyDescent="0.2">
      <c r="B3" s="47" t="s">
        <v>382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383</v>
      </c>
      <c r="D6" s="47" t="s">
        <v>384</v>
      </c>
      <c r="E6" s="47"/>
    </row>
    <row r="8" spans="2:8" x14ac:dyDescent="0.2">
      <c r="B8" s="47" t="s">
        <v>19</v>
      </c>
      <c r="C8" s="47" t="s">
        <v>383</v>
      </c>
      <c r="D8" s="47"/>
      <c r="E8" s="47"/>
    </row>
    <row r="10" spans="2:8" x14ac:dyDescent="0.2">
      <c r="B10" s="47" t="s">
        <v>385</v>
      </c>
      <c r="C10" s="47"/>
      <c r="D10" s="47"/>
      <c r="E10" s="47"/>
    </row>
    <row r="11" spans="2:8" x14ac:dyDescent="0.2">
      <c r="B11" s="47" t="s">
        <v>386</v>
      </c>
      <c r="C11" s="47"/>
      <c r="D11" s="47"/>
      <c r="E11" s="47"/>
    </row>
    <row r="12" spans="2:8" x14ac:dyDescent="0.2">
      <c r="B12" s="47" t="s">
        <v>387</v>
      </c>
      <c r="C12" s="47"/>
      <c r="D12" s="47"/>
      <c r="E12" s="47"/>
    </row>
    <row r="13" spans="2:8" x14ac:dyDescent="0.2">
      <c r="B13" s="47" t="s">
        <v>388</v>
      </c>
      <c r="C13" s="47"/>
      <c r="D13" s="47"/>
      <c r="E13" s="47"/>
    </row>
    <row r="14" spans="2:8" x14ac:dyDescent="0.2">
      <c r="B14" s="47" t="s">
        <v>389</v>
      </c>
      <c r="C14" s="47"/>
      <c r="D14" s="47"/>
      <c r="E14" s="47"/>
    </row>
    <row r="15" spans="2:8" x14ac:dyDescent="0.2">
      <c r="B15" s="47" t="s">
        <v>390</v>
      </c>
      <c r="C15" s="47"/>
      <c r="D15" s="47"/>
      <c r="E15" s="47"/>
    </row>
    <row r="16" spans="2:8" x14ac:dyDescent="0.2">
      <c r="B16" s="47" t="s">
        <v>391</v>
      </c>
      <c r="C16" s="47"/>
      <c r="D16" s="47"/>
      <c r="E16" s="47"/>
    </row>
    <row r="17" spans="2:5" x14ac:dyDescent="0.2">
      <c r="B17" s="47" t="s">
        <v>392</v>
      </c>
      <c r="C17" s="47"/>
      <c r="D17" s="47"/>
      <c r="E17" s="47"/>
    </row>
    <row r="18" spans="2:5" x14ac:dyDescent="0.2">
      <c r="B18" s="47" t="s">
        <v>393</v>
      </c>
      <c r="C18" s="47"/>
      <c r="D18" s="47"/>
      <c r="E18" s="47"/>
    </row>
    <row r="19" spans="2:5" x14ac:dyDescent="0.2">
      <c r="B19" s="47" t="s">
        <v>394</v>
      </c>
      <c r="C19" s="47"/>
      <c r="D19" s="47"/>
      <c r="E19" s="47"/>
    </row>
    <row r="20" spans="2:5" x14ac:dyDescent="0.2">
      <c r="B20" s="47" t="s">
        <v>395</v>
      </c>
      <c r="C20" s="47"/>
      <c r="D20" s="47"/>
      <c r="E20" s="47"/>
    </row>
  </sheetData>
  <sheetProtection algorithmName="SHA-512" hashValue="SGYfwfhdYmjnsSgxwZQx2JN9OwiE4Dx7doogvZxaPXAlljGFKtoUwihx4LfBk81Cd1T0D9AXPmPzEnHUW+9iag==" saltValue="+xcUWwk1glWmemh7IUH+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469</vt:i4>
      </vt:variant>
    </vt:vector>
  </HeadingPairs>
  <TitlesOfParts>
    <vt:vector size="4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2024-08-28T11:16:38Z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