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AB6E3E-8E96-47E6-8E1A-40303D10E8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X369" i="1"/>
  <c r="X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X363" i="1"/>
  <c r="X362" i="1"/>
  <c r="BO361" i="1"/>
  <c r="BM361" i="1"/>
  <c r="Y361" i="1"/>
  <c r="Y362" i="1" s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Y358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BO347" i="1"/>
  <c r="BM347" i="1"/>
  <c r="Y347" i="1"/>
  <c r="BP347" i="1" s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BP332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R599" i="1" s="1"/>
  <c r="P290" i="1"/>
  <c r="X287" i="1"/>
  <c r="X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P599" i="1" s="1"/>
  <c r="P278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93" i="1" l="1"/>
  <c r="BN93" i="1"/>
  <c r="Z156" i="1"/>
  <c r="BN156" i="1"/>
  <c r="Z223" i="1"/>
  <c r="BN223" i="1"/>
  <c r="Z268" i="1"/>
  <c r="BN268" i="1"/>
  <c r="Z269" i="1"/>
  <c r="BN269" i="1"/>
  <c r="Z350" i="1"/>
  <c r="BN350" i="1"/>
  <c r="Z514" i="1"/>
  <c r="BN514" i="1"/>
  <c r="Z58" i="1"/>
  <c r="BN58" i="1"/>
  <c r="Z70" i="1"/>
  <c r="BN70" i="1"/>
  <c r="Z79" i="1"/>
  <c r="BN79" i="1"/>
  <c r="Z106" i="1"/>
  <c r="BN106" i="1"/>
  <c r="Z137" i="1"/>
  <c r="BN137" i="1"/>
  <c r="Z175" i="1"/>
  <c r="BN175" i="1"/>
  <c r="Z213" i="1"/>
  <c r="BN213" i="1"/>
  <c r="Z231" i="1"/>
  <c r="BN231" i="1"/>
  <c r="Z257" i="1"/>
  <c r="BN257" i="1"/>
  <c r="Z285" i="1"/>
  <c r="BN285" i="1"/>
  <c r="Z332" i="1"/>
  <c r="BN332" i="1"/>
  <c r="Z361" i="1"/>
  <c r="Z362" i="1" s="1"/>
  <c r="BN361" i="1"/>
  <c r="BP361" i="1"/>
  <c r="Z365" i="1"/>
  <c r="BN365" i="1"/>
  <c r="Z437" i="1"/>
  <c r="BN437" i="1"/>
  <c r="Z450" i="1"/>
  <c r="BN450" i="1"/>
  <c r="Z500" i="1"/>
  <c r="BN500" i="1"/>
  <c r="Z524" i="1"/>
  <c r="BN524" i="1"/>
  <c r="BP167" i="1"/>
  <c r="BN167" i="1"/>
  <c r="Z167" i="1"/>
  <c r="BP201" i="1"/>
  <c r="BN201" i="1"/>
  <c r="Z201" i="1"/>
  <c r="BP205" i="1"/>
  <c r="BN205" i="1"/>
  <c r="Z205" i="1"/>
  <c r="BP227" i="1"/>
  <c r="BN227" i="1"/>
  <c r="Z227" i="1"/>
  <c r="BP248" i="1"/>
  <c r="BN248" i="1"/>
  <c r="Z248" i="1"/>
  <c r="BP273" i="1"/>
  <c r="BN273" i="1"/>
  <c r="Z273" i="1"/>
  <c r="BP326" i="1"/>
  <c r="BN326" i="1"/>
  <c r="Z326" i="1"/>
  <c r="BP356" i="1"/>
  <c r="BN356" i="1"/>
  <c r="Z356" i="1"/>
  <c r="BP391" i="1"/>
  <c r="BN391" i="1"/>
  <c r="Z391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B599" i="1"/>
  <c r="X591" i="1"/>
  <c r="Z26" i="1"/>
  <c r="BN26" i="1"/>
  <c r="Z54" i="1"/>
  <c r="BN54" i="1"/>
  <c r="Z85" i="1"/>
  <c r="BN85" i="1"/>
  <c r="Z99" i="1"/>
  <c r="BN99" i="1"/>
  <c r="Z112" i="1"/>
  <c r="BN112" i="1"/>
  <c r="Z123" i="1"/>
  <c r="BN123" i="1"/>
  <c r="Y133" i="1"/>
  <c r="Z130" i="1"/>
  <c r="BN130" i="1"/>
  <c r="Z131" i="1"/>
  <c r="BN131" i="1"/>
  <c r="BP145" i="1"/>
  <c r="BN145" i="1"/>
  <c r="Z145" i="1"/>
  <c r="BP189" i="1"/>
  <c r="BN189" i="1"/>
  <c r="Z189" i="1"/>
  <c r="BP217" i="1"/>
  <c r="BN217" i="1"/>
  <c r="Z217" i="1"/>
  <c r="BP237" i="1"/>
  <c r="BN237" i="1"/>
  <c r="Z237" i="1"/>
  <c r="BP261" i="1"/>
  <c r="BN261" i="1"/>
  <c r="Z261" i="1"/>
  <c r="BP292" i="1"/>
  <c r="BN292" i="1"/>
  <c r="Z292" i="1"/>
  <c r="BP336" i="1"/>
  <c r="BN336" i="1"/>
  <c r="Z336" i="1"/>
  <c r="BP377" i="1"/>
  <c r="BN377" i="1"/>
  <c r="Z377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Z562" i="1" s="1"/>
  <c r="Y177" i="1"/>
  <c r="Y141" i="1"/>
  <c r="Z373" i="1"/>
  <c r="BN373" i="1"/>
  <c r="Y357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X590" i="1"/>
  <c r="X593" i="1"/>
  <c r="Y36" i="1"/>
  <c r="Z28" i="1"/>
  <c r="BN28" i="1"/>
  <c r="Z34" i="1"/>
  <c r="BN34" i="1"/>
  <c r="C599" i="1"/>
  <c r="Z56" i="1"/>
  <c r="BN56" i="1"/>
  <c r="Z62" i="1"/>
  <c r="BN62" i="1"/>
  <c r="BP62" i="1"/>
  <c r="Z68" i="1"/>
  <c r="BN68" i="1"/>
  <c r="Z72" i="1"/>
  <c r="BN72" i="1"/>
  <c r="Z73" i="1"/>
  <c r="BN73" i="1"/>
  <c r="Z83" i="1"/>
  <c r="BN83" i="1"/>
  <c r="BP83" i="1"/>
  <c r="Z87" i="1"/>
  <c r="BN87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35" i="1"/>
  <c r="BN135" i="1"/>
  <c r="BP135" i="1"/>
  <c r="Z139" i="1"/>
  <c r="BN139" i="1"/>
  <c r="Z150" i="1"/>
  <c r="BN150" i="1"/>
  <c r="Z160" i="1"/>
  <c r="BN160" i="1"/>
  <c r="BP160" i="1"/>
  <c r="Y169" i="1"/>
  <c r="Z173" i="1"/>
  <c r="BN173" i="1"/>
  <c r="Z181" i="1"/>
  <c r="BN181" i="1"/>
  <c r="Z191" i="1"/>
  <c r="BN191" i="1"/>
  <c r="Z194" i="1"/>
  <c r="BN194" i="1"/>
  <c r="Z211" i="1"/>
  <c r="BN211" i="1"/>
  <c r="Z215" i="1"/>
  <c r="BN215" i="1"/>
  <c r="Z221" i="1"/>
  <c r="BN221" i="1"/>
  <c r="Z225" i="1"/>
  <c r="BN225" i="1"/>
  <c r="Z229" i="1"/>
  <c r="BN229" i="1"/>
  <c r="Z235" i="1"/>
  <c r="BN235" i="1"/>
  <c r="BP235" i="1"/>
  <c r="Z239" i="1"/>
  <c r="BN239" i="1"/>
  <c r="Z246" i="1"/>
  <c r="BN246" i="1"/>
  <c r="Z250" i="1"/>
  <c r="BN250" i="1"/>
  <c r="Z259" i="1"/>
  <c r="BN259" i="1"/>
  <c r="Z263" i="1"/>
  <c r="BN263" i="1"/>
  <c r="Z271" i="1"/>
  <c r="BN271" i="1"/>
  <c r="Z278" i="1"/>
  <c r="Z279" i="1" s="1"/>
  <c r="BN278" i="1"/>
  <c r="BP278" i="1"/>
  <c r="Y279" i="1"/>
  <c r="Z283" i="1"/>
  <c r="BN283" i="1"/>
  <c r="Z290" i="1"/>
  <c r="BN290" i="1"/>
  <c r="BP290" i="1"/>
  <c r="Z294" i="1"/>
  <c r="BN294" i="1"/>
  <c r="Y310" i="1"/>
  <c r="Z315" i="1"/>
  <c r="BN315" i="1"/>
  <c r="Z316" i="1"/>
  <c r="BN316" i="1"/>
  <c r="Z320" i="1"/>
  <c r="BN320" i="1"/>
  <c r="Z328" i="1"/>
  <c r="BN328" i="1"/>
  <c r="Y338" i="1"/>
  <c r="Z334" i="1"/>
  <c r="BN334" i="1"/>
  <c r="Z342" i="1"/>
  <c r="BN342" i="1"/>
  <c r="Z347" i="1"/>
  <c r="BN347" i="1"/>
  <c r="Z348" i="1"/>
  <c r="BN348" i="1"/>
  <c r="Z354" i="1"/>
  <c r="BN354" i="1"/>
  <c r="BP354" i="1"/>
  <c r="Z367" i="1"/>
  <c r="BN367" i="1"/>
  <c r="Z375" i="1"/>
  <c r="BN375" i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Z575" i="1" s="1"/>
  <c r="Y458" i="1"/>
  <c r="H9" i="1"/>
  <c r="A10" i="1"/>
  <c r="Y24" i="1"/>
  <c r="Y37" i="1"/>
  <c r="Y41" i="1"/>
  <c r="Y45" i="1"/>
  <c r="Y49" i="1"/>
  <c r="Y59" i="1"/>
  <c r="Y65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I599" i="1"/>
  <c r="Y196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Y274" i="1"/>
  <c r="BP284" i="1"/>
  <c r="BN284" i="1"/>
  <c r="Z284" i="1"/>
  <c r="BP293" i="1"/>
  <c r="BN293" i="1"/>
  <c r="Z293" i="1"/>
  <c r="BP317" i="1"/>
  <c r="BN317" i="1"/>
  <c r="Z317" i="1"/>
  <c r="BP321" i="1"/>
  <c r="BN321" i="1"/>
  <c r="Z321" i="1"/>
  <c r="BP335" i="1"/>
  <c r="BN335" i="1"/>
  <c r="Z335" i="1"/>
  <c r="BP343" i="1"/>
  <c r="BN343" i="1"/>
  <c r="Z343" i="1"/>
  <c r="Y345" i="1"/>
  <c r="BP349" i="1"/>
  <c r="BN349" i="1"/>
  <c r="Z349" i="1"/>
  <c r="Z351" i="1" s="1"/>
  <c r="Y351" i="1"/>
  <c r="BP376" i="1"/>
  <c r="BN376" i="1"/>
  <c r="Z376" i="1"/>
  <c r="BP380" i="1"/>
  <c r="BN380" i="1"/>
  <c r="Z380" i="1"/>
  <c r="BP404" i="1"/>
  <c r="BN404" i="1"/>
  <c r="Z404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H599" i="1"/>
  <c r="F9" i="1"/>
  <c r="J9" i="1"/>
  <c r="Z22" i="1"/>
  <c r="Z23" i="1" s="1"/>
  <c r="BN22" i="1"/>
  <c r="BP22" i="1"/>
  <c r="Y23" i="1"/>
  <c r="X58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99" i="1"/>
  <c r="Z69" i="1"/>
  <c r="BN69" i="1"/>
  <c r="Z71" i="1"/>
  <c r="BN71" i="1"/>
  <c r="Z74" i="1"/>
  <c r="BN74" i="1"/>
  <c r="Y75" i="1"/>
  <c r="Z78" i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BN105" i="1"/>
  <c r="Y108" i="1"/>
  <c r="Z111" i="1"/>
  <c r="BN111" i="1"/>
  <c r="Z113" i="1"/>
  <c r="BN113" i="1"/>
  <c r="F599" i="1"/>
  <c r="Z120" i="1"/>
  <c r="BN120" i="1"/>
  <c r="Z122" i="1"/>
  <c r="BN122" i="1"/>
  <c r="Y125" i="1"/>
  <c r="Z129" i="1"/>
  <c r="BN129" i="1"/>
  <c r="Z136" i="1"/>
  <c r="BN136" i="1"/>
  <c r="Z138" i="1"/>
  <c r="BN138" i="1"/>
  <c r="Z140" i="1"/>
  <c r="BN140" i="1"/>
  <c r="Z144" i="1"/>
  <c r="BN144" i="1"/>
  <c r="BP144" i="1"/>
  <c r="G599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BN188" i="1"/>
  <c r="BP188" i="1"/>
  <c r="Z190" i="1"/>
  <c r="BN190" i="1"/>
  <c r="Z192" i="1"/>
  <c r="BN192" i="1"/>
  <c r="BP193" i="1"/>
  <c r="BN193" i="1"/>
  <c r="BP195" i="1"/>
  <c r="BN195" i="1"/>
  <c r="Z195" i="1"/>
  <c r="Y197" i="1"/>
  <c r="J599" i="1"/>
  <c r="Y203" i="1"/>
  <c r="BP200" i="1"/>
  <c r="BN200" i="1"/>
  <c r="Z200" i="1"/>
  <c r="Y207" i="1"/>
  <c r="BP212" i="1"/>
  <c r="BN212" i="1"/>
  <c r="Z212" i="1"/>
  <c r="BP216" i="1"/>
  <c r="BN216" i="1"/>
  <c r="Z216" i="1"/>
  <c r="Y233" i="1"/>
  <c r="BP224" i="1"/>
  <c r="BN224" i="1"/>
  <c r="Z224" i="1"/>
  <c r="BP228" i="1"/>
  <c r="BN228" i="1"/>
  <c r="Z228" i="1"/>
  <c r="Y232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Y286" i="1"/>
  <c r="BP291" i="1"/>
  <c r="BN291" i="1"/>
  <c r="Z291" i="1"/>
  <c r="Y295" i="1"/>
  <c r="BP309" i="1"/>
  <c r="BN309" i="1"/>
  <c r="Z309" i="1"/>
  <c r="Z310" i="1" s="1"/>
  <c r="Y311" i="1"/>
  <c r="U599" i="1"/>
  <c r="Y322" i="1"/>
  <c r="Y323" i="1"/>
  <c r="BP314" i="1"/>
  <c r="BN314" i="1"/>
  <c r="Z314" i="1"/>
  <c r="BP319" i="1"/>
  <c r="BN319" i="1"/>
  <c r="Z319" i="1"/>
  <c r="BP327" i="1"/>
  <c r="BN327" i="1"/>
  <c r="Z327" i="1"/>
  <c r="BP366" i="1"/>
  <c r="BN366" i="1"/>
  <c r="Z366" i="1"/>
  <c r="Y368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K599" i="1"/>
  <c r="Y252" i="1"/>
  <c r="O599" i="1"/>
  <c r="Y275" i="1"/>
  <c r="Y280" i="1"/>
  <c r="Q599" i="1"/>
  <c r="Y287" i="1"/>
  <c r="Y296" i="1"/>
  <c r="Y301" i="1"/>
  <c r="T599" i="1"/>
  <c r="Y306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V599" i="1"/>
  <c r="Y36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Y525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458" i="1" l="1"/>
  <c r="Z368" i="1"/>
  <c r="Z80" i="1"/>
  <c r="Z286" i="1"/>
  <c r="Z132" i="1"/>
  <c r="Z357" i="1"/>
  <c r="Z232" i="1"/>
  <c r="Z196" i="1"/>
  <c r="Z177" i="1"/>
  <c r="Z107" i="1"/>
  <c r="Z295" i="1"/>
  <c r="Z419" i="1"/>
  <c r="Z393" i="1"/>
  <c r="Z202" i="1"/>
  <c r="Z146" i="1"/>
  <c r="X592" i="1"/>
  <c r="Z382" i="1"/>
  <c r="Z476" i="1"/>
  <c r="Z124" i="1"/>
  <c r="Z89" i="1"/>
  <c r="Z75" i="1"/>
  <c r="Z36" i="1"/>
  <c r="Z525" i="1"/>
  <c r="Z338" i="1"/>
  <c r="Z322" i="1"/>
  <c r="Z252" i="1"/>
  <c r="Z240" i="1"/>
  <c r="Z141" i="1"/>
  <c r="Z115" i="1"/>
  <c r="Z274" i="1"/>
  <c r="Z548" i="1"/>
  <c r="Z557" i="1"/>
  <c r="Z541" i="1"/>
  <c r="Y593" i="1"/>
  <c r="Y590" i="1"/>
  <c r="Z264" i="1"/>
  <c r="Y589" i="1"/>
  <c r="Z519" i="1"/>
  <c r="Z505" i="1"/>
  <c r="Z453" i="1"/>
  <c r="Z406" i="1"/>
  <c r="Z344" i="1"/>
  <c r="Z329" i="1"/>
  <c r="Z569" i="1"/>
  <c r="Z183" i="1"/>
  <c r="Z169" i="1"/>
  <c r="Z59" i="1"/>
  <c r="Y591" i="1"/>
  <c r="Z487" i="1"/>
  <c r="Z218" i="1"/>
  <c r="Z594" i="1" l="1"/>
  <c r="Y592" i="1"/>
</calcChain>
</file>

<file path=xl/sharedStrings.xml><?xml version="1.0" encoding="utf-8"?>
<sst xmlns="http://schemas.openxmlformats.org/spreadsheetml/2006/main" count="2432" uniqueCount="776">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</sst>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B104" sqref="AB104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9" customWidth="1"/>
    <col min="19" max="19" width="6.140625" style="3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9" customWidth="1"/>
    <col min="25" max="25" width="11" style="369" customWidth="1"/>
    <col min="26" max="26" width="10" style="369" customWidth="1"/>
    <col min="27" max="27" width="11.5703125" style="369" customWidth="1"/>
    <col min="28" max="28" width="10.42578125" style="369" customWidth="1"/>
    <col min="29" max="29" width="30" style="3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9" customWidth="1"/>
    <col min="34" max="34" width="9.140625" style="369" customWidth="1"/>
    <col min="35" max="16384" width="9.140625" style="369"/>
  </cols>
  <sheetData>
    <row r="1" spans="1:32" s="373" customFormat="1" ht="45" customHeight="1" x14ac:dyDescent="0.2">
      <c r="A1" s="41"/>
      <c r="B1" s="41"/>
      <c r="C1" s="41"/>
      <c r="D1" s="470" t="s">
        <v>0</v>
      </c>
      <c r="E1" s="398"/>
      <c r="F1" s="398"/>
      <c r="G1" s="12" t="s">
        <v>1</v>
      </c>
      <c r="H1" s="470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7" t="s">
        <v>8</v>
      </c>
      <c r="B5" s="538"/>
      <c r="C5" s="539"/>
      <c r="D5" s="474"/>
      <c r="E5" s="475"/>
      <c r="F5" s="714" t="s">
        <v>9</v>
      </c>
      <c r="G5" s="539"/>
      <c r="H5" s="474" t="s">
        <v>775</v>
      </c>
      <c r="I5" s="657"/>
      <c r="J5" s="657"/>
      <c r="K5" s="657"/>
      <c r="L5" s="657"/>
      <c r="M5" s="475"/>
      <c r="N5" s="58"/>
      <c r="P5" s="24" t="s">
        <v>10</v>
      </c>
      <c r="Q5" s="742">
        <v>45536</v>
      </c>
      <c r="R5" s="531"/>
      <c r="T5" s="577" t="s">
        <v>11</v>
      </c>
      <c r="U5" s="442"/>
      <c r="V5" s="578" t="s">
        <v>12</v>
      </c>
      <c r="W5" s="531"/>
      <c r="AB5" s="51"/>
      <c r="AC5" s="51"/>
      <c r="AD5" s="51"/>
      <c r="AE5" s="51"/>
    </row>
    <row r="6" spans="1:32" s="373" customFormat="1" ht="24" customHeight="1" x14ac:dyDescent="0.2">
      <c r="A6" s="537" t="s">
        <v>13</v>
      </c>
      <c r="B6" s="538"/>
      <c r="C6" s="539"/>
      <c r="D6" s="661" t="s">
        <v>14</v>
      </c>
      <c r="E6" s="662"/>
      <c r="F6" s="662"/>
      <c r="G6" s="662"/>
      <c r="H6" s="662"/>
      <c r="I6" s="662"/>
      <c r="J6" s="662"/>
      <c r="K6" s="662"/>
      <c r="L6" s="662"/>
      <c r="M6" s="531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Воскресенье</v>
      </c>
      <c r="R6" s="389"/>
      <c r="T6" s="584" t="s">
        <v>16</v>
      </c>
      <c r="U6" s="442"/>
      <c r="V6" s="643" t="s">
        <v>17</v>
      </c>
      <c r="W6" s="412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2" t="str">
        <f>IFERROR(VLOOKUP(DeliveryAddress,Table,3,0),1)</f>
        <v>5</v>
      </c>
      <c r="E7" s="453"/>
      <c r="F7" s="453"/>
      <c r="G7" s="453"/>
      <c r="H7" s="453"/>
      <c r="I7" s="453"/>
      <c r="J7" s="453"/>
      <c r="K7" s="453"/>
      <c r="L7" s="453"/>
      <c r="M7" s="454"/>
      <c r="N7" s="60"/>
      <c r="P7" s="24"/>
      <c r="Q7" s="42"/>
      <c r="R7" s="42"/>
      <c r="T7" s="403"/>
      <c r="U7" s="442"/>
      <c r="V7" s="644"/>
      <c r="W7" s="645"/>
      <c r="AB7" s="51"/>
      <c r="AC7" s="51"/>
      <c r="AD7" s="51"/>
      <c r="AE7" s="51"/>
    </row>
    <row r="8" spans="1:32" s="373" customFormat="1" ht="25.5" customHeight="1" x14ac:dyDescent="0.2">
      <c r="A8" s="769" t="s">
        <v>18</v>
      </c>
      <c r="B8" s="384"/>
      <c r="C8" s="385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8">
        <v>0.41666666666666669</v>
      </c>
      <c r="R8" s="454"/>
      <c r="T8" s="403"/>
      <c r="U8" s="442"/>
      <c r="V8" s="644"/>
      <c r="W8" s="645"/>
      <c r="AB8" s="51"/>
      <c r="AC8" s="51"/>
      <c r="AD8" s="51"/>
      <c r="AE8" s="51"/>
    </row>
    <row r="9" spans="1:32" s="373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55"/>
      <c r="E9" s="382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375"/>
      <c r="P9" s="26" t="s">
        <v>20</v>
      </c>
      <c r="Q9" s="527"/>
      <c r="R9" s="528"/>
      <c r="T9" s="403"/>
      <c r="U9" s="44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55"/>
      <c r="E10" s="382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27" t="str">
        <f>IFERROR(VLOOKUP($D$10,Proxy,2,FALSE),"")</f>
        <v/>
      </c>
      <c r="I10" s="403"/>
      <c r="J10" s="403"/>
      <c r="K10" s="403"/>
      <c r="L10" s="403"/>
      <c r="M10" s="403"/>
      <c r="N10" s="372"/>
      <c r="P10" s="26" t="s">
        <v>21</v>
      </c>
      <c r="Q10" s="585"/>
      <c r="R10" s="586"/>
      <c r="U10" s="24" t="s">
        <v>22</v>
      </c>
      <c r="V10" s="411" t="s">
        <v>23</v>
      </c>
      <c r="W10" s="412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0"/>
      <c r="R11" s="531"/>
      <c r="U11" s="24" t="s">
        <v>26</v>
      </c>
      <c r="V11" s="684" t="s">
        <v>27</v>
      </c>
      <c r="W11" s="528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8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9"/>
      <c r="N12" s="62"/>
      <c r="P12" s="24" t="s">
        <v>29</v>
      </c>
      <c r="Q12" s="548"/>
      <c r="R12" s="454"/>
      <c r="S12" s="23"/>
      <c r="U12" s="24"/>
      <c r="V12" s="398"/>
      <c r="W12" s="403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8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9"/>
      <c r="N13" s="62"/>
      <c r="O13" s="26"/>
      <c r="P13" s="26" t="s">
        <v>31</v>
      </c>
      <c r="Q13" s="684"/>
      <c r="R13" s="5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8"/>
      <c r="C14" s="538"/>
      <c r="D14" s="538"/>
      <c r="E14" s="538"/>
      <c r="F14" s="538"/>
      <c r="G14" s="538"/>
      <c r="H14" s="538"/>
      <c r="I14" s="538"/>
      <c r="J14" s="538"/>
      <c r="K14" s="538"/>
      <c r="L14" s="538"/>
      <c r="M14" s="5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4" t="s">
        <v>33</v>
      </c>
      <c r="B15" s="538"/>
      <c r="C15" s="538"/>
      <c r="D15" s="538"/>
      <c r="E15" s="538"/>
      <c r="F15" s="538"/>
      <c r="G15" s="538"/>
      <c r="H15" s="538"/>
      <c r="I15" s="538"/>
      <c r="J15" s="538"/>
      <c r="K15" s="538"/>
      <c r="L15" s="538"/>
      <c r="M15" s="539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4" t="s">
        <v>35</v>
      </c>
      <c r="B17" s="424" t="s">
        <v>36</v>
      </c>
      <c r="C17" s="553" t="s">
        <v>37</v>
      </c>
      <c r="D17" s="424" t="s">
        <v>38</v>
      </c>
      <c r="E17" s="502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24" t="s">
        <v>49</v>
      </c>
      <c r="Q17" s="501"/>
      <c r="R17" s="501"/>
      <c r="S17" s="501"/>
      <c r="T17" s="502"/>
      <c r="U17" s="762" t="s">
        <v>50</v>
      </c>
      <c r="V17" s="539"/>
      <c r="W17" s="424" t="s">
        <v>51</v>
      </c>
      <c r="X17" s="424" t="s">
        <v>52</v>
      </c>
      <c r="Y17" s="763" t="s">
        <v>53</v>
      </c>
      <c r="Z17" s="424" t="s">
        <v>54</v>
      </c>
      <c r="AA17" s="625" t="s">
        <v>55</v>
      </c>
      <c r="AB17" s="625" t="s">
        <v>56</v>
      </c>
      <c r="AC17" s="625" t="s">
        <v>57</v>
      </c>
      <c r="AD17" s="625" t="s">
        <v>58</v>
      </c>
      <c r="AE17" s="709"/>
      <c r="AF17" s="710"/>
      <c r="AG17" s="517"/>
      <c r="BD17" s="613" t="s">
        <v>59</v>
      </c>
    </row>
    <row r="18" spans="1:68" ht="14.25" customHeight="1" x14ac:dyDescent="0.2">
      <c r="A18" s="425"/>
      <c r="B18" s="425"/>
      <c r="C18" s="425"/>
      <c r="D18" s="503"/>
      <c r="E18" s="505"/>
      <c r="F18" s="425"/>
      <c r="G18" s="425"/>
      <c r="H18" s="425"/>
      <c r="I18" s="425"/>
      <c r="J18" s="425"/>
      <c r="K18" s="425"/>
      <c r="L18" s="425"/>
      <c r="M18" s="425"/>
      <c r="N18" s="425"/>
      <c r="O18" s="42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25"/>
      <c r="X18" s="425"/>
      <c r="Y18" s="764"/>
      <c r="Z18" s="425"/>
      <c r="AA18" s="626"/>
      <c r="AB18" s="626"/>
      <c r="AC18" s="626"/>
      <c r="AD18" s="711"/>
      <c r="AE18" s="712"/>
      <c r="AF18" s="713"/>
      <c r="AG18" s="518"/>
      <c r="BD18" s="403"/>
    </row>
    <row r="19" spans="1:68" ht="27.75" hidden="1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hidden="1" customHeight="1" x14ac:dyDescent="0.25">
      <c r="A20" s="423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1"/>
      <c r="AB20" s="371"/>
      <c r="AC20" s="371"/>
    </row>
    <row r="21" spans="1:68" ht="14.25" hidden="1" customHeight="1" x14ac:dyDescent="0.25">
      <c r="A21" s="415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15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93"/>
      <c r="R26" s="393"/>
      <c r="S26" s="393"/>
      <c r="T26" s="394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3"/>
      <c r="R30" s="393"/>
      <c r="S30" s="393"/>
      <c r="T30" s="394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3"/>
      <c r="R31" s="393"/>
      <c r="S31" s="393"/>
      <c r="T31" s="394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">
        <v>87</v>
      </c>
      <c r="Q32" s="393"/>
      <c r="R32" s="393"/>
      <c r="S32" s="393"/>
      <c r="T32" s="394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8" t="s">
        <v>90</v>
      </c>
      <c r="Q33" s="393"/>
      <c r="R33" s="393"/>
      <c r="S33" s="393"/>
      <c r="T33" s="394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3"/>
      <c r="R34" s="393"/>
      <c r="S34" s="393"/>
      <c r="T34" s="394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3"/>
      <c r="R35" s="393"/>
      <c r="S35" s="393"/>
      <c r="T35" s="394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2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4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4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15" t="s">
        <v>95</v>
      </c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3"/>
      <c r="R39" s="393"/>
      <c r="S39" s="393"/>
      <c r="T39" s="394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2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4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403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4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15" t="s">
        <v>100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3"/>
      <c r="R43" s="393"/>
      <c r="S43" s="393"/>
      <c r="T43" s="394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2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4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4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15" t="s">
        <v>104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3"/>
      <c r="R47" s="393"/>
      <c r="S47" s="393"/>
      <c r="T47" s="394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2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4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4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390" t="s">
        <v>107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48"/>
      <c r="AB50" s="48"/>
      <c r="AC50" s="48"/>
    </row>
    <row r="51" spans="1:68" ht="16.5" hidden="1" customHeight="1" x14ac:dyDescent="0.25">
      <c r="A51" s="423" t="s">
        <v>108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371"/>
      <c r="AB51" s="371"/>
      <c r="AC51" s="371"/>
    </row>
    <row r="52" spans="1:68" ht="14.25" hidden="1" customHeight="1" x14ac:dyDescent="0.25">
      <c r="A52" s="415" t="s">
        <v>109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403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3"/>
      <c r="R53" s="393"/>
      <c r="S53" s="393"/>
      <c r="T53" s="394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3"/>
      <c r="R56" s="393"/>
      <c r="S56" s="393"/>
      <c r="T56" s="394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3"/>
      <c r="R57" s="393"/>
      <c r="S57" s="393"/>
      <c r="T57" s="394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3"/>
      <c r="R58" s="393"/>
      <c r="S58" s="393"/>
      <c r="T58" s="394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2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4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4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415" t="s">
        <v>71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3"/>
      <c r="R62" s="393"/>
      <c r="S62" s="393"/>
      <c r="T62" s="394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3"/>
      <c r="R63" s="393"/>
      <c r="S63" s="393"/>
      <c r="T63" s="394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2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4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4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23" t="s">
        <v>128</v>
      </c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371"/>
      <c r="AB66" s="371"/>
      <c r="AC66" s="371"/>
    </row>
    <row r="67" spans="1:68" ht="14.25" hidden="1" customHeight="1" x14ac:dyDescent="0.25">
      <c r="A67" s="415" t="s">
        <v>109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36" t="s">
        <v>132</v>
      </c>
      <c r="Q68" s="393"/>
      <c r="R68" s="393"/>
      <c r="S68" s="393"/>
      <c r="T68" s="394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3"/>
      <c r="R71" s="393"/>
      <c r="S71" s="393"/>
      <c r="T71" s="394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3"/>
      <c r="R72" s="393"/>
      <c r="S72" s="393"/>
      <c r="T72" s="394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7" t="s">
        <v>144</v>
      </c>
      <c r="Q73" s="393"/>
      <c r="R73" s="393"/>
      <c r="S73" s="393"/>
      <c r="T73" s="394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88">
        <v>4680115881419</v>
      </c>
      <c r="E74" s="389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3"/>
      <c r="R74" s="393"/>
      <c r="S74" s="393"/>
      <c r="T74" s="394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2"/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4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hidden="1" x14ac:dyDescent="0.2">
      <c r="A76" s="403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4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hidden="1" customHeight="1" x14ac:dyDescent="0.25">
      <c r="A77" s="415" t="s">
        <v>147</v>
      </c>
      <c r="B77" s="403"/>
      <c r="C77" s="403"/>
      <c r="D77" s="403"/>
      <c r="E77" s="403"/>
      <c r="F77" s="403"/>
      <c r="G77" s="403"/>
      <c r="H77" s="403"/>
      <c r="I77" s="403"/>
      <c r="J77" s="403"/>
      <c r="K77" s="403"/>
      <c r="L77" s="403"/>
      <c r="M77" s="403"/>
      <c r="N77" s="403"/>
      <c r="O77" s="403"/>
      <c r="P77" s="403"/>
      <c r="Q77" s="403"/>
      <c r="R77" s="403"/>
      <c r="S77" s="403"/>
      <c r="T77" s="403"/>
      <c r="U77" s="403"/>
      <c r="V77" s="403"/>
      <c r="W77" s="403"/>
      <c r="X77" s="403"/>
      <c r="Y77" s="403"/>
      <c r="Z77" s="403"/>
      <c r="AA77" s="370"/>
      <c r="AB77" s="370"/>
      <c r="AC77" s="370"/>
    </row>
    <row r="78" spans="1:68" ht="27" hidden="1" customHeight="1" x14ac:dyDescent="0.25">
      <c r="A78" s="54" t="s">
        <v>148</v>
      </c>
      <c r="B78" s="54" t="s">
        <v>149</v>
      </c>
      <c r="C78" s="31">
        <v>4301020298</v>
      </c>
      <c r="D78" s="388">
        <v>4680115881440</v>
      </c>
      <c r="E78" s="389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3"/>
      <c r="R78" s="393"/>
      <c r="S78" s="393"/>
      <c r="T78" s="394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88">
        <v>4680115881433</v>
      </c>
      <c r="E79" s="389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3"/>
      <c r="R79" s="393"/>
      <c r="S79" s="393"/>
      <c r="T79" s="394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2"/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4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hidden="1" x14ac:dyDescent="0.2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4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hidden="1" customHeight="1" x14ac:dyDescent="0.25">
      <c r="A82" s="415" t="s">
        <v>63</v>
      </c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370"/>
      <c r="AB82" s="370"/>
      <c r="AC82" s="370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8">
        <v>4680115885066</v>
      </c>
      <c r="E83" s="389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3"/>
      <c r="R83" s="393"/>
      <c r="S83" s="393"/>
      <c r="T83" s="394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8">
        <v>4680115885042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3"/>
      <c r="R84" s="393"/>
      <c r="S84" s="393"/>
      <c r="T84" s="394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8">
        <v>4680115885080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3"/>
      <c r="R85" s="393"/>
      <c r="S85" s="393"/>
      <c r="T85" s="394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8">
        <v>4680115885073</v>
      </c>
      <c r="E86" s="389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3"/>
      <c r="R86" s="393"/>
      <c r="S86" s="393"/>
      <c r="T86" s="394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8">
        <v>4680115885059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4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3"/>
      <c r="R87" s="393"/>
      <c r="S87" s="393"/>
      <c r="T87" s="394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8">
        <v>4680115885097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3"/>
      <c r="R88" s="393"/>
      <c r="S88" s="393"/>
      <c r="T88" s="394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2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03"/>
      <c r="O89" s="404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403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4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15" t="s">
        <v>71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403"/>
      <c r="AA91" s="370"/>
      <c r="AB91" s="370"/>
      <c r="AC91" s="370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8">
        <v>4680115884403</v>
      </c>
      <c r="E92" s="389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3"/>
      <c r="R92" s="393"/>
      <c r="S92" s="393"/>
      <c r="T92" s="394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8">
        <v>4680115884311</v>
      </c>
      <c r="E93" s="389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3"/>
      <c r="R93" s="393"/>
      <c r="S93" s="393"/>
      <c r="T93" s="394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2"/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4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403"/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4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15" t="s">
        <v>168</v>
      </c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03"/>
      <c r="P96" s="403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370"/>
      <c r="AB96" s="370"/>
      <c r="AC96" s="370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8">
        <v>4680115881532</v>
      </c>
      <c r="E97" s="389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3"/>
      <c r="R97" s="393"/>
      <c r="S97" s="393"/>
      <c r="T97" s="394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8">
        <v>4680115881532</v>
      </c>
      <c r="E98" s="389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3"/>
      <c r="R98" s="393"/>
      <c r="S98" s="393"/>
      <c r="T98" s="394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8">
        <v>4680115881464</v>
      </c>
      <c r="E99" s="389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1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3"/>
      <c r="R99" s="393"/>
      <c r="S99" s="393"/>
      <c r="T99" s="394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2"/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4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403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4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423" t="s">
        <v>174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371"/>
      <c r="AB102" s="371"/>
      <c r="AC102" s="371"/>
    </row>
    <row r="103" spans="1:68" ht="14.25" hidden="1" customHeight="1" x14ac:dyDescent="0.25">
      <c r="A103" s="415" t="s">
        <v>109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370"/>
      <c r="AB103" s="370"/>
      <c r="AC103" s="370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8">
        <v>4680115881327</v>
      </c>
      <c r="E104" s="389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3"/>
      <c r="R104" s="393"/>
      <c r="S104" s="393"/>
      <c r="T104" s="394"/>
      <c r="U104" s="34"/>
      <c r="V104" s="34"/>
      <c r="W104" s="35" t="s">
        <v>68</v>
      </c>
      <c r="X104" s="377">
        <v>250</v>
      </c>
      <c r="Y104" s="378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261.11111111111109</v>
      </c>
      <c r="BN104" s="64">
        <f>IFERROR(Y104*I104/H104,"0")</f>
        <v>270.72000000000003</v>
      </c>
      <c r="BO104" s="64">
        <f>IFERROR(1/J104*(X104/H104),"0")</f>
        <v>0.41335978835978826</v>
      </c>
      <c r="BP104" s="64">
        <f>IFERROR(1/J104*(Y104/H104),"0")</f>
        <v>0.4285714285714286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8">
        <v>4680115881518</v>
      </c>
      <c r="E105" s="389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3"/>
      <c r="R105" s="393"/>
      <c r="S105" s="393"/>
      <c r="T105" s="394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88">
        <v>4680115881303</v>
      </c>
      <c r="E106" s="389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3"/>
      <c r="R106" s="393"/>
      <c r="S106" s="393"/>
      <c r="T106" s="394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2"/>
      <c r="B107" s="403"/>
      <c r="C107" s="403"/>
      <c r="D107" s="403"/>
      <c r="E107" s="403"/>
      <c r="F107" s="403"/>
      <c r="G107" s="403"/>
      <c r="H107" s="403"/>
      <c r="I107" s="403"/>
      <c r="J107" s="403"/>
      <c r="K107" s="403"/>
      <c r="L107" s="403"/>
      <c r="M107" s="403"/>
      <c r="N107" s="403"/>
      <c r="O107" s="404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23.148148148148145</v>
      </c>
      <c r="Y107" s="379">
        <f>IFERROR(Y104/H104,"0")+IFERROR(Y105/H105,"0")+IFERROR(Y106/H106,"0")</f>
        <v>24.000000000000004</v>
      </c>
      <c r="Z107" s="379">
        <f>IFERROR(IF(Z104="",0,Z104),"0")+IFERROR(IF(Z105="",0,Z105),"0")+IFERROR(IF(Z106="",0,Z106),"0")</f>
        <v>0.52200000000000002</v>
      </c>
      <c r="AA107" s="380"/>
      <c r="AB107" s="380"/>
      <c r="AC107" s="380"/>
    </row>
    <row r="108" spans="1:68" x14ac:dyDescent="0.2">
      <c r="A108" s="403"/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4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250</v>
      </c>
      <c r="Y108" s="379">
        <f>IFERROR(SUM(Y104:Y106),"0")</f>
        <v>259.20000000000005</v>
      </c>
      <c r="Z108" s="37"/>
      <c r="AA108" s="380"/>
      <c r="AB108" s="380"/>
      <c r="AC108" s="380"/>
    </row>
    <row r="109" spans="1:68" ht="14.25" hidden="1" customHeight="1" x14ac:dyDescent="0.25">
      <c r="A109" s="415" t="s">
        <v>71</v>
      </c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3"/>
      <c r="P109" s="403"/>
      <c r="Q109" s="403"/>
      <c r="R109" s="403"/>
      <c r="S109" s="403"/>
      <c r="T109" s="403"/>
      <c r="U109" s="403"/>
      <c r="V109" s="403"/>
      <c r="W109" s="403"/>
      <c r="X109" s="403"/>
      <c r="Y109" s="403"/>
      <c r="Z109" s="403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8">
        <v>4607091386967</v>
      </c>
      <c r="E110" s="389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8">
        <v>4607091386967</v>
      </c>
      <c r="E111" s="389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3"/>
      <c r="R111" s="393"/>
      <c r="S111" s="393"/>
      <c r="T111" s="394"/>
      <c r="U111" s="34"/>
      <c r="V111" s="34"/>
      <c r="W111" s="35" t="s">
        <v>68</v>
      </c>
      <c r="X111" s="377">
        <v>400</v>
      </c>
      <c r="Y111" s="378">
        <f>IFERROR(IF(X111="",0,CEILING((X111/$H111),1)*$H111),"")</f>
        <v>403.20000000000005</v>
      </c>
      <c r="Z111" s="36">
        <f>IFERROR(IF(Y111=0,"",ROUNDUP(Y111/H111,0)*0.02175),"")</f>
        <v>1.044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426.85714285714289</v>
      </c>
      <c r="BN111" s="64">
        <f>IFERROR(Y111*I111/H111,"0")</f>
        <v>430.27200000000005</v>
      </c>
      <c r="BO111" s="64">
        <f>IFERROR(1/J111*(X111/H111),"0")</f>
        <v>0.85034013605442171</v>
      </c>
      <c r="BP111" s="64">
        <f>IFERROR(1/J111*(Y111/H111),"0")</f>
        <v>0.8571428571428571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8">
        <v>4607091385731</v>
      </c>
      <c r="E112" s="389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3"/>
      <c r="R112" s="393"/>
      <c r="S112" s="393"/>
      <c r="T112" s="394"/>
      <c r="U112" s="34"/>
      <c r="V112" s="34"/>
      <c r="W112" s="35" t="s">
        <v>68</v>
      </c>
      <c r="X112" s="377">
        <v>405</v>
      </c>
      <c r="Y112" s="378">
        <f>IFERROR(IF(X112="",0,CEILING((X112/$H112),1)*$H112),"")</f>
        <v>405</v>
      </c>
      <c r="Z112" s="36">
        <f>IFERROR(IF(Y112=0,"",ROUNDUP(Y112/H112,0)*0.00753),"")</f>
        <v>1.1294999999999999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445.8</v>
      </c>
      <c r="BN112" s="64">
        <f>IFERROR(Y112*I112/H112,"0")</f>
        <v>445.8</v>
      </c>
      <c r="BO112" s="64">
        <f>IFERROR(1/J112*(X112/H112),"0")</f>
        <v>0.96153846153846145</v>
      </c>
      <c r="BP112" s="64">
        <f>IFERROR(1/J112*(Y112/H112),"0")</f>
        <v>0.96153846153846145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8">
        <v>4680115880894</v>
      </c>
      <c r="E113" s="389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3"/>
      <c r="R113" s="393"/>
      <c r="S113" s="393"/>
      <c r="T113" s="394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8">
        <v>4680115880214</v>
      </c>
      <c r="E114" s="389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3"/>
      <c r="R114" s="393"/>
      <c r="S114" s="393"/>
      <c r="T114" s="394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2"/>
      <c r="B115" s="403"/>
      <c r="C115" s="403"/>
      <c r="D115" s="403"/>
      <c r="E115" s="403"/>
      <c r="F115" s="403"/>
      <c r="G115" s="403"/>
      <c r="H115" s="403"/>
      <c r="I115" s="403"/>
      <c r="J115" s="403"/>
      <c r="K115" s="403"/>
      <c r="L115" s="403"/>
      <c r="M115" s="403"/>
      <c r="N115" s="403"/>
      <c r="O115" s="404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197.61904761904762</v>
      </c>
      <c r="Y115" s="379">
        <f>IFERROR(Y110/H110,"0")+IFERROR(Y111/H111,"0")+IFERROR(Y112/H112,"0")+IFERROR(Y113/H113,"0")+IFERROR(Y114/H114,"0")</f>
        <v>198</v>
      </c>
      <c r="Z115" s="379">
        <f>IFERROR(IF(Z110="",0,Z110),"0")+IFERROR(IF(Z111="",0,Z111),"0")+IFERROR(IF(Z112="",0,Z112),"0")+IFERROR(IF(Z113="",0,Z113),"0")+IFERROR(IF(Z114="",0,Z114),"0")</f>
        <v>2.1734999999999998</v>
      </c>
      <c r="AA115" s="380"/>
      <c r="AB115" s="380"/>
      <c r="AC115" s="380"/>
    </row>
    <row r="116" spans="1:68" x14ac:dyDescent="0.2">
      <c r="A116" s="40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03"/>
      <c r="O116" s="404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805</v>
      </c>
      <c r="Y116" s="379">
        <f>IFERROR(SUM(Y110:Y114),"0")</f>
        <v>808.2</v>
      </c>
      <c r="Z116" s="37"/>
      <c r="AA116" s="380"/>
      <c r="AB116" s="380"/>
      <c r="AC116" s="380"/>
    </row>
    <row r="117" spans="1:68" ht="16.5" hidden="1" customHeight="1" x14ac:dyDescent="0.25">
      <c r="A117" s="423" t="s">
        <v>190</v>
      </c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371"/>
      <c r="AB117" s="371"/>
      <c r="AC117" s="371"/>
    </row>
    <row r="118" spans="1:68" ht="14.25" hidden="1" customHeight="1" x14ac:dyDescent="0.25">
      <c r="A118" s="415" t="s">
        <v>109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8">
        <v>4680115882133</v>
      </c>
      <c r="E119" s="389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3"/>
      <c r="R119" s="393"/>
      <c r="S119" s="393"/>
      <c r="T119" s="394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8">
        <v>4680115882133</v>
      </c>
      <c r="E120" s="389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3"/>
      <c r="R120" s="393"/>
      <c r="S120" s="393"/>
      <c r="T120" s="394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8">
        <v>4680115880269</v>
      </c>
      <c r="E121" s="389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3"/>
      <c r="R121" s="393"/>
      <c r="S121" s="393"/>
      <c r="T121" s="394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8">
        <v>4680115880429</v>
      </c>
      <c r="E122" s="389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3"/>
      <c r="R122" s="393"/>
      <c r="S122" s="393"/>
      <c r="T122" s="394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8">
        <v>4680115881457</v>
      </c>
      <c r="E123" s="389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3"/>
      <c r="R123" s="393"/>
      <c r="S123" s="393"/>
      <c r="T123" s="394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2"/>
      <c r="B124" s="403"/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3"/>
      <c r="O124" s="404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40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4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415" t="s">
        <v>147</v>
      </c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03"/>
      <c r="O126" s="403"/>
      <c r="P126" s="403"/>
      <c r="Q126" s="403"/>
      <c r="R126" s="403"/>
      <c r="S126" s="403"/>
      <c r="T126" s="403"/>
      <c r="U126" s="403"/>
      <c r="V126" s="403"/>
      <c r="W126" s="403"/>
      <c r="X126" s="403"/>
      <c r="Y126" s="403"/>
      <c r="Z126" s="403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8">
        <v>4680115881488</v>
      </c>
      <c r="E127" s="389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3"/>
      <c r="R127" s="393"/>
      <c r="S127" s="393"/>
      <c r="T127" s="394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8">
        <v>4680115881488</v>
      </c>
      <c r="E128" s="389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8" t="s">
        <v>203</v>
      </c>
      <c r="Q128" s="393"/>
      <c r="R128" s="393"/>
      <c r="S128" s="393"/>
      <c r="T128" s="394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8">
        <v>4680115882775</v>
      </c>
      <c r="E129" s="389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3"/>
      <c r="R129" s="393"/>
      <c r="S129" s="393"/>
      <c r="T129" s="394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8">
        <v>4680115880658</v>
      </c>
      <c r="E130" s="389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8">
        <v>4680115880658</v>
      </c>
      <c r="E131" s="389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13" t="s">
        <v>209</v>
      </c>
      <c r="Q131" s="393"/>
      <c r="R131" s="393"/>
      <c r="S131" s="393"/>
      <c r="T131" s="394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2"/>
      <c r="B132" s="403"/>
      <c r="C132" s="403"/>
      <c r="D132" s="403"/>
      <c r="E132" s="403"/>
      <c r="F132" s="403"/>
      <c r="G132" s="403"/>
      <c r="H132" s="403"/>
      <c r="I132" s="403"/>
      <c r="J132" s="403"/>
      <c r="K132" s="403"/>
      <c r="L132" s="403"/>
      <c r="M132" s="403"/>
      <c r="N132" s="403"/>
      <c r="O132" s="404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403"/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4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15" t="s">
        <v>71</v>
      </c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3"/>
      <c r="P134" s="403"/>
      <c r="Q134" s="403"/>
      <c r="R134" s="403"/>
      <c r="S134" s="403"/>
      <c r="T134" s="403"/>
      <c r="U134" s="403"/>
      <c r="V134" s="403"/>
      <c r="W134" s="403"/>
      <c r="X134" s="403"/>
      <c r="Y134" s="403"/>
      <c r="Z134" s="403"/>
      <c r="AA134" s="370"/>
      <c r="AB134" s="370"/>
      <c r="AC134" s="370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8">
        <v>4607091385168</v>
      </c>
      <c r="E135" s="389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3"/>
      <c r="R135" s="393"/>
      <c r="S135" s="393"/>
      <c r="T135" s="394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88">
        <v>4607091385168</v>
      </c>
      <c r="E136" s="389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3"/>
      <c r="R136" s="393"/>
      <c r="S136" s="393"/>
      <c r="T136" s="394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8">
        <v>4607091383256</v>
      </c>
      <c r="E137" s="389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3"/>
      <c r="R137" s="393"/>
      <c r="S137" s="393"/>
      <c r="T137" s="394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8">
        <v>4607091385748</v>
      </c>
      <c r="E138" s="389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3"/>
      <c r="R138" s="393"/>
      <c r="S138" s="393"/>
      <c r="T138" s="394"/>
      <c r="U138" s="34"/>
      <c r="V138" s="34"/>
      <c r="W138" s="35" t="s">
        <v>68</v>
      </c>
      <c r="X138" s="377">
        <v>650</v>
      </c>
      <c r="Y138" s="378">
        <f t="shared" si="21"/>
        <v>650.70000000000005</v>
      </c>
      <c r="Z138" s="36">
        <f>IFERROR(IF(Y138=0,"",ROUNDUP(Y138/H138,0)*0.00753),"")</f>
        <v>1.81473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715.48148148148141</v>
      </c>
      <c r="BN138" s="64">
        <f t="shared" si="23"/>
        <v>716.25199999999995</v>
      </c>
      <c r="BO138" s="64">
        <f t="shared" si="24"/>
        <v>1.5432098765432098</v>
      </c>
      <c r="BP138" s="64">
        <f t="shared" si="25"/>
        <v>1.5448717948717947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8">
        <v>4680115884533</v>
      </c>
      <c r="E139" s="389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8">
        <v>4680115882645</v>
      </c>
      <c r="E140" s="389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3"/>
      <c r="R140" s="393"/>
      <c r="S140" s="393"/>
      <c r="T140" s="394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2"/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4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240.74074074074073</v>
      </c>
      <c r="Y141" s="379">
        <f>IFERROR(Y135/H135,"0")+IFERROR(Y136/H136,"0")+IFERROR(Y137/H137,"0")+IFERROR(Y138/H138,"0")+IFERROR(Y139/H139,"0")+IFERROR(Y140/H140,"0")</f>
        <v>241</v>
      </c>
      <c r="Z141" s="379">
        <f>IFERROR(IF(Z135="",0,Z135),"0")+IFERROR(IF(Z136="",0,Z136),"0")+IFERROR(IF(Z137="",0,Z137),"0")+IFERROR(IF(Z138="",0,Z138),"0")+IFERROR(IF(Z139="",0,Z139),"0")+IFERROR(IF(Z140="",0,Z140),"0")</f>
        <v>1.81473</v>
      </c>
      <c r="AA141" s="380"/>
      <c r="AB141" s="380"/>
      <c r="AC141" s="380"/>
    </row>
    <row r="142" spans="1:68" x14ac:dyDescent="0.2">
      <c r="A142" s="403"/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4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650</v>
      </c>
      <c r="Y142" s="379">
        <f>IFERROR(SUM(Y135:Y140),"0")</f>
        <v>650.70000000000005</v>
      </c>
      <c r="Z142" s="37"/>
      <c r="AA142" s="380"/>
      <c r="AB142" s="380"/>
      <c r="AC142" s="380"/>
    </row>
    <row r="143" spans="1:68" ht="14.25" hidden="1" customHeight="1" x14ac:dyDescent="0.25">
      <c r="A143" s="415" t="s">
        <v>168</v>
      </c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3"/>
      <c r="P143" s="403"/>
      <c r="Q143" s="403"/>
      <c r="R143" s="403"/>
      <c r="S143" s="403"/>
      <c r="T143" s="403"/>
      <c r="U143" s="403"/>
      <c r="V143" s="403"/>
      <c r="W143" s="403"/>
      <c r="X143" s="403"/>
      <c r="Y143" s="403"/>
      <c r="Z143" s="403"/>
      <c r="AA143" s="370"/>
      <c r="AB143" s="370"/>
      <c r="AC143" s="370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8">
        <v>4680115882652</v>
      </c>
      <c r="E144" s="389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3"/>
      <c r="R144" s="393"/>
      <c r="S144" s="393"/>
      <c r="T144" s="394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8">
        <v>4680115880238</v>
      </c>
      <c r="E145" s="389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3"/>
      <c r="R145" s="393"/>
      <c r="S145" s="393"/>
      <c r="T145" s="394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2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4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403"/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4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423" t="s">
        <v>226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403"/>
      <c r="AA148" s="371"/>
      <c r="AB148" s="371"/>
      <c r="AC148" s="371"/>
    </row>
    <row r="149" spans="1:68" ht="14.25" hidden="1" customHeight="1" x14ac:dyDescent="0.25">
      <c r="A149" s="415" t="s">
        <v>109</v>
      </c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03"/>
      <c r="P149" s="403"/>
      <c r="Q149" s="403"/>
      <c r="R149" s="403"/>
      <c r="S149" s="403"/>
      <c r="T149" s="403"/>
      <c r="U149" s="403"/>
      <c r="V149" s="403"/>
      <c r="W149" s="403"/>
      <c r="X149" s="403"/>
      <c r="Y149" s="403"/>
      <c r="Z149" s="403"/>
      <c r="AA149" s="370"/>
      <c r="AB149" s="370"/>
      <c r="AC149" s="370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88">
        <v>4680115882577</v>
      </c>
      <c r="E150" s="389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0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3"/>
      <c r="R150" s="393"/>
      <c r="S150" s="393"/>
      <c r="T150" s="394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8">
        <v>4680115882577</v>
      </c>
      <c r="E151" s="389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3"/>
      <c r="R151" s="393"/>
      <c r="S151" s="393"/>
      <c r="T151" s="394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4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403"/>
      <c r="B153" s="403"/>
      <c r="C153" s="403"/>
      <c r="D153" s="403"/>
      <c r="E153" s="403"/>
      <c r="F153" s="403"/>
      <c r="G153" s="403"/>
      <c r="H153" s="403"/>
      <c r="I153" s="403"/>
      <c r="J153" s="403"/>
      <c r="K153" s="403"/>
      <c r="L153" s="403"/>
      <c r="M153" s="403"/>
      <c r="N153" s="403"/>
      <c r="O153" s="404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415" t="s">
        <v>63</v>
      </c>
      <c r="B154" s="403"/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3"/>
      <c r="O154" s="403"/>
      <c r="P154" s="403"/>
      <c r="Q154" s="403"/>
      <c r="R154" s="403"/>
      <c r="S154" s="403"/>
      <c r="T154" s="403"/>
      <c r="U154" s="403"/>
      <c r="V154" s="403"/>
      <c r="W154" s="403"/>
      <c r="X154" s="403"/>
      <c r="Y154" s="403"/>
      <c r="Z154" s="403"/>
      <c r="AA154" s="370"/>
      <c r="AB154" s="370"/>
      <c r="AC154" s="370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88">
        <v>4680115883444</v>
      </c>
      <c r="E155" s="389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3"/>
      <c r="R155" s="393"/>
      <c r="S155" s="393"/>
      <c r="T155" s="394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8">
        <v>4680115883444</v>
      </c>
      <c r="E156" s="389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3"/>
      <c r="R156" s="393"/>
      <c r="S156" s="393"/>
      <c r="T156" s="394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2"/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4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40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3"/>
      <c r="O158" s="404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415" t="s">
        <v>71</v>
      </c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03"/>
      <c r="O159" s="403"/>
      <c r="P159" s="403"/>
      <c r="Q159" s="403"/>
      <c r="R159" s="403"/>
      <c r="S159" s="403"/>
      <c r="T159" s="403"/>
      <c r="U159" s="403"/>
      <c r="V159" s="403"/>
      <c r="W159" s="403"/>
      <c r="X159" s="403"/>
      <c r="Y159" s="403"/>
      <c r="Z159" s="403"/>
      <c r="AA159" s="370"/>
      <c r="AB159" s="370"/>
      <c r="AC159" s="370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88">
        <v>4680115882584</v>
      </c>
      <c r="E160" s="389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3"/>
      <c r="R160" s="393"/>
      <c r="S160" s="393"/>
      <c r="T160" s="394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4301051476</v>
      </c>
      <c r="D161" s="388">
        <v>4680115882584</v>
      </c>
      <c r="E161" s="389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3"/>
      <c r="R161" s="393"/>
      <c r="S161" s="393"/>
      <c r="T161" s="394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2"/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4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403"/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4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423" t="s">
        <v>107</v>
      </c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03"/>
      <c r="O164" s="403"/>
      <c r="P164" s="403"/>
      <c r="Q164" s="403"/>
      <c r="R164" s="403"/>
      <c r="S164" s="403"/>
      <c r="T164" s="403"/>
      <c r="U164" s="403"/>
      <c r="V164" s="403"/>
      <c r="W164" s="403"/>
      <c r="X164" s="403"/>
      <c r="Y164" s="403"/>
      <c r="Z164" s="403"/>
      <c r="AA164" s="371"/>
      <c r="AB164" s="371"/>
      <c r="AC164" s="371"/>
    </row>
    <row r="165" spans="1:68" ht="14.25" hidden="1" customHeight="1" x14ac:dyDescent="0.25">
      <c r="A165" s="415" t="s">
        <v>109</v>
      </c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03"/>
      <c r="P165" s="403"/>
      <c r="Q165" s="403"/>
      <c r="R165" s="403"/>
      <c r="S165" s="403"/>
      <c r="T165" s="403"/>
      <c r="U165" s="403"/>
      <c r="V165" s="403"/>
      <c r="W165" s="403"/>
      <c r="X165" s="403"/>
      <c r="Y165" s="403"/>
      <c r="Z165" s="403"/>
      <c r="AA165" s="370"/>
      <c r="AB165" s="370"/>
      <c r="AC165" s="370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8">
        <v>4607091382945</v>
      </c>
      <c r="E166" s="389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3"/>
      <c r="R166" s="393"/>
      <c r="S166" s="393"/>
      <c r="T166" s="394"/>
      <c r="U166" s="34"/>
      <c r="V166" s="34"/>
      <c r="W166" s="35" t="s">
        <v>68</v>
      </c>
      <c r="X166" s="377">
        <v>50</v>
      </c>
      <c r="Y166" s="378">
        <f>IFERROR(IF(X166="",0,CEILING((X166/$H166),1)*$H166),"")</f>
        <v>56</v>
      </c>
      <c r="Z166" s="36">
        <f>IFERROR(IF(Y166=0,"",ROUNDUP(Y166/H166,0)*0.02175),"")</f>
        <v>0.10874999999999999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52.142857142857146</v>
      </c>
      <c r="BN166" s="64">
        <f>IFERROR(Y166*I166/H166,"0")</f>
        <v>58.4</v>
      </c>
      <c r="BO166" s="64">
        <f>IFERROR(1/J166*(X166/H166),"0")</f>
        <v>7.9719387755102039E-2</v>
      </c>
      <c r="BP166" s="64">
        <f>IFERROR(1/J166*(Y166/H166),"0")</f>
        <v>8.9285714285714274E-2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8">
        <v>4607091382952</v>
      </c>
      <c r="E167" s="389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8">
        <v>4607091384604</v>
      </c>
      <c r="E168" s="389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3"/>
      <c r="R168" s="393"/>
      <c r="S168" s="393"/>
      <c r="T168" s="394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02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03"/>
      <c r="O169" s="404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4.4642857142857144</v>
      </c>
      <c r="Y169" s="379">
        <f>IFERROR(Y166/H166,"0")+IFERROR(Y167/H167,"0")+IFERROR(Y168/H168,"0")</f>
        <v>5</v>
      </c>
      <c r="Z169" s="379">
        <f>IFERROR(IF(Z166="",0,Z166),"0")+IFERROR(IF(Z167="",0,Z167),"0")+IFERROR(IF(Z168="",0,Z168),"0")</f>
        <v>0.10874999999999999</v>
      </c>
      <c r="AA169" s="380"/>
      <c r="AB169" s="380"/>
      <c r="AC169" s="380"/>
    </row>
    <row r="170" spans="1:68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03"/>
      <c r="O170" s="404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50</v>
      </c>
      <c r="Y170" s="379">
        <f>IFERROR(SUM(Y166:Y168),"0")</f>
        <v>56</v>
      </c>
      <c r="Z170" s="37"/>
      <c r="AA170" s="380"/>
      <c r="AB170" s="380"/>
      <c r="AC170" s="380"/>
    </row>
    <row r="171" spans="1:68" ht="14.25" hidden="1" customHeight="1" x14ac:dyDescent="0.25">
      <c r="A171" s="415" t="s">
        <v>63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403"/>
      <c r="AA171" s="370"/>
      <c r="AB171" s="370"/>
      <c r="AC171" s="370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8">
        <v>4607091387667</v>
      </c>
      <c r="E172" s="389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3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3"/>
      <c r="R172" s="393"/>
      <c r="S172" s="393"/>
      <c r="T172" s="394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8">
        <v>4607091387636</v>
      </c>
      <c r="E173" s="389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3"/>
      <c r="R173" s="393"/>
      <c r="S173" s="393"/>
      <c r="T173" s="394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8">
        <v>4607091382426</v>
      </c>
      <c r="E174" s="389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3"/>
      <c r="R174" s="393"/>
      <c r="S174" s="393"/>
      <c r="T174" s="394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8">
        <v>4607091386547</v>
      </c>
      <c r="E175" s="389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3"/>
      <c r="R175" s="393"/>
      <c r="S175" s="393"/>
      <c r="T175" s="394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8">
        <v>4607091382464</v>
      </c>
      <c r="E176" s="389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3"/>
      <c r="R176" s="393"/>
      <c r="S176" s="393"/>
      <c r="T176" s="394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2"/>
      <c r="B177" s="403"/>
      <c r="C177" s="403"/>
      <c r="D177" s="403"/>
      <c r="E177" s="403"/>
      <c r="F177" s="403"/>
      <c r="G177" s="403"/>
      <c r="H177" s="403"/>
      <c r="I177" s="403"/>
      <c r="J177" s="403"/>
      <c r="K177" s="403"/>
      <c r="L177" s="403"/>
      <c r="M177" s="403"/>
      <c r="N177" s="403"/>
      <c r="O177" s="404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403"/>
      <c r="B178" s="403"/>
      <c r="C178" s="403"/>
      <c r="D178" s="403"/>
      <c r="E178" s="403"/>
      <c r="F178" s="403"/>
      <c r="G178" s="403"/>
      <c r="H178" s="403"/>
      <c r="I178" s="403"/>
      <c r="J178" s="403"/>
      <c r="K178" s="403"/>
      <c r="L178" s="403"/>
      <c r="M178" s="403"/>
      <c r="N178" s="403"/>
      <c r="O178" s="404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15" t="s">
        <v>71</v>
      </c>
      <c r="B179" s="403"/>
      <c r="C179" s="403"/>
      <c r="D179" s="403"/>
      <c r="E179" s="403"/>
      <c r="F179" s="403"/>
      <c r="G179" s="403"/>
      <c r="H179" s="403"/>
      <c r="I179" s="403"/>
      <c r="J179" s="403"/>
      <c r="K179" s="403"/>
      <c r="L179" s="403"/>
      <c r="M179" s="403"/>
      <c r="N179" s="403"/>
      <c r="O179" s="403"/>
      <c r="P179" s="403"/>
      <c r="Q179" s="403"/>
      <c r="R179" s="403"/>
      <c r="S179" s="403"/>
      <c r="T179" s="403"/>
      <c r="U179" s="403"/>
      <c r="V179" s="403"/>
      <c r="W179" s="403"/>
      <c r="X179" s="403"/>
      <c r="Y179" s="403"/>
      <c r="Z179" s="403"/>
      <c r="AA179" s="370"/>
      <c r="AB179" s="370"/>
      <c r="AC179" s="370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8">
        <v>4607091385304</v>
      </c>
      <c r="E180" s="389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3"/>
      <c r="R180" s="393"/>
      <c r="S180" s="393"/>
      <c r="T180" s="394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8">
        <v>4607091386264</v>
      </c>
      <c r="E181" s="389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3"/>
      <c r="R181" s="393"/>
      <c r="S181" s="393"/>
      <c r="T181" s="394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8">
        <v>4607091385427</v>
      </c>
      <c r="E182" s="389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3"/>
      <c r="R182" s="393"/>
      <c r="S182" s="393"/>
      <c r="T182" s="394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2"/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4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403"/>
      <c r="B184" s="403"/>
      <c r="C184" s="403"/>
      <c r="D184" s="403"/>
      <c r="E184" s="403"/>
      <c r="F184" s="403"/>
      <c r="G184" s="403"/>
      <c r="H184" s="403"/>
      <c r="I184" s="403"/>
      <c r="J184" s="403"/>
      <c r="K184" s="403"/>
      <c r="L184" s="403"/>
      <c r="M184" s="403"/>
      <c r="N184" s="403"/>
      <c r="O184" s="404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390" t="s">
        <v>258</v>
      </c>
      <c r="B185" s="391"/>
      <c r="C185" s="391"/>
      <c r="D185" s="391"/>
      <c r="E185" s="391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  <c r="X185" s="391"/>
      <c r="Y185" s="391"/>
      <c r="Z185" s="391"/>
      <c r="AA185" s="48"/>
      <c r="AB185" s="48"/>
      <c r="AC185" s="48"/>
    </row>
    <row r="186" spans="1:68" ht="16.5" hidden="1" customHeight="1" x14ac:dyDescent="0.25">
      <c r="A186" s="423" t="s">
        <v>259</v>
      </c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03"/>
      <c r="P186" s="403"/>
      <c r="Q186" s="403"/>
      <c r="R186" s="403"/>
      <c r="S186" s="403"/>
      <c r="T186" s="403"/>
      <c r="U186" s="403"/>
      <c r="V186" s="403"/>
      <c r="W186" s="403"/>
      <c r="X186" s="403"/>
      <c r="Y186" s="403"/>
      <c r="Z186" s="403"/>
      <c r="AA186" s="371"/>
      <c r="AB186" s="371"/>
      <c r="AC186" s="371"/>
    </row>
    <row r="187" spans="1:68" ht="14.25" hidden="1" customHeight="1" x14ac:dyDescent="0.25">
      <c r="A187" s="415" t="s">
        <v>63</v>
      </c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3"/>
      <c r="P187" s="403"/>
      <c r="Q187" s="403"/>
      <c r="R187" s="403"/>
      <c r="S187" s="403"/>
      <c r="T187" s="403"/>
      <c r="U187" s="403"/>
      <c r="V187" s="403"/>
      <c r="W187" s="403"/>
      <c r="X187" s="403"/>
      <c r="Y187" s="403"/>
      <c r="Z187" s="403"/>
      <c r="AA187" s="370"/>
      <c r="AB187" s="370"/>
      <c r="AC187" s="370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88">
        <v>4680115880993</v>
      </c>
      <c r="E188" s="389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3"/>
      <c r="R188" s="393"/>
      <c r="S188" s="393"/>
      <c r="T188" s="394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8">
        <v>4680115881761</v>
      </c>
      <c r="E189" s="389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8">
        <v>4680115881563</v>
      </c>
      <c r="E190" s="389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3"/>
      <c r="R190" s="393"/>
      <c r="S190" s="393"/>
      <c r="T190" s="394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88">
        <v>4680115880986</v>
      </c>
      <c r="E191" s="389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3"/>
      <c r="R191" s="393"/>
      <c r="S191" s="393"/>
      <c r="T191" s="394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8">
        <v>4680115881785</v>
      </c>
      <c r="E192" s="389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3"/>
      <c r="R192" s="393"/>
      <c r="S192" s="393"/>
      <c r="T192" s="394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88">
        <v>4680115881679</v>
      </c>
      <c r="E193" s="389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3"/>
      <c r="R193" s="393"/>
      <c r="S193" s="393"/>
      <c r="T193" s="394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8">
        <v>4680115880191</v>
      </c>
      <c r="E194" s="389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3"/>
      <c r="R194" s="393"/>
      <c r="S194" s="393"/>
      <c r="T194" s="394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8">
        <v>4680115883963</v>
      </c>
      <c r="E195" s="389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2"/>
      <c r="B196" s="403"/>
      <c r="C196" s="403"/>
      <c r="D196" s="403"/>
      <c r="E196" s="403"/>
      <c r="F196" s="403"/>
      <c r="G196" s="403"/>
      <c r="H196" s="403"/>
      <c r="I196" s="403"/>
      <c r="J196" s="403"/>
      <c r="K196" s="403"/>
      <c r="L196" s="403"/>
      <c r="M196" s="403"/>
      <c r="N196" s="403"/>
      <c r="O196" s="404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hidden="1" x14ac:dyDescent="0.2">
      <c r="A197" s="403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3"/>
      <c r="N197" s="403"/>
      <c r="O197" s="404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hidden="1" customHeight="1" x14ac:dyDescent="0.25">
      <c r="A198" s="423" t="s">
        <v>276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371"/>
      <c r="AB198" s="371"/>
      <c r="AC198" s="371"/>
    </row>
    <row r="199" spans="1:68" ht="14.25" hidden="1" customHeight="1" x14ac:dyDescent="0.25">
      <c r="A199" s="415" t="s">
        <v>109</v>
      </c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03"/>
      <c r="P199" s="403"/>
      <c r="Q199" s="403"/>
      <c r="R199" s="403"/>
      <c r="S199" s="403"/>
      <c r="T199" s="403"/>
      <c r="U199" s="403"/>
      <c r="V199" s="403"/>
      <c r="W199" s="403"/>
      <c r="X199" s="403"/>
      <c r="Y199" s="403"/>
      <c r="Z199" s="403"/>
      <c r="AA199" s="370"/>
      <c r="AB199" s="370"/>
      <c r="AC199" s="370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8">
        <v>4680115881402</v>
      </c>
      <c r="E200" s="389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8">
        <v>4680115881396</v>
      </c>
      <c r="E201" s="389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3"/>
      <c r="R201" s="393"/>
      <c r="S201" s="393"/>
      <c r="T201" s="394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2"/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4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403"/>
      <c r="B203" s="403"/>
      <c r="C203" s="403"/>
      <c r="D203" s="403"/>
      <c r="E203" s="403"/>
      <c r="F203" s="403"/>
      <c r="G203" s="403"/>
      <c r="H203" s="403"/>
      <c r="I203" s="403"/>
      <c r="J203" s="403"/>
      <c r="K203" s="403"/>
      <c r="L203" s="403"/>
      <c r="M203" s="403"/>
      <c r="N203" s="403"/>
      <c r="O203" s="404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15" t="s">
        <v>147</v>
      </c>
      <c r="B204" s="403"/>
      <c r="C204" s="403"/>
      <c r="D204" s="403"/>
      <c r="E204" s="403"/>
      <c r="F204" s="403"/>
      <c r="G204" s="403"/>
      <c r="H204" s="403"/>
      <c r="I204" s="403"/>
      <c r="J204" s="403"/>
      <c r="K204" s="403"/>
      <c r="L204" s="403"/>
      <c r="M204" s="403"/>
      <c r="N204" s="403"/>
      <c r="O204" s="403"/>
      <c r="P204" s="403"/>
      <c r="Q204" s="403"/>
      <c r="R204" s="403"/>
      <c r="S204" s="403"/>
      <c r="T204" s="403"/>
      <c r="U204" s="403"/>
      <c r="V204" s="403"/>
      <c r="W204" s="403"/>
      <c r="X204" s="403"/>
      <c r="Y204" s="403"/>
      <c r="Z204" s="403"/>
      <c r="AA204" s="370"/>
      <c r="AB204" s="370"/>
      <c r="AC204" s="370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8">
        <v>4680115882935</v>
      </c>
      <c r="E205" s="389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8">
        <v>4680115880764</v>
      </c>
      <c r="E206" s="389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3"/>
      <c r="R206" s="393"/>
      <c r="S206" s="393"/>
      <c r="T206" s="394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2"/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4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403"/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4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15" t="s">
        <v>63</v>
      </c>
      <c r="B209" s="403"/>
      <c r="C209" s="403"/>
      <c r="D209" s="403"/>
      <c r="E209" s="403"/>
      <c r="F209" s="403"/>
      <c r="G209" s="403"/>
      <c r="H209" s="403"/>
      <c r="I209" s="403"/>
      <c r="J209" s="403"/>
      <c r="K209" s="403"/>
      <c r="L209" s="403"/>
      <c r="M209" s="403"/>
      <c r="N209" s="403"/>
      <c r="O209" s="403"/>
      <c r="P209" s="403"/>
      <c r="Q209" s="403"/>
      <c r="R209" s="403"/>
      <c r="S209" s="403"/>
      <c r="T209" s="403"/>
      <c r="U209" s="403"/>
      <c r="V209" s="403"/>
      <c r="W209" s="403"/>
      <c r="X209" s="403"/>
      <c r="Y209" s="403"/>
      <c r="Z209" s="403"/>
      <c r="AA209" s="370"/>
      <c r="AB209" s="370"/>
      <c r="AC209" s="370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8">
        <v>4680115882683</v>
      </c>
      <c r="E210" s="389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88">
        <v>4680115882690</v>
      </c>
      <c r="E211" s="389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88">
        <v>4680115882669</v>
      </c>
      <c r="E212" s="389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88">
        <v>4680115882676</v>
      </c>
      <c r="E213" s="389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3"/>
      <c r="R213" s="393"/>
      <c r="S213" s="393"/>
      <c r="T213" s="394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8">
        <v>4680115884014</v>
      </c>
      <c r="E214" s="389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3"/>
      <c r="R214" s="393"/>
      <c r="S214" s="393"/>
      <c r="T214" s="394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8">
        <v>4680115884007</v>
      </c>
      <c r="E215" s="389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3"/>
      <c r="R215" s="393"/>
      <c r="S215" s="393"/>
      <c r="T215" s="394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8">
        <v>4680115884038</v>
      </c>
      <c r="E216" s="389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8">
        <v>4680115884021</v>
      </c>
      <c r="E217" s="389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3"/>
      <c r="R217" s="393"/>
      <c r="S217" s="393"/>
      <c r="T217" s="394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2"/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4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hidden="1" x14ac:dyDescent="0.2">
      <c r="A219" s="403"/>
      <c r="B219" s="403"/>
      <c r="C219" s="403"/>
      <c r="D219" s="403"/>
      <c r="E219" s="403"/>
      <c r="F219" s="403"/>
      <c r="G219" s="403"/>
      <c r="H219" s="403"/>
      <c r="I219" s="403"/>
      <c r="J219" s="403"/>
      <c r="K219" s="403"/>
      <c r="L219" s="403"/>
      <c r="M219" s="403"/>
      <c r="N219" s="403"/>
      <c r="O219" s="404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hidden="1" customHeight="1" x14ac:dyDescent="0.25">
      <c r="A220" s="415" t="s">
        <v>71</v>
      </c>
      <c r="B220" s="403"/>
      <c r="C220" s="403"/>
      <c r="D220" s="403"/>
      <c r="E220" s="403"/>
      <c r="F220" s="403"/>
      <c r="G220" s="403"/>
      <c r="H220" s="403"/>
      <c r="I220" s="403"/>
      <c r="J220" s="403"/>
      <c r="K220" s="403"/>
      <c r="L220" s="403"/>
      <c r="M220" s="403"/>
      <c r="N220" s="403"/>
      <c r="O220" s="403"/>
      <c r="P220" s="403"/>
      <c r="Q220" s="403"/>
      <c r="R220" s="403"/>
      <c r="S220" s="403"/>
      <c r="T220" s="403"/>
      <c r="U220" s="403"/>
      <c r="V220" s="403"/>
      <c r="W220" s="403"/>
      <c r="X220" s="403"/>
      <c r="Y220" s="403"/>
      <c r="Z220" s="403"/>
      <c r="AA220" s="370"/>
      <c r="AB220" s="370"/>
      <c r="AC220" s="370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8">
        <v>4680115881594</v>
      </c>
      <c r="E221" s="389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3"/>
      <c r="R221" s="393"/>
      <c r="S221" s="393"/>
      <c r="T221" s="394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8">
        <v>4680115880962</v>
      </c>
      <c r="E222" s="389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3"/>
      <c r="R222" s="393"/>
      <c r="S222" s="393"/>
      <c r="T222" s="394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8">
        <v>4680115881617</v>
      </c>
      <c r="E223" s="389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3"/>
      <c r="R223" s="393"/>
      <c r="S223" s="393"/>
      <c r="T223" s="394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88">
        <v>4680115880573</v>
      </c>
      <c r="E224" s="389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3"/>
      <c r="R224" s="393"/>
      <c r="S224" s="393"/>
      <c r="T224" s="394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8">
        <v>4680115882195</v>
      </c>
      <c r="E225" s="389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3"/>
      <c r="R225" s="393"/>
      <c r="S225" s="393"/>
      <c r="T225" s="394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8">
        <v>4680115882607</v>
      </c>
      <c r="E226" s="389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313</v>
      </c>
      <c r="B227" s="54" t="s">
        <v>314</v>
      </c>
      <c r="C227" s="31">
        <v>4301051630</v>
      </c>
      <c r="D227" s="388">
        <v>4680115880092</v>
      </c>
      <c r="E227" s="389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3"/>
      <c r="R227" s="393"/>
      <c r="S227" s="393"/>
      <c r="T227" s="394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8">
        <v>4680115880221</v>
      </c>
      <c r="E228" s="389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3"/>
      <c r="R228" s="393"/>
      <c r="S228" s="393"/>
      <c r="T228" s="394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8">
        <v>4680115882942</v>
      </c>
      <c r="E229" s="389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3"/>
      <c r="R229" s="393"/>
      <c r="S229" s="393"/>
      <c r="T229" s="394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88">
        <v>4680115880504</v>
      </c>
      <c r="E230" s="389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3"/>
      <c r="R230" s="393"/>
      <c r="S230" s="393"/>
      <c r="T230" s="394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8">
        <v>4680115882164</v>
      </c>
      <c r="E231" s="389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3"/>
      <c r="R231" s="393"/>
      <c r="S231" s="393"/>
      <c r="T231" s="394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02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03"/>
      <c r="O232" s="404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hidden="1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4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hidden="1" customHeight="1" x14ac:dyDescent="0.25">
      <c r="A234" s="415" t="s">
        <v>168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403"/>
      <c r="AA234" s="370"/>
      <c r="AB234" s="370"/>
      <c r="AC234" s="370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8">
        <v>4680115882874</v>
      </c>
      <c r="E235" s="389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3"/>
      <c r="R235" s="393"/>
      <c r="S235" s="393"/>
      <c r="T235" s="394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8">
        <v>4680115882874</v>
      </c>
      <c r="E236" s="389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3"/>
      <c r="R236" s="393"/>
      <c r="S236" s="393"/>
      <c r="T236" s="394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8">
        <v>4680115884434</v>
      </c>
      <c r="E237" s="389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3"/>
      <c r="R237" s="393"/>
      <c r="S237" s="393"/>
      <c r="T237" s="394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8">
        <v>4680115880818</v>
      </c>
      <c r="E238" s="389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3"/>
      <c r="R238" s="393"/>
      <c r="S238" s="393"/>
      <c r="T238" s="394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88">
        <v>4680115880801</v>
      </c>
      <c r="E239" s="389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2"/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4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hidden="1" x14ac:dyDescent="0.2">
      <c r="A241" s="403"/>
      <c r="B241" s="403"/>
      <c r="C241" s="403"/>
      <c r="D241" s="403"/>
      <c r="E241" s="403"/>
      <c r="F241" s="403"/>
      <c r="G241" s="403"/>
      <c r="H241" s="403"/>
      <c r="I241" s="403"/>
      <c r="J241" s="403"/>
      <c r="K241" s="403"/>
      <c r="L241" s="403"/>
      <c r="M241" s="403"/>
      <c r="N241" s="403"/>
      <c r="O241" s="404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hidden="1" customHeight="1" x14ac:dyDescent="0.25">
      <c r="A242" s="423" t="s">
        <v>332</v>
      </c>
      <c r="B242" s="403"/>
      <c r="C242" s="403"/>
      <c r="D242" s="403"/>
      <c r="E242" s="403"/>
      <c r="F242" s="403"/>
      <c r="G242" s="403"/>
      <c r="H242" s="403"/>
      <c r="I242" s="403"/>
      <c r="J242" s="403"/>
      <c r="K242" s="403"/>
      <c r="L242" s="403"/>
      <c r="M242" s="403"/>
      <c r="N242" s="403"/>
      <c r="O242" s="403"/>
      <c r="P242" s="403"/>
      <c r="Q242" s="403"/>
      <c r="R242" s="403"/>
      <c r="S242" s="403"/>
      <c r="T242" s="403"/>
      <c r="U242" s="403"/>
      <c r="V242" s="403"/>
      <c r="W242" s="403"/>
      <c r="X242" s="403"/>
      <c r="Y242" s="403"/>
      <c r="Z242" s="403"/>
      <c r="AA242" s="371"/>
      <c r="AB242" s="371"/>
      <c r="AC242" s="371"/>
    </row>
    <row r="243" spans="1:68" ht="14.25" hidden="1" customHeight="1" x14ac:dyDescent="0.25">
      <c r="A243" s="415" t="s">
        <v>109</v>
      </c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03"/>
      <c r="P243" s="403"/>
      <c r="Q243" s="403"/>
      <c r="R243" s="403"/>
      <c r="S243" s="403"/>
      <c r="T243" s="403"/>
      <c r="U243" s="403"/>
      <c r="V243" s="403"/>
      <c r="W243" s="403"/>
      <c r="X243" s="403"/>
      <c r="Y243" s="403"/>
      <c r="Z243" s="403"/>
      <c r="AA243" s="370"/>
      <c r="AB243" s="370"/>
      <c r="AC243" s="370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8">
        <v>4680115884274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4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8">
        <v>4680115884274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4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8">
        <v>4680115884298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8">
        <v>4680115884250</v>
      </c>
      <c r="E247" s="389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3"/>
      <c r="R247" s="393"/>
      <c r="S247" s="393"/>
      <c r="T247" s="394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8">
        <v>4680115884250</v>
      </c>
      <c r="E248" s="389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3"/>
      <c r="R248" s="393"/>
      <c r="S248" s="393"/>
      <c r="T248" s="394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8">
        <v>4680115884281</v>
      </c>
      <c r="E249" s="389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3"/>
      <c r="R249" s="393"/>
      <c r="S249" s="393"/>
      <c r="T249" s="394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8">
        <v>4680115884199</v>
      </c>
      <c r="E250" s="389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4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3"/>
      <c r="R250" s="393"/>
      <c r="S250" s="393"/>
      <c r="T250" s="394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8">
        <v>4680115884267</v>
      </c>
      <c r="E251" s="389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2"/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4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403"/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4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423" t="s">
        <v>347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403"/>
      <c r="AA254" s="371"/>
      <c r="AB254" s="371"/>
      <c r="AC254" s="371"/>
    </row>
    <row r="255" spans="1:68" ht="14.25" hidden="1" customHeight="1" x14ac:dyDescent="0.25">
      <c r="A255" s="415" t="s">
        <v>109</v>
      </c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03"/>
      <c r="P255" s="403"/>
      <c r="Q255" s="403"/>
      <c r="R255" s="403"/>
      <c r="S255" s="403"/>
      <c r="T255" s="403"/>
      <c r="U255" s="403"/>
      <c r="V255" s="403"/>
      <c r="W255" s="403"/>
      <c r="X255" s="403"/>
      <c r="Y255" s="403"/>
      <c r="Z255" s="403"/>
      <c r="AA255" s="370"/>
      <c r="AB255" s="370"/>
      <c r="AC255" s="370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8">
        <v>4680115884137</v>
      </c>
      <c r="E256" s="389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3"/>
      <c r="R256" s="393"/>
      <c r="S256" s="393"/>
      <c r="T256" s="394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8">
        <v>4680115884137</v>
      </c>
      <c r="E257" s="389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8">
        <v>4680115884236</v>
      </c>
      <c r="E258" s="389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8">
        <v>4680115884175</v>
      </c>
      <c r="E259" s="389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3"/>
      <c r="R259" s="393"/>
      <c r="S259" s="393"/>
      <c r="T259" s="394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8">
        <v>4680115884144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3"/>
      <c r="R260" s="393"/>
      <c r="S260" s="393"/>
      <c r="T260" s="394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8">
        <v>4680115885288</v>
      </c>
      <c r="E261" s="389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3"/>
      <c r="R261" s="393"/>
      <c r="S261" s="393"/>
      <c r="T261" s="394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8">
        <v>4680115884182</v>
      </c>
      <c r="E262" s="389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3"/>
      <c r="R262" s="393"/>
      <c r="S262" s="393"/>
      <c r="T262" s="394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8">
        <v>4680115884205</v>
      </c>
      <c r="E263" s="389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3"/>
      <c r="R263" s="393"/>
      <c r="S263" s="393"/>
      <c r="T263" s="394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2"/>
      <c r="B264" s="403"/>
      <c r="C264" s="403"/>
      <c r="D264" s="403"/>
      <c r="E264" s="403"/>
      <c r="F264" s="403"/>
      <c r="G264" s="403"/>
      <c r="H264" s="403"/>
      <c r="I264" s="403"/>
      <c r="J264" s="403"/>
      <c r="K264" s="403"/>
      <c r="L264" s="403"/>
      <c r="M264" s="403"/>
      <c r="N264" s="403"/>
      <c r="O264" s="404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403"/>
      <c r="B265" s="403"/>
      <c r="C265" s="403"/>
      <c r="D265" s="403"/>
      <c r="E265" s="403"/>
      <c r="F265" s="403"/>
      <c r="G265" s="403"/>
      <c r="H265" s="403"/>
      <c r="I265" s="403"/>
      <c r="J265" s="403"/>
      <c r="K265" s="403"/>
      <c r="L265" s="403"/>
      <c r="M265" s="403"/>
      <c r="N265" s="403"/>
      <c r="O265" s="404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423" t="s">
        <v>363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371"/>
      <c r="AB266" s="371"/>
      <c r="AC266" s="371"/>
    </row>
    <row r="267" spans="1:68" ht="14.25" hidden="1" customHeight="1" x14ac:dyDescent="0.25">
      <c r="A267" s="415" t="s">
        <v>109</v>
      </c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3"/>
      <c r="P267" s="403"/>
      <c r="Q267" s="403"/>
      <c r="R267" s="403"/>
      <c r="S267" s="403"/>
      <c r="T267" s="403"/>
      <c r="U267" s="403"/>
      <c r="V267" s="403"/>
      <c r="W267" s="403"/>
      <c r="X267" s="403"/>
      <c r="Y267" s="403"/>
      <c r="Z267" s="403"/>
      <c r="AA267" s="370"/>
      <c r="AB267" s="370"/>
      <c r="AC267" s="370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8">
        <v>4680115885837</v>
      </c>
      <c r="E268" s="389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3"/>
      <c r="R268" s="393"/>
      <c r="S268" s="393"/>
      <c r="T268" s="394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8">
        <v>4680115885806</v>
      </c>
      <c r="E269" s="389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41" t="s">
        <v>368</v>
      </c>
      <c r="Q269" s="393"/>
      <c r="R269" s="393"/>
      <c r="S269" s="393"/>
      <c r="T269" s="394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8">
        <v>4680115885806</v>
      </c>
      <c r="E270" s="389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3"/>
      <c r="R270" s="393"/>
      <c r="S270" s="393"/>
      <c r="T270" s="394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8">
        <v>4680115885851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3"/>
      <c r="R271" s="393"/>
      <c r="S271" s="393"/>
      <c r="T271" s="394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8">
        <v>4680115885844</v>
      </c>
      <c r="E272" s="389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3"/>
      <c r="R272" s="393"/>
      <c r="S272" s="393"/>
      <c r="T272" s="394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8">
        <v>4680115885820</v>
      </c>
      <c r="E273" s="389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3"/>
      <c r="R273" s="393"/>
      <c r="S273" s="393"/>
      <c r="T273" s="394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2"/>
      <c r="B274" s="403"/>
      <c r="C274" s="403"/>
      <c r="D274" s="403"/>
      <c r="E274" s="403"/>
      <c r="F274" s="403"/>
      <c r="G274" s="403"/>
      <c r="H274" s="403"/>
      <c r="I274" s="403"/>
      <c r="J274" s="403"/>
      <c r="K274" s="403"/>
      <c r="L274" s="403"/>
      <c r="M274" s="403"/>
      <c r="N274" s="403"/>
      <c r="O274" s="404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403"/>
      <c r="B275" s="403"/>
      <c r="C275" s="403"/>
      <c r="D275" s="403"/>
      <c r="E275" s="403"/>
      <c r="F275" s="403"/>
      <c r="G275" s="403"/>
      <c r="H275" s="403"/>
      <c r="I275" s="403"/>
      <c r="J275" s="403"/>
      <c r="K275" s="403"/>
      <c r="L275" s="403"/>
      <c r="M275" s="403"/>
      <c r="N275" s="403"/>
      <c r="O275" s="404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423" t="s">
        <v>376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371"/>
      <c r="AB276" s="371"/>
      <c r="AC276" s="371"/>
    </row>
    <row r="277" spans="1:68" ht="14.25" hidden="1" customHeight="1" x14ac:dyDescent="0.25">
      <c r="A277" s="415" t="s">
        <v>109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370"/>
      <c r="AB277" s="370"/>
      <c r="AC277" s="370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8">
        <v>4680115885707</v>
      </c>
      <c r="E278" s="389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3"/>
      <c r="R278" s="393"/>
      <c r="S278" s="393"/>
      <c r="T278" s="394"/>
      <c r="U278" s="34"/>
      <c r="V278" s="34"/>
      <c r="W278" s="35" t="s">
        <v>68</v>
      </c>
      <c r="X278" s="377">
        <v>50</v>
      </c>
      <c r="Y278" s="378">
        <f>IFERROR(IF(X278="",0,CEILING((X278/$H278),1)*$H278),"")</f>
        <v>54</v>
      </c>
      <c r="Z278" s="36">
        <f>IFERROR(IF(Y278=0,"",ROUNDUP(Y278/H278,0)*0.02175),"")</f>
        <v>0.1305</v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52.666666666666664</v>
      </c>
      <c r="BN278" s="64">
        <f>IFERROR(Y278*I278/H278,"0")</f>
        <v>56.88</v>
      </c>
      <c r="BO278" s="64">
        <f>IFERROR(1/J278*(X278/H278),"0")</f>
        <v>9.9206349206349201E-2</v>
      </c>
      <c r="BP278" s="64">
        <f>IFERROR(1/J278*(Y278/H278),"0")</f>
        <v>0.10714285714285714</v>
      </c>
    </row>
    <row r="279" spans="1:68" x14ac:dyDescent="0.2">
      <c r="A279" s="402"/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4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5.5555555555555554</v>
      </c>
      <c r="Y279" s="379">
        <f>IFERROR(Y278/H278,"0")</f>
        <v>6</v>
      </c>
      <c r="Z279" s="379">
        <f>IFERROR(IF(Z278="",0,Z278),"0")</f>
        <v>0.1305</v>
      </c>
      <c r="AA279" s="380"/>
      <c r="AB279" s="380"/>
      <c r="AC279" s="380"/>
    </row>
    <row r="280" spans="1:68" x14ac:dyDescent="0.2">
      <c r="A280" s="403"/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4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50</v>
      </c>
      <c r="Y280" s="379">
        <f>IFERROR(SUM(Y278:Y278),"0")</f>
        <v>54</v>
      </c>
      <c r="Z280" s="37"/>
      <c r="AA280" s="380"/>
      <c r="AB280" s="380"/>
      <c r="AC280" s="380"/>
    </row>
    <row r="281" spans="1:68" ht="16.5" hidden="1" customHeight="1" x14ac:dyDescent="0.25">
      <c r="A281" s="423" t="s">
        <v>379</v>
      </c>
      <c r="B281" s="403"/>
      <c r="C281" s="403"/>
      <c r="D281" s="403"/>
      <c r="E281" s="403"/>
      <c r="F281" s="403"/>
      <c r="G281" s="403"/>
      <c r="H281" s="403"/>
      <c r="I281" s="403"/>
      <c r="J281" s="403"/>
      <c r="K281" s="403"/>
      <c r="L281" s="403"/>
      <c r="M281" s="403"/>
      <c r="N281" s="403"/>
      <c r="O281" s="403"/>
      <c r="P281" s="403"/>
      <c r="Q281" s="403"/>
      <c r="R281" s="403"/>
      <c r="S281" s="403"/>
      <c r="T281" s="403"/>
      <c r="U281" s="403"/>
      <c r="V281" s="403"/>
      <c r="W281" s="403"/>
      <c r="X281" s="403"/>
      <c r="Y281" s="403"/>
      <c r="Z281" s="403"/>
      <c r="AA281" s="371"/>
      <c r="AB281" s="371"/>
      <c r="AC281" s="371"/>
    </row>
    <row r="282" spans="1:68" ht="14.25" hidden="1" customHeight="1" x14ac:dyDescent="0.25">
      <c r="A282" s="415" t="s">
        <v>109</v>
      </c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03"/>
      <c r="P282" s="403"/>
      <c r="Q282" s="403"/>
      <c r="R282" s="403"/>
      <c r="S282" s="403"/>
      <c r="T282" s="403"/>
      <c r="U282" s="403"/>
      <c r="V282" s="403"/>
      <c r="W282" s="403"/>
      <c r="X282" s="403"/>
      <c r="Y282" s="403"/>
      <c r="Z282" s="403"/>
      <c r="AA282" s="370"/>
      <c r="AB282" s="370"/>
      <c r="AC282" s="370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8">
        <v>4607091383423</v>
      </c>
      <c r="E283" s="389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3"/>
      <c r="R283" s="393"/>
      <c r="S283" s="393"/>
      <c r="T283" s="394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8">
        <v>4680115885691</v>
      </c>
      <c r="E284" s="389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5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3"/>
      <c r="R284" s="393"/>
      <c r="S284" s="393"/>
      <c r="T284" s="394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8">
        <v>4680115885660</v>
      </c>
      <c r="E285" s="389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2"/>
      <c r="B286" s="403"/>
      <c r="C286" s="403"/>
      <c r="D286" s="403"/>
      <c r="E286" s="403"/>
      <c r="F286" s="403"/>
      <c r="G286" s="403"/>
      <c r="H286" s="403"/>
      <c r="I286" s="403"/>
      <c r="J286" s="403"/>
      <c r="K286" s="403"/>
      <c r="L286" s="403"/>
      <c r="M286" s="403"/>
      <c r="N286" s="403"/>
      <c r="O286" s="404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403"/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4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423" t="s">
        <v>386</v>
      </c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03"/>
      <c r="O288" s="403"/>
      <c r="P288" s="403"/>
      <c r="Q288" s="403"/>
      <c r="R288" s="403"/>
      <c r="S288" s="403"/>
      <c r="T288" s="403"/>
      <c r="U288" s="403"/>
      <c r="V288" s="403"/>
      <c r="W288" s="403"/>
      <c r="X288" s="403"/>
      <c r="Y288" s="403"/>
      <c r="Z288" s="403"/>
      <c r="AA288" s="371"/>
      <c r="AB288" s="371"/>
      <c r="AC288" s="371"/>
    </row>
    <row r="289" spans="1:68" ht="14.25" hidden="1" customHeight="1" x14ac:dyDescent="0.25">
      <c r="A289" s="415" t="s">
        <v>71</v>
      </c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403"/>
      <c r="P289" s="403"/>
      <c r="Q289" s="403"/>
      <c r="R289" s="403"/>
      <c r="S289" s="403"/>
      <c r="T289" s="403"/>
      <c r="U289" s="403"/>
      <c r="V289" s="403"/>
      <c r="W289" s="403"/>
      <c r="X289" s="403"/>
      <c r="Y289" s="403"/>
      <c r="Z289" s="403"/>
      <c r="AA289" s="370"/>
      <c r="AB289" s="370"/>
      <c r="AC289" s="370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8">
        <v>4680115881556</v>
      </c>
      <c r="E290" s="389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3"/>
      <c r="R290" s="393"/>
      <c r="S290" s="393"/>
      <c r="T290" s="394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8">
        <v>4680115881037</v>
      </c>
      <c r="E291" s="389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3"/>
      <c r="R291" s="393"/>
      <c r="S291" s="393"/>
      <c r="T291" s="394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8">
        <v>4680115881228</v>
      </c>
      <c r="E292" s="389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3"/>
      <c r="R292" s="393"/>
      <c r="S292" s="393"/>
      <c r="T292" s="394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393</v>
      </c>
      <c r="B293" s="54" t="s">
        <v>394</v>
      </c>
      <c r="C293" s="31">
        <v>4301051384</v>
      </c>
      <c r="D293" s="388">
        <v>4680115881211</v>
      </c>
      <c r="E293" s="389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3"/>
      <c r="R293" s="393"/>
      <c r="S293" s="393"/>
      <c r="T293" s="394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8">
        <v>4680115881020</v>
      </c>
      <c r="E294" s="389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3"/>
      <c r="R294" s="393"/>
      <c r="S294" s="393"/>
      <c r="T294" s="394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2"/>
      <c r="B295" s="403"/>
      <c r="C295" s="403"/>
      <c r="D295" s="403"/>
      <c r="E295" s="403"/>
      <c r="F295" s="403"/>
      <c r="G295" s="403"/>
      <c r="H295" s="403"/>
      <c r="I295" s="403"/>
      <c r="J295" s="403"/>
      <c r="K295" s="403"/>
      <c r="L295" s="403"/>
      <c r="M295" s="403"/>
      <c r="N295" s="403"/>
      <c r="O295" s="404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hidden="1" x14ac:dyDescent="0.2">
      <c r="A296" s="403"/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4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hidden="1" customHeight="1" x14ac:dyDescent="0.25">
      <c r="A297" s="423" t="s">
        <v>397</v>
      </c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3"/>
      <c r="P297" s="403"/>
      <c r="Q297" s="403"/>
      <c r="R297" s="403"/>
      <c r="S297" s="403"/>
      <c r="T297" s="403"/>
      <c r="U297" s="403"/>
      <c r="V297" s="403"/>
      <c r="W297" s="403"/>
      <c r="X297" s="403"/>
      <c r="Y297" s="403"/>
      <c r="Z297" s="403"/>
      <c r="AA297" s="371"/>
      <c r="AB297" s="371"/>
      <c r="AC297" s="371"/>
    </row>
    <row r="298" spans="1:68" ht="14.25" hidden="1" customHeight="1" x14ac:dyDescent="0.25">
      <c r="A298" s="415" t="s">
        <v>71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03"/>
      <c r="Z298" s="403"/>
      <c r="AA298" s="370"/>
      <c r="AB298" s="370"/>
      <c r="AC298" s="370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8">
        <v>4680115884618</v>
      </c>
      <c r="E299" s="389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3"/>
      <c r="R299" s="393"/>
      <c r="S299" s="393"/>
      <c r="T299" s="394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2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4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403"/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4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423" t="s">
        <v>400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403"/>
      <c r="AA302" s="371"/>
      <c r="AB302" s="371"/>
      <c r="AC302" s="371"/>
    </row>
    <row r="303" spans="1:68" ht="14.25" hidden="1" customHeight="1" x14ac:dyDescent="0.25">
      <c r="A303" s="415" t="s">
        <v>109</v>
      </c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03"/>
      <c r="P303" s="403"/>
      <c r="Q303" s="403"/>
      <c r="R303" s="403"/>
      <c r="S303" s="403"/>
      <c r="T303" s="403"/>
      <c r="U303" s="403"/>
      <c r="V303" s="403"/>
      <c r="W303" s="403"/>
      <c r="X303" s="403"/>
      <c r="Y303" s="403"/>
      <c r="Z303" s="403"/>
      <c r="AA303" s="370"/>
      <c r="AB303" s="370"/>
      <c r="AC303" s="370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8">
        <v>4680115882973</v>
      </c>
      <c r="E304" s="389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3"/>
      <c r="R304" s="393"/>
      <c r="S304" s="393"/>
      <c r="T304" s="394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2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4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403"/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4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15" t="s">
        <v>63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403"/>
      <c r="AA307" s="370"/>
      <c r="AB307" s="370"/>
      <c r="AC307" s="370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8">
        <v>4607091389845</v>
      </c>
      <c r="E308" s="389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3"/>
      <c r="R308" s="393"/>
      <c r="S308" s="393"/>
      <c r="T308" s="394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8">
        <v>4680115882881</v>
      </c>
      <c r="E309" s="389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3"/>
      <c r="R309" s="393"/>
      <c r="S309" s="393"/>
      <c r="T309" s="394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2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4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403"/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4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423" t="s">
        <v>407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403"/>
      <c r="AA312" s="371"/>
      <c r="AB312" s="371"/>
      <c r="AC312" s="371"/>
    </row>
    <row r="313" spans="1:68" ht="14.25" hidden="1" customHeight="1" x14ac:dyDescent="0.25">
      <c r="A313" s="415" t="s">
        <v>109</v>
      </c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3"/>
      <c r="P313" s="403"/>
      <c r="Q313" s="403"/>
      <c r="R313" s="403"/>
      <c r="S313" s="403"/>
      <c r="T313" s="403"/>
      <c r="U313" s="403"/>
      <c r="V313" s="403"/>
      <c r="W313" s="403"/>
      <c r="X313" s="403"/>
      <c r="Y313" s="403"/>
      <c r="Z313" s="403"/>
      <c r="AA313" s="370"/>
      <c r="AB313" s="370"/>
      <c r="AC313" s="370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88">
        <v>4680115885615</v>
      </c>
      <c r="E314" s="389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3"/>
      <c r="R314" s="393"/>
      <c r="S314" s="393"/>
      <c r="T314" s="394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8">
        <v>4680115885646</v>
      </c>
      <c r="E315" s="389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3"/>
      <c r="R315" s="393"/>
      <c r="S315" s="393"/>
      <c r="T315" s="394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8">
        <v>4680115885554</v>
      </c>
      <c r="E316" s="389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40" t="s">
        <v>414</v>
      </c>
      <c r="Q316" s="393"/>
      <c r="R316" s="393"/>
      <c r="S316" s="393"/>
      <c r="T316" s="394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88">
        <v>4680115885554</v>
      </c>
      <c r="E317" s="389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3"/>
      <c r="R317" s="393"/>
      <c r="S317" s="393"/>
      <c r="T317" s="394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8">
        <v>4680115885622</v>
      </c>
      <c r="E318" s="389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3"/>
      <c r="R318" s="393"/>
      <c r="S318" s="393"/>
      <c r="T318" s="394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8">
        <v>4680115881938</v>
      </c>
      <c r="E319" s="389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3"/>
      <c r="R319" s="393"/>
      <c r="S319" s="393"/>
      <c r="T319" s="394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8">
        <v>4607091387346</v>
      </c>
      <c r="E320" s="389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8">
        <v>4680115885608</v>
      </c>
      <c r="E321" s="389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3"/>
      <c r="R321" s="393"/>
      <c r="S321" s="393"/>
      <c r="T321" s="394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2"/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4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40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03"/>
      <c r="O323" s="404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415" t="s">
        <v>63</v>
      </c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03"/>
      <c r="O324" s="403"/>
      <c r="P324" s="403"/>
      <c r="Q324" s="403"/>
      <c r="R324" s="403"/>
      <c r="S324" s="403"/>
      <c r="T324" s="403"/>
      <c r="U324" s="403"/>
      <c r="V324" s="403"/>
      <c r="W324" s="403"/>
      <c r="X324" s="403"/>
      <c r="Y324" s="403"/>
      <c r="Z324" s="403"/>
      <c r="AA324" s="370"/>
      <c r="AB324" s="370"/>
      <c r="AC324" s="370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88">
        <v>4607091387193</v>
      </c>
      <c r="E325" s="389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3"/>
      <c r="R325" s="393"/>
      <c r="S325" s="393"/>
      <c r="T325" s="394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8">
        <v>4607091387230</v>
      </c>
      <c r="E326" s="389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77">
        <v>50</v>
      </c>
      <c r="Y326" s="378">
        <f>IFERROR(IF(X326="",0,CEILING((X326/$H326),1)*$H326),"")</f>
        <v>50.400000000000006</v>
      </c>
      <c r="Z326" s="36">
        <f>IFERROR(IF(Y326=0,"",ROUNDUP(Y326/H326,0)*0.00753),"")</f>
        <v>9.0359999999999996E-2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53.095238095238095</v>
      </c>
      <c r="BN326" s="64">
        <f>IFERROR(Y326*I326/H326,"0")</f>
        <v>53.52</v>
      </c>
      <c r="BO326" s="64">
        <f>IFERROR(1/J326*(X326/H326),"0")</f>
        <v>7.6312576312576319E-2</v>
      </c>
      <c r="BP326" s="64">
        <f>IFERROR(1/J326*(Y326/H326),"0")</f>
        <v>7.6923076923076927E-2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8">
        <v>4607091387292</v>
      </c>
      <c r="E327" s="389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8">
        <v>4607091387285</v>
      </c>
      <c r="E328" s="389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3"/>
      <c r="R328" s="393"/>
      <c r="S328" s="393"/>
      <c r="T328" s="394"/>
      <c r="U328" s="34"/>
      <c r="V328" s="34"/>
      <c r="W328" s="35" t="s">
        <v>68</v>
      </c>
      <c r="X328" s="377">
        <v>17.5</v>
      </c>
      <c r="Y328" s="378">
        <f>IFERROR(IF(X328="",0,CEILING((X328/$H328),1)*$H328),"")</f>
        <v>18.900000000000002</v>
      </c>
      <c r="Z328" s="36">
        <f>IFERROR(IF(Y328=0,"",ROUNDUP(Y328/H328,0)*0.00502),"")</f>
        <v>4.5179999999999998E-2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18.583333333333332</v>
      </c>
      <c r="BN328" s="64">
        <f>IFERROR(Y328*I328/H328,"0")</f>
        <v>20.07</v>
      </c>
      <c r="BO328" s="64">
        <f>IFERROR(1/J328*(X328/H328),"0")</f>
        <v>3.5612535612535613E-2</v>
      </c>
      <c r="BP328" s="64">
        <f>IFERROR(1/J328*(Y328/H328),"0")</f>
        <v>3.8461538461538464E-2</v>
      </c>
    </row>
    <row r="329" spans="1:68" x14ac:dyDescent="0.2">
      <c r="A329" s="402"/>
      <c r="B329" s="403"/>
      <c r="C329" s="403"/>
      <c r="D329" s="403"/>
      <c r="E329" s="403"/>
      <c r="F329" s="403"/>
      <c r="G329" s="403"/>
      <c r="H329" s="403"/>
      <c r="I329" s="403"/>
      <c r="J329" s="403"/>
      <c r="K329" s="403"/>
      <c r="L329" s="403"/>
      <c r="M329" s="403"/>
      <c r="N329" s="403"/>
      <c r="O329" s="404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20.238095238095237</v>
      </c>
      <c r="Y329" s="379">
        <f>IFERROR(Y325/H325,"0")+IFERROR(Y326/H326,"0")+IFERROR(Y327/H327,"0")+IFERROR(Y328/H328,"0")</f>
        <v>21</v>
      </c>
      <c r="Z329" s="379">
        <f>IFERROR(IF(Z325="",0,Z325),"0")+IFERROR(IF(Z326="",0,Z326),"0")+IFERROR(IF(Z327="",0,Z327),"0")+IFERROR(IF(Z328="",0,Z328),"0")</f>
        <v>0.13553999999999999</v>
      </c>
      <c r="AA329" s="380"/>
      <c r="AB329" s="380"/>
      <c r="AC329" s="380"/>
    </row>
    <row r="330" spans="1:68" x14ac:dyDescent="0.2">
      <c r="A330" s="403"/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4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67.5</v>
      </c>
      <c r="Y330" s="379">
        <f>IFERROR(SUM(Y325:Y328),"0")</f>
        <v>69.300000000000011</v>
      </c>
      <c r="Z330" s="37"/>
      <c r="AA330" s="380"/>
      <c r="AB330" s="380"/>
      <c r="AC330" s="380"/>
    </row>
    <row r="331" spans="1:68" ht="14.25" hidden="1" customHeight="1" x14ac:dyDescent="0.25">
      <c r="A331" s="415" t="s">
        <v>71</v>
      </c>
      <c r="B331" s="403"/>
      <c r="C331" s="403"/>
      <c r="D331" s="403"/>
      <c r="E331" s="403"/>
      <c r="F331" s="403"/>
      <c r="G331" s="403"/>
      <c r="H331" s="403"/>
      <c r="I331" s="403"/>
      <c r="J331" s="403"/>
      <c r="K331" s="403"/>
      <c r="L331" s="403"/>
      <c r="M331" s="403"/>
      <c r="N331" s="403"/>
      <c r="O331" s="403"/>
      <c r="P331" s="403"/>
      <c r="Q331" s="403"/>
      <c r="R331" s="403"/>
      <c r="S331" s="403"/>
      <c r="T331" s="403"/>
      <c r="U331" s="403"/>
      <c r="V331" s="403"/>
      <c r="W331" s="403"/>
      <c r="X331" s="403"/>
      <c r="Y331" s="403"/>
      <c r="Z331" s="403"/>
      <c r="AA331" s="370"/>
      <c r="AB331" s="370"/>
      <c r="AC331" s="370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8">
        <v>4607091387766</v>
      </c>
      <c r="E332" s="389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3"/>
      <c r="R332" s="393"/>
      <c r="S332" s="393"/>
      <c r="T332" s="394"/>
      <c r="U332" s="34"/>
      <c r="V332" s="34"/>
      <c r="W332" s="35" t="s">
        <v>68</v>
      </c>
      <c r="X332" s="377">
        <v>200</v>
      </c>
      <c r="Y332" s="378">
        <f t="shared" ref="Y332:Y337" si="62">IFERROR(IF(X332="",0,CEILING((X332/$H332),1)*$H332),"")</f>
        <v>202.79999999999998</v>
      </c>
      <c r="Z332" s="36">
        <f>IFERROR(IF(Y332=0,"",ROUNDUP(Y332/H332,0)*0.02175),"")</f>
        <v>0.5655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214.30769230769232</v>
      </c>
      <c r="BN332" s="64">
        <f t="shared" ref="BN332:BN337" si="64">IFERROR(Y332*I332/H332,"0")</f>
        <v>217.30800000000002</v>
      </c>
      <c r="BO332" s="64">
        <f t="shared" ref="BO332:BO337" si="65">IFERROR(1/J332*(X332/H332),"0")</f>
        <v>0.45787545787545786</v>
      </c>
      <c r="BP332" s="64">
        <f t="shared" ref="BP332:BP337" si="66">IFERROR(1/J332*(Y332/H332),"0")</f>
        <v>0.46428571428571425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8">
        <v>4607091387957</v>
      </c>
      <c r="E333" s="389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3"/>
      <c r="R333" s="393"/>
      <c r="S333" s="393"/>
      <c r="T333" s="394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8">
        <v>4607091387964</v>
      </c>
      <c r="E334" s="389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3"/>
      <c r="R334" s="393"/>
      <c r="S334" s="393"/>
      <c r="T334" s="394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8">
        <v>4680115884588</v>
      </c>
      <c r="E335" s="389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3"/>
      <c r="R335" s="393"/>
      <c r="S335" s="393"/>
      <c r="T335" s="394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8">
        <v>4607091387537</v>
      </c>
      <c r="E336" s="389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8">
        <v>4607091387513</v>
      </c>
      <c r="E337" s="389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3"/>
      <c r="R337" s="393"/>
      <c r="S337" s="393"/>
      <c r="T337" s="394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02"/>
      <c r="B338" s="403"/>
      <c r="C338" s="403"/>
      <c r="D338" s="403"/>
      <c r="E338" s="403"/>
      <c r="F338" s="403"/>
      <c r="G338" s="403"/>
      <c r="H338" s="403"/>
      <c r="I338" s="403"/>
      <c r="J338" s="403"/>
      <c r="K338" s="403"/>
      <c r="L338" s="403"/>
      <c r="M338" s="403"/>
      <c r="N338" s="403"/>
      <c r="O338" s="404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25.641025641025642</v>
      </c>
      <c r="Y338" s="379">
        <f>IFERROR(Y332/H332,"0")+IFERROR(Y333/H333,"0")+IFERROR(Y334/H334,"0")+IFERROR(Y335/H335,"0")+IFERROR(Y336/H336,"0")+IFERROR(Y337/H337,"0")</f>
        <v>26</v>
      </c>
      <c r="Z338" s="379">
        <f>IFERROR(IF(Z332="",0,Z332),"0")+IFERROR(IF(Z333="",0,Z333),"0")+IFERROR(IF(Z334="",0,Z334),"0")+IFERROR(IF(Z335="",0,Z335),"0")+IFERROR(IF(Z336="",0,Z336),"0")+IFERROR(IF(Z337="",0,Z337),"0")</f>
        <v>0.5655</v>
      </c>
      <c r="AA338" s="380"/>
      <c r="AB338" s="380"/>
      <c r="AC338" s="380"/>
    </row>
    <row r="339" spans="1:68" x14ac:dyDescent="0.2">
      <c r="A339" s="40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03"/>
      <c r="O339" s="404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200</v>
      </c>
      <c r="Y339" s="379">
        <f>IFERROR(SUM(Y332:Y337),"0")</f>
        <v>202.79999999999998</v>
      </c>
      <c r="Z339" s="37"/>
      <c r="AA339" s="380"/>
      <c r="AB339" s="380"/>
      <c r="AC339" s="380"/>
    </row>
    <row r="340" spans="1:68" ht="14.25" hidden="1" customHeight="1" x14ac:dyDescent="0.25">
      <c r="A340" s="415" t="s">
        <v>168</v>
      </c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3"/>
      <c r="P340" s="403"/>
      <c r="Q340" s="403"/>
      <c r="R340" s="403"/>
      <c r="S340" s="403"/>
      <c r="T340" s="403"/>
      <c r="U340" s="403"/>
      <c r="V340" s="403"/>
      <c r="W340" s="403"/>
      <c r="X340" s="403"/>
      <c r="Y340" s="403"/>
      <c r="Z340" s="403"/>
      <c r="AA340" s="370"/>
      <c r="AB340" s="370"/>
      <c r="AC340" s="370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8">
        <v>4607091380880</v>
      </c>
      <c r="E341" s="389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3"/>
      <c r="R341" s="393"/>
      <c r="S341" s="393"/>
      <c r="T341" s="394"/>
      <c r="U341" s="34"/>
      <c r="V341" s="34"/>
      <c r="W341" s="35" t="s">
        <v>68</v>
      </c>
      <c r="X341" s="377">
        <v>100</v>
      </c>
      <c r="Y341" s="378">
        <f>IFERROR(IF(X341="",0,CEILING((X341/$H341),1)*$H341),"")</f>
        <v>100.80000000000001</v>
      </c>
      <c r="Z341" s="36">
        <f>IFERROR(IF(Y341=0,"",ROUNDUP(Y341/H341,0)*0.02175),"")</f>
        <v>0.26100000000000001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106.71428571428572</v>
      </c>
      <c r="BN341" s="64">
        <f>IFERROR(Y341*I341/H341,"0")</f>
        <v>107.56800000000001</v>
      </c>
      <c r="BO341" s="64">
        <f>IFERROR(1/J341*(X341/H341),"0")</f>
        <v>0.21258503401360543</v>
      </c>
      <c r="BP341" s="64">
        <f>IFERROR(1/J341*(Y341/H341),"0")</f>
        <v>0.21428571428571427</v>
      </c>
    </row>
    <row r="342" spans="1:68" ht="27" hidden="1" customHeight="1" x14ac:dyDescent="0.25">
      <c r="A342" s="54" t="s">
        <v>446</v>
      </c>
      <c r="B342" s="54" t="s">
        <v>447</v>
      </c>
      <c r="C342" s="31">
        <v>4301060308</v>
      </c>
      <c r="D342" s="388">
        <v>4607091384482</v>
      </c>
      <c r="E342" s="389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8">
        <v>4607091380897</v>
      </c>
      <c r="E343" s="389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2"/>
      <c r="B344" s="403"/>
      <c r="C344" s="403"/>
      <c r="D344" s="403"/>
      <c r="E344" s="403"/>
      <c r="F344" s="403"/>
      <c r="G344" s="403"/>
      <c r="H344" s="403"/>
      <c r="I344" s="403"/>
      <c r="J344" s="403"/>
      <c r="K344" s="403"/>
      <c r="L344" s="403"/>
      <c r="M344" s="403"/>
      <c r="N344" s="403"/>
      <c r="O344" s="404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11.904761904761905</v>
      </c>
      <c r="Y344" s="379">
        <f>IFERROR(Y341/H341,"0")+IFERROR(Y342/H342,"0")+IFERROR(Y343/H343,"0")</f>
        <v>12</v>
      </c>
      <c r="Z344" s="379">
        <f>IFERROR(IF(Z341="",0,Z341),"0")+IFERROR(IF(Z342="",0,Z342),"0")+IFERROR(IF(Z343="",0,Z343),"0")</f>
        <v>0.26100000000000001</v>
      </c>
      <c r="AA344" s="380"/>
      <c r="AB344" s="380"/>
      <c r="AC344" s="380"/>
    </row>
    <row r="345" spans="1:68" x14ac:dyDescent="0.2">
      <c r="A345" s="403"/>
      <c r="B345" s="403"/>
      <c r="C345" s="403"/>
      <c r="D345" s="403"/>
      <c r="E345" s="403"/>
      <c r="F345" s="403"/>
      <c r="G345" s="403"/>
      <c r="H345" s="403"/>
      <c r="I345" s="403"/>
      <c r="J345" s="403"/>
      <c r="K345" s="403"/>
      <c r="L345" s="403"/>
      <c r="M345" s="403"/>
      <c r="N345" s="403"/>
      <c r="O345" s="404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100</v>
      </c>
      <c r="Y345" s="379">
        <f>IFERROR(SUM(Y341:Y343),"0")</f>
        <v>100.80000000000001</v>
      </c>
      <c r="Z345" s="37"/>
      <c r="AA345" s="380"/>
      <c r="AB345" s="380"/>
      <c r="AC345" s="380"/>
    </row>
    <row r="346" spans="1:68" ht="14.25" hidden="1" customHeight="1" x14ac:dyDescent="0.25">
      <c r="A346" s="415" t="s">
        <v>95</v>
      </c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03"/>
      <c r="O346" s="403"/>
      <c r="P346" s="403"/>
      <c r="Q346" s="403"/>
      <c r="R346" s="403"/>
      <c r="S346" s="403"/>
      <c r="T346" s="403"/>
      <c r="U346" s="403"/>
      <c r="V346" s="403"/>
      <c r="W346" s="403"/>
      <c r="X346" s="403"/>
      <c r="Y346" s="403"/>
      <c r="Z346" s="403"/>
      <c r="AA346" s="370"/>
      <c r="AB346" s="370"/>
      <c r="AC346" s="370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8">
        <v>4607091388374</v>
      </c>
      <c r="E347" s="389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93"/>
      <c r="R347" s="393"/>
      <c r="S347" s="393"/>
      <c r="T347" s="394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8">
        <v>4607091388381</v>
      </c>
      <c r="E348" s="389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93"/>
      <c r="R348" s="393"/>
      <c r="S348" s="393"/>
      <c r="T348" s="394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8">
        <v>4607091383102</v>
      </c>
      <c r="E349" s="389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8">
        <v>4607091388404</v>
      </c>
      <c r="E350" s="389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3"/>
      <c r="R350" s="393"/>
      <c r="S350" s="393"/>
      <c r="T350" s="394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2"/>
      <c r="B351" s="403"/>
      <c r="C351" s="403"/>
      <c r="D351" s="403"/>
      <c r="E351" s="403"/>
      <c r="F351" s="403"/>
      <c r="G351" s="403"/>
      <c r="H351" s="403"/>
      <c r="I351" s="403"/>
      <c r="J351" s="403"/>
      <c r="K351" s="403"/>
      <c r="L351" s="403"/>
      <c r="M351" s="403"/>
      <c r="N351" s="403"/>
      <c r="O351" s="404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403"/>
      <c r="B352" s="403"/>
      <c r="C352" s="403"/>
      <c r="D352" s="403"/>
      <c r="E352" s="403"/>
      <c r="F352" s="403"/>
      <c r="G352" s="403"/>
      <c r="H352" s="403"/>
      <c r="I352" s="403"/>
      <c r="J352" s="403"/>
      <c r="K352" s="403"/>
      <c r="L352" s="403"/>
      <c r="M352" s="403"/>
      <c r="N352" s="403"/>
      <c r="O352" s="404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415" t="s">
        <v>460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403"/>
      <c r="AA353" s="370"/>
      <c r="AB353" s="370"/>
      <c r="AC353" s="370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8">
        <v>4680115881808</v>
      </c>
      <c r="E354" s="389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3"/>
      <c r="R354" s="393"/>
      <c r="S354" s="393"/>
      <c r="T354" s="394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8">
        <v>4680115881822</v>
      </c>
      <c r="E355" s="389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3"/>
      <c r="R355" s="393"/>
      <c r="S355" s="393"/>
      <c r="T355" s="394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8">
        <v>4680115880016</v>
      </c>
      <c r="E356" s="389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3"/>
      <c r="R356" s="393"/>
      <c r="S356" s="393"/>
      <c r="T356" s="394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2"/>
      <c r="B357" s="403"/>
      <c r="C357" s="403"/>
      <c r="D357" s="403"/>
      <c r="E357" s="403"/>
      <c r="F357" s="403"/>
      <c r="G357" s="403"/>
      <c r="H357" s="403"/>
      <c r="I357" s="403"/>
      <c r="J357" s="403"/>
      <c r="K357" s="403"/>
      <c r="L357" s="403"/>
      <c r="M357" s="403"/>
      <c r="N357" s="403"/>
      <c r="O357" s="404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40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3"/>
      <c r="O358" s="404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423" t="s">
        <v>469</v>
      </c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03"/>
      <c r="O359" s="403"/>
      <c r="P359" s="403"/>
      <c r="Q359" s="403"/>
      <c r="R359" s="403"/>
      <c r="S359" s="403"/>
      <c r="T359" s="403"/>
      <c r="U359" s="403"/>
      <c r="V359" s="403"/>
      <c r="W359" s="403"/>
      <c r="X359" s="403"/>
      <c r="Y359" s="403"/>
      <c r="Z359" s="403"/>
      <c r="AA359" s="371"/>
      <c r="AB359" s="371"/>
      <c r="AC359" s="371"/>
    </row>
    <row r="360" spans="1:68" ht="14.25" hidden="1" customHeight="1" x14ac:dyDescent="0.25">
      <c r="A360" s="415" t="s">
        <v>63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403"/>
      <c r="AA360" s="370"/>
      <c r="AB360" s="370"/>
      <c r="AC360" s="370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8">
        <v>4607091383836</v>
      </c>
      <c r="E361" s="389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3"/>
      <c r="R361" s="393"/>
      <c r="S361" s="393"/>
      <c r="T361" s="394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2"/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4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403"/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4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15" t="s">
        <v>71</v>
      </c>
      <c r="B364" s="403"/>
      <c r="C364" s="403"/>
      <c r="D364" s="403"/>
      <c r="E364" s="403"/>
      <c r="F364" s="403"/>
      <c r="G364" s="403"/>
      <c r="H364" s="403"/>
      <c r="I364" s="403"/>
      <c r="J364" s="403"/>
      <c r="K364" s="403"/>
      <c r="L364" s="403"/>
      <c r="M364" s="403"/>
      <c r="N364" s="403"/>
      <c r="O364" s="403"/>
      <c r="P364" s="403"/>
      <c r="Q364" s="403"/>
      <c r="R364" s="403"/>
      <c r="S364" s="403"/>
      <c r="T364" s="403"/>
      <c r="U364" s="403"/>
      <c r="V364" s="403"/>
      <c r="W364" s="403"/>
      <c r="X364" s="403"/>
      <c r="Y364" s="403"/>
      <c r="Z364" s="403"/>
      <c r="AA364" s="370"/>
      <c r="AB364" s="370"/>
      <c r="AC364" s="370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88">
        <v>4607091387919</v>
      </c>
      <c r="E365" s="389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3"/>
      <c r="R365" s="393"/>
      <c r="S365" s="393"/>
      <c r="T365" s="394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88">
        <v>4680115883604</v>
      </c>
      <c r="E366" s="389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1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3"/>
      <c r="R366" s="393"/>
      <c r="S366" s="393"/>
      <c r="T366" s="394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88">
        <v>4680115883567</v>
      </c>
      <c r="E367" s="389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3"/>
      <c r="R367" s="393"/>
      <c r="S367" s="393"/>
      <c r="T367" s="394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2"/>
      <c r="B368" s="403"/>
      <c r="C368" s="403"/>
      <c r="D368" s="403"/>
      <c r="E368" s="403"/>
      <c r="F368" s="403"/>
      <c r="G368" s="403"/>
      <c r="H368" s="403"/>
      <c r="I368" s="403"/>
      <c r="J368" s="403"/>
      <c r="K368" s="403"/>
      <c r="L368" s="403"/>
      <c r="M368" s="403"/>
      <c r="N368" s="403"/>
      <c r="O368" s="404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hidden="1" x14ac:dyDescent="0.2">
      <c r="A369" s="403"/>
      <c r="B369" s="403"/>
      <c r="C369" s="403"/>
      <c r="D369" s="403"/>
      <c r="E369" s="403"/>
      <c r="F369" s="403"/>
      <c r="G369" s="403"/>
      <c r="H369" s="403"/>
      <c r="I369" s="403"/>
      <c r="J369" s="403"/>
      <c r="K369" s="403"/>
      <c r="L369" s="403"/>
      <c r="M369" s="403"/>
      <c r="N369" s="403"/>
      <c r="O369" s="404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hidden="1" customHeight="1" x14ac:dyDescent="0.2">
      <c r="A370" s="390" t="s">
        <v>478</v>
      </c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391"/>
      <c r="O370" s="391"/>
      <c r="P370" s="391"/>
      <c r="Q370" s="391"/>
      <c r="R370" s="391"/>
      <c r="S370" s="391"/>
      <c r="T370" s="391"/>
      <c r="U370" s="391"/>
      <c r="V370" s="391"/>
      <c r="W370" s="391"/>
      <c r="X370" s="391"/>
      <c r="Y370" s="391"/>
      <c r="Z370" s="391"/>
      <c r="AA370" s="48"/>
      <c r="AB370" s="48"/>
      <c r="AC370" s="48"/>
    </row>
    <row r="371" spans="1:68" ht="16.5" hidden="1" customHeight="1" x14ac:dyDescent="0.25">
      <c r="A371" s="423" t="s">
        <v>479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403"/>
      <c r="AA371" s="371"/>
      <c r="AB371" s="371"/>
      <c r="AC371" s="371"/>
    </row>
    <row r="372" spans="1:68" ht="14.25" hidden="1" customHeight="1" x14ac:dyDescent="0.25">
      <c r="A372" s="415" t="s">
        <v>109</v>
      </c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3"/>
      <c r="O372" s="403"/>
      <c r="P372" s="403"/>
      <c r="Q372" s="403"/>
      <c r="R372" s="403"/>
      <c r="S372" s="403"/>
      <c r="T372" s="403"/>
      <c r="U372" s="403"/>
      <c r="V372" s="403"/>
      <c r="W372" s="403"/>
      <c r="X372" s="403"/>
      <c r="Y372" s="403"/>
      <c r="Z372" s="403"/>
      <c r="AA372" s="370"/>
      <c r="AB372" s="370"/>
      <c r="AC372" s="370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8">
        <v>4680115884847</v>
      </c>
      <c r="E373" s="389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2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3"/>
      <c r="R373" s="393"/>
      <c r="S373" s="393"/>
      <c r="T373" s="394"/>
      <c r="U373" s="34"/>
      <c r="V373" s="34"/>
      <c r="W373" s="35" t="s">
        <v>68</v>
      </c>
      <c r="X373" s="377">
        <v>980</v>
      </c>
      <c r="Y373" s="378">
        <f t="shared" ref="Y373:Y381" si="67">IFERROR(IF(X373="",0,CEILING((X373/$H373),1)*$H373),"")</f>
        <v>990</v>
      </c>
      <c r="Z373" s="36">
        <f>IFERROR(IF(Y373=0,"",ROUNDUP(Y373/H373,0)*0.02175),"")</f>
        <v>1.4355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1011.36</v>
      </c>
      <c r="BN373" s="64">
        <f t="shared" ref="BN373:BN381" si="69">IFERROR(Y373*I373/H373,"0")</f>
        <v>1021.6800000000001</v>
      </c>
      <c r="BO373" s="64">
        <f t="shared" ref="BO373:BO381" si="70">IFERROR(1/J373*(X373/H373),"0")</f>
        <v>1.3611111111111109</v>
      </c>
      <c r="BP373" s="64">
        <f t="shared" ref="BP373:BP381" si="71">IFERROR(1/J373*(Y373/H373),"0")</f>
        <v>1.375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88">
        <v>4680115884847</v>
      </c>
      <c r="E374" s="389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3"/>
      <c r="R374" s="393"/>
      <c r="S374" s="393"/>
      <c r="T374" s="394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hidden="1" customHeight="1" x14ac:dyDescent="0.25">
      <c r="A375" s="54" t="s">
        <v>483</v>
      </c>
      <c r="B375" s="54" t="s">
        <v>484</v>
      </c>
      <c r="C375" s="31">
        <v>4301011870</v>
      </c>
      <c r="D375" s="388">
        <v>4680115884854</v>
      </c>
      <c r="E375" s="389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3"/>
      <c r="R375" s="393"/>
      <c r="S375" s="393"/>
      <c r="T375" s="394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88">
        <v>4680115884854</v>
      </c>
      <c r="E376" s="389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3"/>
      <c r="R376" s="393"/>
      <c r="S376" s="393"/>
      <c r="T376" s="394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8">
        <v>4680115884830</v>
      </c>
      <c r="E377" s="389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9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3"/>
      <c r="R377" s="393"/>
      <c r="S377" s="393"/>
      <c r="T377" s="394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8">
        <v>4680115884830</v>
      </c>
      <c r="E378" s="389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77">
        <v>3700</v>
      </c>
      <c r="Y378" s="378">
        <f t="shared" si="67"/>
        <v>3705</v>
      </c>
      <c r="Z378" s="36">
        <f>IFERROR(IF(Y378=0,"",ROUNDUP(Y378/H378,0)*0.02175),"")</f>
        <v>5.3722499999999993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3818.4</v>
      </c>
      <c r="BN378" s="64">
        <f t="shared" si="69"/>
        <v>3823.56</v>
      </c>
      <c r="BO378" s="64">
        <f t="shared" si="70"/>
        <v>5.1388888888888884</v>
      </c>
      <c r="BP378" s="64">
        <f t="shared" si="71"/>
        <v>5.145833333333333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8">
        <v>4680115882638</v>
      </c>
      <c r="E379" s="389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3"/>
      <c r="R379" s="393"/>
      <c r="S379" s="393"/>
      <c r="T379" s="394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8">
        <v>4680115884922</v>
      </c>
      <c r="E380" s="389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3"/>
      <c r="R380" s="393"/>
      <c r="S380" s="393"/>
      <c r="T380" s="394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8">
        <v>4680115884861</v>
      </c>
      <c r="E381" s="389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3"/>
      <c r="R381" s="393"/>
      <c r="S381" s="393"/>
      <c r="T381" s="394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2"/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4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312</v>
      </c>
      <c r="Y382" s="379">
        <f>IFERROR(Y373/H373,"0")+IFERROR(Y374/H374,"0")+IFERROR(Y375/H375,"0")+IFERROR(Y376/H376,"0")+IFERROR(Y377/H377,"0")+IFERROR(Y378/H378,"0")+IFERROR(Y379/H379,"0")+IFERROR(Y380/H380,"0")+IFERROR(Y381/H381,"0")</f>
        <v>313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6.8077499999999995</v>
      </c>
      <c r="AA382" s="380"/>
      <c r="AB382" s="380"/>
      <c r="AC382" s="380"/>
    </row>
    <row r="383" spans="1:68" x14ac:dyDescent="0.2">
      <c r="A383" s="403"/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4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4680</v>
      </c>
      <c r="Y383" s="379">
        <f>IFERROR(SUM(Y373:Y381),"0")</f>
        <v>4695</v>
      </c>
      <c r="Z383" s="37"/>
      <c r="AA383" s="380"/>
      <c r="AB383" s="380"/>
      <c r="AC383" s="380"/>
    </row>
    <row r="384" spans="1:68" ht="14.25" hidden="1" customHeight="1" x14ac:dyDescent="0.25">
      <c r="A384" s="415" t="s">
        <v>147</v>
      </c>
      <c r="B384" s="403"/>
      <c r="C384" s="403"/>
      <c r="D384" s="403"/>
      <c r="E384" s="403"/>
      <c r="F384" s="403"/>
      <c r="G384" s="403"/>
      <c r="H384" s="403"/>
      <c r="I384" s="403"/>
      <c r="J384" s="403"/>
      <c r="K384" s="403"/>
      <c r="L384" s="403"/>
      <c r="M384" s="403"/>
      <c r="N384" s="403"/>
      <c r="O384" s="403"/>
      <c r="P384" s="403"/>
      <c r="Q384" s="403"/>
      <c r="R384" s="403"/>
      <c r="S384" s="403"/>
      <c r="T384" s="403"/>
      <c r="U384" s="403"/>
      <c r="V384" s="403"/>
      <c r="W384" s="403"/>
      <c r="X384" s="403"/>
      <c r="Y384" s="403"/>
      <c r="Z384" s="403"/>
      <c r="AA384" s="370"/>
      <c r="AB384" s="370"/>
      <c r="AC384" s="370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8">
        <v>4607091383980</v>
      </c>
      <c r="E385" s="389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3"/>
      <c r="R385" s="393"/>
      <c r="S385" s="393"/>
      <c r="T385" s="394"/>
      <c r="U385" s="34"/>
      <c r="V385" s="34"/>
      <c r="W385" s="35" t="s">
        <v>68</v>
      </c>
      <c r="X385" s="377">
        <v>2400</v>
      </c>
      <c r="Y385" s="378">
        <f>IFERROR(IF(X385="",0,CEILING((X385/$H385),1)*$H385),"")</f>
        <v>2400</v>
      </c>
      <c r="Z385" s="36">
        <f>IFERROR(IF(Y385=0,"",ROUNDUP(Y385/H385,0)*0.02175),"")</f>
        <v>3.4799999999999995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2476.8000000000002</v>
      </c>
      <c r="BN385" s="64">
        <f>IFERROR(Y385*I385/H385,"0")</f>
        <v>2476.8000000000002</v>
      </c>
      <c r="BO385" s="64">
        <f>IFERROR(1/J385*(X385/H385),"0")</f>
        <v>3.333333333333333</v>
      </c>
      <c r="BP385" s="64">
        <f>IFERROR(1/J385*(Y385/H385),"0")</f>
        <v>3.333333333333333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88">
        <v>4607091384178</v>
      </c>
      <c r="E386" s="389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3"/>
      <c r="R386" s="393"/>
      <c r="S386" s="393"/>
      <c r="T386" s="394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2"/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03"/>
      <c r="O387" s="404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160</v>
      </c>
      <c r="Y387" s="379">
        <f>IFERROR(Y385/H385,"0")+IFERROR(Y386/H386,"0")</f>
        <v>160</v>
      </c>
      <c r="Z387" s="379">
        <f>IFERROR(IF(Z385="",0,Z385),"0")+IFERROR(IF(Z386="",0,Z386),"0")</f>
        <v>3.4799999999999995</v>
      </c>
      <c r="AA387" s="380"/>
      <c r="AB387" s="380"/>
      <c r="AC387" s="380"/>
    </row>
    <row r="388" spans="1:68" x14ac:dyDescent="0.2">
      <c r="A388" s="403"/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4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2400</v>
      </c>
      <c r="Y388" s="379">
        <f>IFERROR(SUM(Y385:Y386),"0")</f>
        <v>2400</v>
      </c>
      <c r="Z388" s="37"/>
      <c r="AA388" s="380"/>
      <c r="AB388" s="380"/>
      <c r="AC388" s="380"/>
    </row>
    <row r="389" spans="1:68" ht="14.25" hidden="1" customHeight="1" x14ac:dyDescent="0.25">
      <c r="A389" s="415" t="s">
        <v>71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403"/>
      <c r="AA389" s="370"/>
      <c r="AB389" s="370"/>
      <c r="AC389" s="370"/>
    </row>
    <row r="390" spans="1:68" ht="27" hidden="1" customHeight="1" x14ac:dyDescent="0.25">
      <c r="A390" s="54" t="s">
        <v>499</v>
      </c>
      <c r="B390" s="54" t="s">
        <v>500</v>
      </c>
      <c r="C390" s="31">
        <v>4301051639</v>
      </c>
      <c r="D390" s="388">
        <v>4607091383928</v>
      </c>
      <c r="E390" s="389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4301051560</v>
      </c>
      <c r="D391" s="388">
        <v>4607091383928</v>
      </c>
      <c r="E391" s="389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3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93"/>
      <c r="R391" s="393"/>
      <c r="S391" s="393"/>
      <c r="T391" s="394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8">
        <v>4607091384260</v>
      </c>
      <c r="E392" s="389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3"/>
      <c r="R392" s="393"/>
      <c r="S392" s="393"/>
      <c r="T392" s="394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2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03"/>
      <c r="O393" s="404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403"/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4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15" t="s">
        <v>168</v>
      </c>
      <c r="B395" s="403"/>
      <c r="C395" s="403"/>
      <c r="D395" s="403"/>
      <c r="E395" s="403"/>
      <c r="F395" s="403"/>
      <c r="G395" s="403"/>
      <c r="H395" s="403"/>
      <c r="I395" s="403"/>
      <c r="J395" s="403"/>
      <c r="K395" s="403"/>
      <c r="L395" s="403"/>
      <c r="M395" s="403"/>
      <c r="N395" s="403"/>
      <c r="O395" s="403"/>
      <c r="P395" s="403"/>
      <c r="Q395" s="403"/>
      <c r="R395" s="403"/>
      <c r="S395" s="403"/>
      <c r="T395" s="403"/>
      <c r="U395" s="403"/>
      <c r="V395" s="403"/>
      <c r="W395" s="403"/>
      <c r="X395" s="403"/>
      <c r="Y395" s="403"/>
      <c r="Z395" s="403"/>
      <c r="AA395" s="370"/>
      <c r="AB395" s="370"/>
      <c r="AC395" s="370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88">
        <v>4607091384673</v>
      </c>
      <c r="E396" s="389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3"/>
      <c r="R396" s="393"/>
      <c r="S396" s="393"/>
      <c r="T396" s="394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8">
        <v>4607091384673</v>
      </c>
      <c r="E397" s="389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3"/>
      <c r="R397" s="393"/>
      <c r="S397" s="393"/>
      <c r="T397" s="394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2"/>
      <c r="B398" s="403"/>
      <c r="C398" s="403"/>
      <c r="D398" s="403"/>
      <c r="E398" s="403"/>
      <c r="F398" s="403"/>
      <c r="G398" s="403"/>
      <c r="H398" s="403"/>
      <c r="I398" s="403"/>
      <c r="J398" s="403"/>
      <c r="K398" s="403"/>
      <c r="L398" s="403"/>
      <c r="M398" s="403"/>
      <c r="N398" s="403"/>
      <c r="O398" s="404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403"/>
      <c r="B399" s="403"/>
      <c r="C399" s="403"/>
      <c r="D399" s="403"/>
      <c r="E399" s="403"/>
      <c r="F399" s="403"/>
      <c r="G399" s="403"/>
      <c r="H399" s="403"/>
      <c r="I399" s="403"/>
      <c r="J399" s="403"/>
      <c r="K399" s="403"/>
      <c r="L399" s="403"/>
      <c r="M399" s="403"/>
      <c r="N399" s="403"/>
      <c r="O399" s="404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423" t="s">
        <v>507</v>
      </c>
      <c r="B400" s="403"/>
      <c r="C400" s="403"/>
      <c r="D400" s="403"/>
      <c r="E400" s="403"/>
      <c r="F400" s="403"/>
      <c r="G400" s="403"/>
      <c r="H400" s="403"/>
      <c r="I400" s="403"/>
      <c r="J400" s="403"/>
      <c r="K400" s="403"/>
      <c r="L400" s="403"/>
      <c r="M400" s="403"/>
      <c r="N400" s="403"/>
      <c r="O400" s="403"/>
      <c r="P400" s="403"/>
      <c r="Q400" s="403"/>
      <c r="R400" s="403"/>
      <c r="S400" s="403"/>
      <c r="T400" s="403"/>
      <c r="U400" s="403"/>
      <c r="V400" s="403"/>
      <c r="W400" s="403"/>
      <c r="X400" s="403"/>
      <c r="Y400" s="403"/>
      <c r="Z400" s="403"/>
      <c r="AA400" s="371"/>
      <c r="AB400" s="371"/>
      <c r="AC400" s="371"/>
    </row>
    <row r="401" spans="1:68" ht="14.25" hidden="1" customHeight="1" x14ac:dyDescent="0.25">
      <c r="A401" s="415" t="s">
        <v>109</v>
      </c>
      <c r="B401" s="403"/>
      <c r="C401" s="403"/>
      <c r="D401" s="403"/>
      <c r="E401" s="403"/>
      <c r="F401" s="403"/>
      <c r="G401" s="403"/>
      <c r="H401" s="403"/>
      <c r="I401" s="403"/>
      <c r="J401" s="403"/>
      <c r="K401" s="403"/>
      <c r="L401" s="403"/>
      <c r="M401" s="403"/>
      <c r="N401" s="403"/>
      <c r="O401" s="403"/>
      <c r="P401" s="403"/>
      <c r="Q401" s="403"/>
      <c r="R401" s="403"/>
      <c r="S401" s="403"/>
      <c r="T401" s="403"/>
      <c r="U401" s="403"/>
      <c r="V401" s="403"/>
      <c r="W401" s="403"/>
      <c r="X401" s="403"/>
      <c r="Y401" s="403"/>
      <c r="Z401" s="403"/>
      <c r="AA401" s="370"/>
      <c r="AB401" s="370"/>
      <c r="AC401" s="370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8">
        <v>4680115881907</v>
      </c>
      <c r="E402" s="389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2" t="s">
        <v>510</v>
      </c>
      <c r="Q402" s="393"/>
      <c r="R402" s="393"/>
      <c r="S402" s="393"/>
      <c r="T402" s="394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8">
        <v>4680115884892</v>
      </c>
      <c r="E403" s="389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3"/>
      <c r="R403" s="393"/>
      <c r="S403" s="393"/>
      <c r="T403" s="394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8">
        <v>4680115884885</v>
      </c>
      <c r="E404" s="389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3"/>
      <c r="R404" s="393"/>
      <c r="S404" s="393"/>
      <c r="T404" s="394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8">
        <v>4680115884908</v>
      </c>
      <c r="E405" s="389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3"/>
      <c r="R405" s="393"/>
      <c r="S405" s="393"/>
      <c r="T405" s="394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2"/>
      <c r="B406" s="403"/>
      <c r="C406" s="403"/>
      <c r="D406" s="403"/>
      <c r="E406" s="403"/>
      <c r="F406" s="403"/>
      <c r="G406" s="403"/>
      <c r="H406" s="403"/>
      <c r="I406" s="403"/>
      <c r="J406" s="403"/>
      <c r="K406" s="403"/>
      <c r="L406" s="403"/>
      <c r="M406" s="403"/>
      <c r="N406" s="403"/>
      <c r="O406" s="404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403"/>
      <c r="B407" s="403"/>
      <c r="C407" s="403"/>
      <c r="D407" s="403"/>
      <c r="E407" s="403"/>
      <c r="F407" s="403"/>
      <c r="G407" s="403"/>
      <c r="H407" s="403"/>
      <c r="I407" s="403"/>
      <c r="J407" s="403"/>
      <c r="K407" s="403"/>
      <c r="L407" s="403"/>
      <c r="M407" s="403"/>
      <c r="N407" s="403"/>
      <c r="O407" s="404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415" t="s">
        <v>63</v>
      </c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03"/>
      <c r="O408" s="403"/>
      <c r="P408" s="403"/>
      <c r="Q408" s="403"/>
      <c r="R408" s="403"/>
      <c r="S408" s="403"/>
      <c r="T408" s="403"/>
      <c r="U408" s="403"/>
      <c r="V408" s="403"/>
      <c r="W408" s="403"/>
      <c r="X408" s="403"/>
      <c r="Y408" s="403"/>
      <c r="Z408" s="403"/>
      <c r="AA408" s="370"/>
      <c r="AB408" s="370"/>
      <c r="AC408" s="370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8">
        <v>4607091384802</v>
      </c>
      <c r="E409" s="389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3"/>
      <c r="R409" s="393"/>
      <c r="S409" s="393"/>
      <c r="T409" s="394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8">
        <v>4607091384826</v>
      </c>
      <c r="E410" s="389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4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403"/>
      <c r="B412" s="403"/>
      <c r="C412" s="403"/>
      <c r="D412" s="403"/>
      <c r="E412" s="403"/>
      <c r="F412" s="403"/>
      <c r="G412" s="403"/>
      <c r="H412" s="403"/>
      <c r="I412" s="403"/>
      <c r="J412" s="403"/>
      <c r="K412" s="403"/>
      <c r="L412" s="403"/>
      <c r="M412" s="403"/>
      <c r="N412" s="403"/>
      <c r="O412" s="404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15" t="s">
        <v>71</v>
      </c>
      <c r="B413" s="403"/>
      <c r="C413" s="403"/>
      <c r="D413" s="403"/>
      <c r="E413" s="403"/>
      <c r="F413" s="403"/>
      <c r="G413" s="403"/>
      <c r="H413" s="403"/>
      <c r="I413" s="403"/>
      <c r="J413" s="403"/>
      <c r="K413" s="403"/>
      <c r="L413" s="403"/>
      <c r="M413" s="403"/>
      <c r="N413" s="403"/>
      <c r="O413" s="403"/>
      <c r="P413" s="403"/>
      <c r="Q413" s="403"/>
      <c r="R413" s="403"/>
      <c r="S413" s="403"/>
      <c r="T413" s="403"/>
      <c r="U413" s="403"/>
      <c r="V413" s="403"/>
      <c r="W413" s="403"/>
      <c r="X413" s="403"/>
      <c r="Y413" s="403"/>
      <c r="Z413" s="403"/>
      <c r="AA413" s="370"/>
      <c r="AB413" s="370"/>
      <c r="AC413" s="370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8">
        <v>4607091384246</v>
      </c>
      <c r="E414" s="389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3"/>
      <c r="R414" s="393"/>
      <c r="S414" s="393"/>
      <c r="T414" s="394"/>
      <c r="U414" s="34"/>
      <c r="V414" s="34"/>
      <c r="W414" s="35" t="s">
        <v>68</v>
      </c>
      <c r="X414" s="377">
        <v>5200</v>
      </c>
      <c r="Y414" s="378">
        <f>IFERROR(IF(X414="",0,CEILING((X414/$H414),1)*$H414),"")</f>
        <v>5202.5999999999995</v>
      </c>
      <c r="Z414" s="36">
        <f>IFERROR(IF(Y414=0,"",ROUNDUP(Y414/H414,0)*0.02175),"")</f>
        <v>14.507249999999999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5576.0000000000009</v>
      </c>
      <c r="BN414" s="64">
        <f>IFERROR(Y414*I414/H414,"0")</f>
        <v>5578.7880000000005</v>
      </c>
      <c r="BO414" s="64">
        <f>IFERROR(1/J414*(X414/H414),"0")</f>
        <v>11.904761904761903</v>
      </c>
      <c r="BP414" s="64">
        <f>IFERROR(1/J414*(Y414/H414),"0")</f>
        <v>11.910714285714285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8">
        <v>4680115881976</v>
      </c>
      <c r="E415" s="389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3"/>
      <c r="R415" s="393"/>
      <c r="S415" s="393"/>
      <c r="T415" s="394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8">
        <v>4607091384253</v>
      </c>
      <c r="E416" s="389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77">
        <v>200</v>
      </c>
      <c r="Y416" s="378">
        <f>IFERROR(IF(X416="",0,CEILING((X416/$H416),1)*$H416),"")</f>
        <v>201.6</v>
      </c>
      <c r="Z416" s="36">
        <f>IFERROR(IF(Y416=0,"",ROUNDUP(Y416/H416,0)*0.00753),"")</f>
        <v>0.63251999999999997</v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223.66666666666671</v>
      </c>
      <c r="BN416" s="64">
        <f>IFERROR(Y416*I416/H416,"0")</f>
        <v>225.45600000000005</v>
      </c>
      <c r="BO416" s="64">
        <f>IFERROR(1/J416*(X416/H416),"0")</f>
        <v>0.53418803418803418</v>
      </c>
      <c r="BP416" s="64">
        <f>IFERROR(1/J416*(Y416/H416),"0")</f>
        <v>0.53846153846153844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8">
        <v>4607091384253</v>
      </c>
      <c r="E417" s="389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8">
        <v>4680115881969</v>
      </c>
      <c r="E418" s="389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3"/>
      <c r="R418" s="393"/>
      <c r="S418" s="393"/>
      <c r="T418" s="394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2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3"/>
      <c r="O419" s="404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750</v>
      </c>
      <c r="Y419" s="379">
        <f>IFERROR(Y414/H414,"0")+IFERROR(Y415/H415,"0")+IFERROR(Y416/H416,"0")+IFERROR(Y417/H417,"0")+IFERROR(Y418/H418,"0")</f>
        <v>751</v>
      </c>
      <c r="Z419" s="379">
        <f>IFERROR(IF(Z414="",0,Z414),"0")+IFERROR(IF(Z415="",0,Z415),"0")+IFERROR(IF(Z416="",0,Z416),"0")+IFERROR(IF(Z417="",0,Z417),"0")+IFERROR(IF(Z418="",0,Z418),"0")</f>
        <v>15.139769999999999</v>
      </c>
      <c r="AA419" s="380"/>
      <c r="AB419" s="380"/>
      <c r="AC419" s="380"/>
    </row>
    <row r="420" spans="1:68" x14ac:dyDescent="0.2">
      <c r="A420" s="403"/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4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5400</v>
      </c>
      <c r="Y420" s="379">
        <f>IFERROR(SUM(Y414:Y418),"0")</f>
        <v>5404.2</v>
      </c>
      <c r="Z420" s="37"/>
      <c r="AA420" s="380"/>
      <c r="AB420" s="380"/>
      <c r="AC420" s="380"/>
    </row>
    <row r="421" spans="1:68" ht="14.25" hidden="1" customHeight="1" x14ac:dyDescent="0.25">
      <c r="A421" s="415" t="s">
        <v>168</v>
      </c>
      <c r="B421" s="403"/>
      <c r="C421" s="403"/>
      <c r="D421" s="403"/>
      <c r="E421" s="403"/>
      <c r="F421" s="403"/>
      <c r="G421" s="403"/>
      <c r="H421" s="403"/>
      <c r="I421" s="403"/>
      <c r="J421" s="403"/>
      <c r="K421" s="403"/>
      <c r="L421" s="403"/>
      <c r="M421" s="403"/>
      <c r="N421" s="403"/>
      <c r="O421" s="403"/>
      <c r="P421" s="403"/>
      <c r="Q421" s="403"/>
      <c r="R421" s="403"/>
      <c r="S421" s="403"/>
      <c r="T421" s="403"/>
      <c r="U421" s="403"/>
      <c r="V421" s="403"/>
      <c r="W421" s="403"/>
      <c r="X421" s="403"/>
      <c r="Y421" s="403"/>
      <c r="Z421" s="403"/>
      <c r="AA421" s="370"/>
      <c r="AB421" s="370"/>
      <c r="AC421" s="370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8">
        <v>4607091389357</v>
      </c>
      <c r="E422" s="389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3"/>
      <c r="R422" s="393"/>
      <c r="S422" s="393"/>
      <c r="T422" s="394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2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04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40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4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390" t="s">
        <v>532</v>
      </c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1"/>
      <c r="P425" s="391"/>
      <c r="Q425" s="391"/>
      <c r="R425" s="391"/>
      <c r="S425" s="391"/>
      <c r="T425" s="391"/>
      <c r="U425" s="391"/>
      <c r="V425" s="391"/>
      <c r="W425" s="391"/>
      <c r="X425" s="391"/>
      <c r="Y425" s="391"/>
      <c r="Z425" s="391"/>
      <c r="AA425" s="48"/>
      <c r="AB425" s="48"/>
      <c r="AC425" s="48"/>
    </row>
    <row r="426" spans="1:68" ht="16.5" hidden="1" customHeight="1" x14ac:dyDescent="0.25">
      <c r="A426" s="423" t="s">
        <v>533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403"/>
      <c r="AA426" s="371"/>
      <c r="AB426" s="371"/>
      <c r="AC426" s="371"/>
    </row>
    <row r="427" spans="1:68" ht="14.25" hidden="1" customHeight="1" x14ac:dyDescent="0.25">
      <c r="A427" s="415" t="s">
        <v>109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403"/>
      <c r="AA427" s="370"/>
      <c r="AB427" s="370"/>
      <c r="AC427" s="370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8">
        <v>4607091389708</v>
      </c>
      <c r="E428" s="389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3"/>
      <c r="R428" s="393"/>
      <c r="S428" s="393"/>
      <c r="T428" s="394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2"/>
      <c r="B429" s="403"/>
      <c r="C429" s="403"/>
      <c r="D429" s="403"/>
      <c r="E429" s="403"/>
      <c r="F429" s="403"/>
      <c r="G429" s="403"/>
      <c r="H429" s="403"/>
      <c r="I429" s="403"/>
      <c r="J429" s="403"/>
      <c r="K429" s="403"/>
      <c r="L429" s="403"/>
      <c r="M429" s="403"/>
      <c r="N429" s="403"/>
      <c r="O429" s="404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40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3"/>
      <c r="O430" s="404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15" t="s">
        <v>63</v>
      </c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03"/>
      <c r="O431" s="403"/>
      <c r="P431" s="403"/>
      <c r="Q431" s="403"/>
      <c r="R431" s="403"/>
      <c r="S431" s="403"/>
      <c r="T431" s="403"/>
      <c r="U431" s="403"/>
      <c r="V431" s="403"/>
      <c r="W431" s="403"/>
      <c r="X431" s="403"/>
      <c r="Y431" s="403"/>
      <c r="Z431" s="403"/>
      <c r="AA431" s="370"/>
      <c r="AB431" s="370"/>
      <c r="AC431" s="370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8">
        <v>4607091389753</v>
      </c>
      <c r="E432" s="389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3"/>
      <c r="R432" s="393"/>
      <c r="S432" s="393"/>
      <c r="T432" s="394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8">
        <v>4607091389753</v>
      </c>
      <c r="E433" s="389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3"/>
      <c r="R433" s="393"/>
      <c r="S433" s="393"/>
      <c r="T433" s="394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8">
        <v>4607091389760</v>
      </c>
      <c r="E434" s="389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3"/>
      <c r="R434" s="393"/>
      <c r="S434" s="393"/>
      <c r="T434" s="394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88">
        <v>4607091389746</v>
      </c>
      <c r="E435" s="389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3"/>
      <c r="R435" s="393"/>
      <c r="S435" s="393"/>
      <c r="T435" s="394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8">
        <v>4607091389746</v>
      </c>
      <c r="E436" s="389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3"/>
      <c r="R436" s="393"/>
      <c r="S436" s="393"/>
      <c r="T436" s="394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8">
        <v>4680115883147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3"/>
      <c r="R437" s="393"/>
      <c r="S437" s="393"/>
      <c r="T437" s="394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8">
        <v>4680115883147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3"/>
      <c r="R438" s="393"/>
      <c r="S438" s="393"/>
      <c r="T438" s="394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8">
        <v>4607091384338</v>
      </c>
      <c r="E439" s="389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3"/>
      <c r="R439" s="393"/>
      <c r="S439" s="393"/>
      <c r="T439" s="394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8">
        <v>4607091384338</v>
      </c>
      <c r="E440" s="389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3"/>
      <c r="R440" s="393"/>
      <c r="S440" s="393"/>
      <c r="T440" s="394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8">
        <v>4680115883154</v>
      </c>
      <c r="E441" s="389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3"/>
      <c r="R441" s="393"/>
      <c r="S441" s="393"/>
      <c r="T441" s="394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8">
        <v>4680115883154</v>
      </c>
      <c r="E442" s="389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3"/>
      <c r="R442" s="393"/>
      <c r="S442" s="393"/>
      <c r="T442" s="394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88">
        <v>4607091389524</v>
      </c>
      <c r="E443" s="389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3"/>
      <c r="R443" s="393"/>
      <c r="S443" s="393"/>
      <c r="T443" s="394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8">
        <v>4607091389524</v>
      </c>
      <c r="E444" s="389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30" t="s">
        <v>556</v>
      </c>
      <c r="Q444" s="393"/>
      <c r="R444" s="393"/>
      <c r="S444" s="393"/>
      <c r="T444" s="394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8">
        <v>4680115883161</v>
      </c>
      <c r="E445" s="389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3"/>
      <c r="R445" s="393"/>
      <c r="S445" s="393"/>
      <c r="T445" s="394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8">
        <v>4680115883161</v>
      </c>
      <c r="E446" s="389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3"/>
      <c r="R446" s="393"/>
      <c r="S446" s="393"/>
      <c r="T446" s="394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8">
        <v>4607091389531</v>
      </c>
      <c r="E447" s="389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3"/>
      <c r="R447" s="393"/>
      <c r="S447" s="393"/>
      <c r="T447" s="394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8">
        <v>4607091389531</v>
      </c>
      <c r="E448" s="389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8">
        <v>4607091384345</v>
      </c>
      <c r="E449" s="389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8">
        <v>4680115883185</v>
      </c>
      <c r="E450" s="389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8">
        <v>4680115883185</v>
      </c>
      <c r="E451" s="389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3"/>
      <c r="R451" s="393"/>
      <c r="S451" s="393"/>
      <c r="T451" s="394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8">
        <v>4680115882928</v>
      </c>
      <c r="E452" s="389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3"/>
      <c r="R452" s="393"/>
      <c r="S452" s="393"/>
      <c r="T452" s="394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2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03"/>
      <c r="O453" s="404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hidden="1" x14ac:dyDescent="0.2">
      <c r="A454" s="403"/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4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hidden="1" customHeight="1" x14ac:dyDescent="0.25">
      <c r="A455" s="415" t="s">
        <v>71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403"/>
      <c r="AA455" s="370"/>
      <c r="AB455" s="370"/>
      <c r="AC455" s="370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8">
        <v>4607091384352</v>
      </c>
      <c r="E456" s="389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3"/>
      <c r="R456" s="393"/>
      <c r="S456" s="393"/>
      <c r="T456" s="394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8">
        <v>4607091389654</v>
      </c>
      <c r="E457" s="389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3"/>
      <c r="R457" s="393"/>
      <c r="S457" s="393"/>
      <c r="T457" s="394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2"/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4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40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03"/>
      <c r="O459" s="404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15" t="s">
        <v>95</v>
      </c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03"/>
      <c r="O460" s="403"/>
      <c r="P460" s="403"/>
      <c r="Q460" s="403"/>
      <c r="R460" s="403"/>
      <c r="S460" s="403"/>
      <c r="T460" s="403"/>
      <c r="U460" s="403"/>
      <c r="V460" s="403"/>
      <c r="W460" s="403"/>
      <c r="X460" s="403"/>
      <c r="Y460" s="403"/>
      <c r="Z460" s="403"/>
      <c r="AA460" s="370"/>
      <c r="AB460" s="370"/>
      <c r="AC460" s="370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8">
        <v>4680115884342</v>
      </c>
      <c r="E461" s="389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2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4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403"/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4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423" t="s">
        <v>578</v>
      </c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03"/>
      <c r="O464" s="403"/>
      <c r="P464" s="403"/>
      <c r="Q464" s="403"/>
      <c r="R464" s="403"/>
      <c r="S464" s="403"/>
      <c r="T464" s="403"/>
      <c r="U464" s="403"/>
      <c r="V464" s="403"/>
      <c r="W464" s="403"/>
      <c r="X464" s="403"/>
      <c r="Y464" s="403"/>
      <c r="Z464" s="403"/>
      <c r="AA464" s="371"/>
      <c r="AB464" s="371"/>
      <c r="AC464" s="371"/>
    </row>
    <row r="465" spans="1:68" ht="14.25" hidden="1" customHeight="1" x14ac:dyDescent="0.25">
      <c r="A465" s="415" t="s">
        <v>147</v>
      </c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03"/>
      <c r="P465" s="403"/>
      <c r="Q465" s="403"/>
      <c r="R465" s="403"/>
      <c r="S465" s="403"/>
      <c r="T465" s="403"/>
      <c r="U465" s="403"/>
      <c r="V465" s="403"/>
      <c r="W465" s="403"/>
      <c r="X465" s="403"/>
      <c r="Y465" s="403"/>
      <c r="Z465" s="403"/>
      <c r="AA465" s="370"/>
      <c r="AB465" s="370"/>
      <c r="AC465" s="370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8">
        <v>4607091389364</v>
      </c>
      <c r="E466" s="389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3"/>
      <c r="R466" s="393"/>
      <c r="S466" s="393"/>
      <c r="T466" s="394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2"/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03"/>
      <c r="O467" s="404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40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4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15" t="s">
        <v>63</v>
      </c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3"/>
      <c r="O469" s="403"/>
      <c r="P469" s="403"/>
      <c r="Q469" s="403"/>
      <c r="R469" s="403"/>
      <c r="S469" s="403"/>
      <c r="T469" s="403"/>
      <c r="U469" s="403"/>
      <c r="V469" s="403"/>
      <c r="W469" s="403"/>
      <c r="X469" s="403"/>
      <c r="Y469" s="403"/>
      <c r="Z469" s="403"/>
      <c r="AA469" s="370"/>
      <c r="AB469" s="370"/>
      <c r="AC469" s="370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8">
        <v>4607091389739</v>
      </c>
      <c r="E470" s="389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8">
        <v>4607091389739</v>
      </c>
      <c r="E471" s="389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3"/>
      <c r="R471" s="393"/>
      <c r="S471" s="393"/>
      <c r="T471" s="394"/>
      <c r="U471" s="34"/>
      <c r="V471" s="34"/>
      <c r="W471" s="35" t="s">
        <v>68</v>
      </c>
      <c r="X471" s="377">
        <v>50</v>
      </c>
      <c r="Y471" s="378">
        <f t="shared" si="78"/>
        <v>50.400000000000006</v>
      </c>
      <c r="Z471" s="36">
        <f>IFERROR(IF(Y471=0,"",ROUNDUP(Y471/H471,0)*0.00753),"")</f>
        <v>9.0359999999999996E-2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52.738095238095234</v>
      </c>
      <c r="BN471" s="64">
        <f t="shared" si="80"/>
        <v>53.160000000000004</v>
      </c>
      <c r="BO471" s="64">
        <f t="shared" si="81"/>
        <v>7.6312576312576319E-2</v>
      </c>
      <c r="BP471" s="64">
        <f t="shared" si="82"/>
        <v>7.6923076923076927E-2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8">
        <v>4607091389425</v>
      </c>
      <c r="E472" s="389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3"/>
      <c r="R472" s="393"/>
      <c r="S472" s="393"/>
      <c r="T472" s="394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8">
        <v>4680115880771</v>
      </c>
      <c r="E473" s="389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8">
        <v>4607091389500</v>
      </c>
      <c r="E474" s="389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8">
        <v>4607091389500</v>
      </c>
      <c r="E475" s="389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02"/>
      <c r="B476" s="403"/>
      <c r="C476" s="403"/>
      <c r="D476" s="403"/>
      <c r="E476" s="403"/>
      <c r="F476" s="403"/>
      <c r="G476" s="403"/>
      <c r="H476" s="403"/>
      <c r="I476" s="403"/>
      <c r="J476" s="403"/>
      <c r="K476" s="403"/>
      <c r="L476" s="403"/>
      <c r="M476" s="403"/>
      <c r="N476" s="403"/>
      <c r="O476" s="404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11.904761904761905</v>
      </c>
      <c r="Y476" s="379">
        <f>IFERROR(Y470/H470,"0")+IFERROR(Y471/H471,"0")+IFERROR(Y472/H472,"0")+IFERROR(Y473/H473,"0")+IFERROR(Y474/H474,"0")+IFERROR(Y475/H475,"0")</f>
        <v>12</v>
      </c>
      <c r="Z476" s="379">
        <f>IFERROR(IF(Z470="",0,Z470),"0")+IFERROR(IF(Z471="",0,Z471),"0")+IFERROR(IF(Z472="",0,Z472),"0")+IFERROR(IF(Z473="",0,Z473),"0")+IFERROR(IF(Z474="",0,Z474),"0")+IFERROR(IF(Z475="",0,Z475),"0")</f>
        <v>9.0359999999999996E-2</v>
      </c>
      <c r="AA476" s="380"/>
      <c r="AB476" s="380"/>
      <c r="AC476" s="380"/>
    </row>
    <row r="477" spans="1:68" x14ac:dyDescent="0.2">
      <c r="A477" s="403"/>
      <c r="B477" s="403"/>
      <c r="C477" s="403"/>
      <c r="D477" s="403"/>
      <c r="E477" s="403"/>
      <c r="F477" s="403"/>
      <c r="G477" s="403"/>
      <c r="H477" s="403"/>
      <c r="I477" s="403"/>
      <c r="J477" s="403"/>
      <c r="K477" s="403"/>
      <c r="L477" s="403"/>
      <c r="M477" s="403"/>
      <c r="N477" s="403"/>
      <c r="O477" s="404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50</v>
      </c>
      <c r="Y477" s="379">
        <f>IFERROR(SUM(Y470:Y475),"0")</f>
        <v>50.400000000000006</v>
      </c>
      <c r="Z477" s="37"/>
      <c r="AA477" s="380"/>
      <c r="AB477" s="380"/>
      <c r="AC477" s="380"/>
    </row>
    <row r="478" spans="1:68" ht="14.25" hidden="1" customHeight="1" x14ac:dyDescent="0.25">
      <c r="A478" s="415" t="s">
        <v>104</v>
      </c>
      <c r="B478" s="403"/>
      <c r="C478" s="403"/>
      <c r="D478" s="403"/>
      <c r="E478" s="403"/>
      <c r="F478" s="403"/>
      <c r="G478" s="403"/>
      <c r="H478" s="403"/>
      <c r="I478" s="403"/>
      <c r="J478" s="403"/>
      <c r="K478" s="403"/>
      <c r="L478" s="403"/>
      <c r="M478" s="403"/>
      <c r="N478" s="403"/>
      <c r="O478" s="403"/>
      <c r="P478" s="403"/>
      <c r="Q478" s="403"/>
      <c r="R478" s="403"/>
      <c r="S478" s="403"/>
      <c r="T478" s="403"/>
      <c r="U478" s="403"/>
      <c r="V478" s="403"/>
      <c r="W478" s="403"/>
      <c r="X478" s="403"/>
      <c r="Y478" s="403"/>
      <c r="Z478" s="403"/>
      <c r="AA478" s="370"/>
      <c r="AB478" s="370"/>
      <c r="AC478" s="370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8">
        <v>4680115884090</v>
      </c>
      <c r="E479" s="389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3"/>
      <c r="R479" s="393"/>
      <c r="S479" s="393"/>
      <c r="T479" s="394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2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4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403"/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4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423" t="s">
        <v>593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03"/>
      <c r="Z482" s="403"/>
      <c r="AA482" s="371"/>
      <c r="AB482" s="371"/>
      <c r="AC482" s="371"/>
    </row>
    <row r="483" spans="1:68" ht="14.25" hidden="1" customHeight="1" x14ac:dyDescent="0.25">
      <c r="A483" s="415" t="s">
        <v>63</v>
      </c>
      <c r="B483" s="403"/>
      <c r="C483" s="403"/>
      <c r="D483" s="403"/>
      <c r="E483" s="403"/>
      <c r="F483" s="403"/>
      <c r="G483" s="403"/>
      <c r="H483" s="403"/>
      <c r="I483" s="403"/>
      <c r="J483" s="403"/>
      <c r="K483" s="403"/>
      <c r="L483" s="403"/>
      <c r="M483" s="403"/>
      <c r="N483" s="403"/>
      <c r="O483" s="403"/>
      <c r="P483" s="403"/>
      <c r="Q483" s="403"/>
      <c r="R483" s="403"/>
      <c r="S483" s="403"/>
      <c r="T483" s="403"/>
      <c r="U483" s="403"/>
      <c r="V483" s="403"/>
      <c r="W483" s="403"/>
      <c r="X483" s="403"/>
      <c r="Y483" s="403"/>
      <c r="Z483" s="403"/>
      <c r="AA483" s="370"/>
      <c r="AB483" s="370"/>
      <c r="AC483" s="370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8">
        <v>4680115885189</v>
      </c>
      <c r="E484" s="389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3"/>
      <c r="R484" s="393"/>
      <c r="S484" s="393"/>
      <c r="T484" s="394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8">
        <v>4680115885172</v>
      </c>
      <c r="E485" s="389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2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3"/>
      <c r="R485" s="393"/>
      <c r="S485" s="393"/>
      <c r="T485" s="394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8">
        <v>4680115885110</v>
      </c>
      <c r="E486" s="389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1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3"/>
      <c r="R486" s="393"/>
      <c r="S486" s="393"/>
      <c r="T486" s="394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2"/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4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403"/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03"/>
      <c r="O488" s="404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423" t="s">
        <v>600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403"/>
      <c r="AA489" s="371"/>
      <c r="AB489" s="371"/>
      <c r="AC489" s="371"/>
    </row>
    <row r="490" spans="1:68" ht="14.25" hidden="1" customHeight="1" x14ac:dyDescent="0.25">
      <c r="A490" s="415" t="s">
        <v>63</v>
      </c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03"/>
      <c r="P490" s="403"/>
      <c r="Q490" s="403"/>
      <c r="R490" s="403"/>
      <c r="S490" s="403"/>
      <c r="T490" s="403"/>
      <c r="U490" s="403"/>
      <c r="V490" s="403"/>
      <c r="W490" s="403"/>
      <c r="X490" s="403"/>
      <c r="Y490" s="403"/>
      <c r="Z490" s="403"/>
      <c r="AA490" s="370"/>
      <c r="AB490" s="370"/>
      <c r="AC490" s="370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8">
        <v>4680115885103</v>
      </c>
      <c r="E491" s="389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3"/>
      <c r="R491" s="393"/>
      <c r="S491" s="393"/>
      <c r="T491" s="394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2"/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4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403"/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03"/>
      <c r="O493" s="404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390" t="s">
        <v>603</v>
      </c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391"/>
      <c r="O494" s="391"/>
      <c r="P494" s="391"/>
      <c r="Q494" s="391"/>
      <c r="R494" s="391"/>
      <c r="S494" s="391"/>
      <c r="T494" s="391"/>
      <c r="U494" s="391"/>
      <c r="V494" s="391"/>
      <c r="W494" s="391"/>
      <c r="X494" s="391"/>
      <c r="Y494" s="391"/>
      <c r="Z494" s="391"/>
      <c r="AA494" s="48"/>
      <c r="AB494" s="48"/>
      <c r="AC494" s="48"/>
    </row>
    <row r="495" spans="1:68" ht="16.5" hidden="1" customHeight="1" x14ac:dyDescent="0.25">
      <c r="A495" s="423" t="s">
        <v>603</v>
      </c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3"/>
      <c r="P495" s="403"/>
      <c r="Q495" s="403"/>
      <c r="R495" s="403"/>
      <c r="S495" s="403"/>
      <c r="T495" s="403"/>
      <c r="U495" s="403"/>
      <c r="V495" s="403"/>
      <c r="W495" s="403"/>
      <c r="X495" s="403"/>
      <c r="Y495" s="403"/>
      <c r="Z495" s="403"/>
      <c r="AA495" s="371"/>
      <c r="AB495" s="371"/>
      <c r="AC495" s="371"/>
    </row>
    <row r="496" spans="1:68" ht="14.25" hidden="1" customHeight="1" x14ac:dyDescent="0.25">
      <c r="A496" s="415" t="s">
        <v>109</v>
      </c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03"/>
      <c r="P496" s="403"/>
      <c r="Q496" s="403"/>
      <c r="R496" s="403"/>
      <c r="S496" s="403"/>
      <c r="T496" s="403"/>
      <c r="U496" s="403"/>
      <c r="V496" s="403"/>
      <c r="W496" s="403"/>
      <c r="X496" s="403"/>
      <c r="Y496" s="403"/>
      <c r="Z496" s="403"/>
      <c r="AA496" s="370"/>
      <c r="AB496" s="370"/>
      <c r="AC496" s="370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8">
        <v>4607091389067</v>
      </c>
      <c r="E497" s="389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3"/>
      <c r="R497" s="393"/>
      <c r="S497" s="393"/>
      <c r="T497" s="394"/>
      <c r="U497" s="34"/>
      <c r="V497" s="34"/>
      <c r="W497" s="35" t="s">
        <v>68</v>
      </c>
      <c r="X497" s="377">
        <v>200</v>
      </c>
      <c r="Y497" s="378">
        <f t="shared" ref="Y497:Y504" si="83">IFERROR(IF(X497="",0,CEILING((X497/$H497),1)*$H497),"")</f>
        <v>200.64000000000001</v>
      </c>
      <c r="Z497" s="36">
        <f t="shared" ref="Z497:Z502" si="84">IFERROR(IF(Y497=0,"",ROUNDUP(Y497/H497,0)*0.01196),"")</f>
        <v>0.45448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213.63636363636363</v>
      </c>
      <c r="BN497" s="64">
        <f t="shared" ref="BN497:BN504" si="86">IFERROR(Y497*I497/H497,"0")</f>
        <v>214.32</v>
      </c>
      <c r="BO497" s="64">
        <f t="shared" ref="BO497:BO504" si="87">IFERROR(1/J497*(X497/H497),"0")</f>
        <v>0.36421911421911418</v>
      </c>
      <c r="BP497" s="64">
        <f t="shared" ref="BP497:BP504" si="88">IFERROR(1/J497*(Y497/H497),"0")</f>
        <v>0.36538461538461542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8">
        <v>4680115885271</v>
      </c>
      <c r="E498" s="389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3"/>
      <c r="R498" s="393"/>
      <c r="S498" s="393"/>
      <c r="T498" s="394"/>
      <c r="U498" s="34"/>
      <c r="V498" s="34"/>
      <c r="W498" s="35" t="s">
        <v>68</v>
      </c>
      <c r="X498" s="377">
        <v>300</v>
      </c>
      <c r="Y498" s="378">
        <f t="shared" si="83"/>
        <v>300.96000000000004</v>
      </c>
      <c r="Z498" s="36">
        <f t="shared" si="84"/>
        <v>0.68171999999999999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320.45454545454544</v>
      </c>
      <c r="BN498" s="64">
        <f t="shared" si="86"/>
        <v>321.48</v>
      </c>
      <c r="BO498" s="64">
        <f t="shared" si="87"/>
        <v>0.54632867132867136</v>
      </c>
      <c r="BP498" s="64">
        <f t="shared" si="88"/>
        <v>0.54807692307692313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8">
        <v>4680115884502</v>
      </c>
      <c r="E499" s="389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3"/>
      <c r="R499" s="393"/>
      <c r="S499" s="393"/>
      <c r="T499" s="394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610</v>
      </c>
      <c r="B500" s="54" t="s">
        <v>611</v>
      </c>
      <c r="C500" s="31">
        <v>4301011771</v>
      </c>
      <c r="D500" s="388">
        <v>4607091389104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3"/>
      <c r="R500" s="393"/>
      <c r="S500" s="393"/>
      <c r="T500" s="394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8">
        <v>4680115884519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3"/>
      <c r="R501" s="393"/>
      <c r="S501" s="393"/>
      <c r="T501" s="394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8">
        <v>4680115885226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3"/>
      <c r="R502" s="393"/>
      <c r="S502" s="393"/>
      <c r="T502" s="394"/>
      <c r="U502" s="34"/>
      <c r="V502" s="34"/>
      <c r="W502" s="35" t="s">
        <v>68</v>
      </c>
      <c r="X502" s="377">
        <v>2400</v>
      </c>
      <c r="Y502" s="378">
        <f t="shared" si="83"/>
        <v>2402.4</v>
      </c>
      <c r="Z502" s="36">
        <f t="shared" si="84"/>
        <v>5.4417999999999997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2563.6363636363635</v>
      </c>
      <c r="BN502" s="64">
        <f t="shared" si="86"/>
        <v>2566.1999999999998</v>
      </c>
      <c r="BO502" s="64">
        <f t="shared" si="87"/>
        <v>4.3706293706293708</v>
      </c>
      <c r="BP502" s="64">
        <f t="shared" si="88"/>
        <v>4.375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8">
        <v>4680115880603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3"/>
      <c r="R503" s="393"/>
      <c r="S503" s="393"/>
      <c r="T503" s="394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8">
        <v>4607091389982</v>
      </c>
      <c r="E504" s="389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3"/>
      <c r="R504" s="393"/>
      <c r="S504" s="393"/>
      <c r="T504" s="394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2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03"/>
      <c r="O505" s="404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549.24242424242425</v>
      </c>
      <c r="Y505" s="379">
        <f>IFERROR(Y497/H497,"0")+IFERROR(Y498/H498,"0")+IFERROR(Y499/H499,"0")+IFERROR(Y500/H500,"0")+IFERROR(Y501/H501,"0")+IFERROR(Y502/H502,"0")+IFERROR(Y503/H503,"0")+IFERROR(Y504/H504,"0")</f>
        <v>550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6.5779999999999994</v>
      </c>
      <c r="AA505" s="380"/>
      <c r="AB505" s="380"/>
      <c r="AC505" s="380"/>
    </row>
    <row r="506" spans="1:68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03"/>
      <c r="O506" s="404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2900</v>
      </c>
      <c r="Y506" s="379">
        <f>IFERROR(SUM(Y497:Y504),"0")</f>
        <v>2904</v>
      </c>
      <c r="Z506" s="37"/>
      <c r="AA506" s="380"/>
      <c r="AB506" s="380"/>
      <c r="AC506" s="380"/>
    </row>
    <row r="507" spans="1:68" ht="14.25" hidden="1" customHeight="1" x14ac:dyDescent="0.25">
      <c r="A507" s="415" t="s">
        <v>147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403"/>
      <c r="AA507" s="370"/>
      <c r="AB507" s="370"/>
      <c r="AC507" s="370"/>
    </row>
    <row r="508" spans="1:68" ht="16.5" hidden="1" customHeight="1" x14ac:dyDescent="0.25">
      <c r="A508" s="54" t="s">
        <v>620</v>
      </c>
      <c r="B508" s="54" t="s">
        <v>621</v>
      </c>
      <c r="C508" s="31">
        <v>4301020222</v>
      </c>
      <c r="D508" s="388">
        <v>4607091388930</v>
      </c>
      <c r="E508" s="389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3"/>
      <c r="R508" s="393"/>
      <c r="S508" s="393"/>
      <c r="T508" s="394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8">
        <v>4680115880054</v>
      </c>
      <c r="E509" s="389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3"/>
      <c r="R509" s="393"/>
      <c r="S509" s="393"/>
      <c r="T509" s="394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2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3"/>
      <c r="O510" s="404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hidden="1" x14ac:dyDescent="0.2">
      <c r="A511" s="403"/>
      <c r="B511" s="403"/>
      <c r="C511" s="403"/>
      <c r="D511" s="403"/>
      <c r="E511" s="403"/>
      <c r="F511" s="403"/>
      <c r="G511" s="403"/>
      <c r="H511" s="403"/>
      <c r="I511" s="403"/>
      <c r="J511" s="403"/>
      <c r="K511" s="403"/>
      <c r="L511" s="403"/>
      <c r="M511" s="403"/>
      <c r="N511" s="403"/>
      <c r="O511" s="404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hidden="1" customHeight="1" x14ac:dyDescent="0.25">
      <c r="A512" s="415" t="s">
        <v>63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403"/>
      <c r="AA512" s="370"/>
      <c r="AB512" s="370"/>
      <c r="AC512" s="370"/>
    </row>
    <row r="513" spans="1:68" ht="27" hidden="1" customHeight="1" x14ac:dyDescent="0.25">
      <c r="A513" s="54" t="s">
        <v>624</v>
      </c>
      <c r="B513" s="54" t="s">
        <v>625</v>
      </c>
      <c r="C513" s="31">
        <v>4301031252</v>
      </c>
      <c r="D513" s="388">
        <v>4680115883116</v>
      </c>
      <c r="E513" s="389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626</v>
      </c>
      <c r="B514" s="54" t="s">
        <v>627</v>
      </c>
      <c r="C514" s="31">
        <v>4301031248</v>
      </c>
      <c r="D514" s="388">
        <v>4680115883093</v>
      </c>
      <c r="E514" s="389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4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3"/>
      <c r="R514" s="393"/>
      <c r="S514" s="393"/>
      <c r="T514" s="394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628</v>
      </c>
      <c r="B515" s="54" t="s">
        <v>629</v>
      </c>
      <c r="C515" s="31">
        <v>4301031250</v>
      </c>
      <c r="D515" s="388">
        <v>4680115883109</v>
      </c>
      <c r="E515" s="389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8">
        <v>4680115882072</v>
      </c>
      <c r="E516" s="389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47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8">
        <v>4680115882102</v>
      </c>
      <c r="E517" s="389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8">
        <v>4680115882096</v>
      </c>
      <c r="E518" s="389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02"/>
      <c r="B519" s="403"/>
      <c r="C519" s="403"/>
      <c r="D519" s="403"/>
      <c r="E519" s="403"/>
      <c r="F519" s="403"/>
      <c r="G519" s="403"/>
      <c r="H519" s="403"/>
      <c r="I519" s="403"/>
      <c r="J519" s="403"/>
      <c r="K519" s="403"/>
      <c r="L519" s="403"/>
      <c r="M519" s="403"/>
      <c r="N519" s="403"/>
      <c r="O519" s="404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hidden="1" x14ac:dyDescent="0.2">
      <c r="A520" s="403"/>
      <c r="B520" s="403"/>
      <c r="C520" s="403"/>
      <c r="D520" s="403"/>
      <c r="E520" s="403"/>
      <c r="F520" s="403"/>
      <c r="G520" s="403"/>
      <c r="H520" s="403"/>
      <c r="I520" s="403"/>
      <c r="J520" s="403"/>
      <c r="K520" s="403"/>
      <c r="L520" s="403"/>
      <c r="M520" s="403"/>
      <c r="N520" s="403"/>
      <c r="O520" s="404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hidden="1" customHeight="1" x14ac:dyDescent="0.25">
      <c r="A521" s="415" t="s">
        <v>71</v>
      </c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3"/>
      <c r="P521" s="403"/>
      <c r="Q521" s="403"/>
      <c r="R521" s="403"/>
      <c r="S521" s="403"/>
      <c r="T521" s="403"/>
      <c r="U521" s="403"/>
      <c r="V521" s="403"/>
      <c r="W521" s="403"/>
      <c r="X521" s="403"/>
      <c r="Y521" s="403"/>
      <c r="Z521" s="403"/>
      <c r="AA521" s="370"/>
      <c r="AB521" s="370"/>
      <c r="AC521" s="370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8">
        <v>4607091383409</v>
      </c>
      <c r="E522" s="389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3"/>
      <c r="R522" s="393"/>
      <c r="S522" s="393"/>
      <c r="T522" s="394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8">
        <v>4607091383416</v>
      </c>
      <c r="E523" s="389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3"/>
      <c r="R523" s="393"/>
      <c r="S523" s="393"/>
      <c r="T523" s="394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8">
        <v>4680115883536</v>
      </c>
      <c r="E524" s="389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3"/>
      <c r="R524" s="393"/>
      <c r="S524" s="393"/>
      <c r="T524" s="394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2"/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4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403"/>
      <c r="B526" s="403"/>
      <c r="C526" s="403"/>
      <c r="D526" s="403"/>
      <c r="E526" s="403"/>
      <c r="F526" s="403"/>
      <c r="G526" s="403"/>
      <c r="H526" s="403"/>
      <c r="I526" s="403"/>
      <c r="J526" s="403"/>
      <c r="K526" s="403"/>
      <c r="L526" s="403"/>
      <c r="M526" s="403"/>
      <c r="N526" s="403"/>
      <c r="O526" s="404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15" t="s">
        <v>168</v>
      </c>
      <c r="B527" s="403"/>
      <c r="C527" s="403"/>
      <c r="D527" s="403"/>
      <c r="E527" s="403"/>
      <c r="F527" s="403"/>
      <c r="G527" s="403"/>
      <c r="H527" s="403"/>
      <c r="I527" s="403"/>
      <c r="J527" s="403"/>
      <c r="K527" s="403"/>
      <c r="L527" s="403"/>
      <c r="M527" s="403"/>
      <c r="N527" s="403"/>
      <c r="O527" s="403"/>
      <c r="P527" s="403"/>
      <c r="Q527" s="403"/>
      <c r="R527" s="403"/>
      <c r="S527" s="403"/>
      <c r="T527" s="403"/>
      <c r="U527" s="403"/>
      <c r="V527" s="403"/>
      <c r="W527" s="403"/>
      <c r="X527" s="403"/>
      <c r="Y527" s="403"/>
      <c r="Z527" s="403"/>
      <c r="AA527" s="370"/>
      <c r="AB527" s="370"/>
      <c r="AC527" s="370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8">
        <v>4680115885035</v>
      </c>
      <c r="E528" s="389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3"/>
      <c r="R528" s="393"/>
      <c r="S528" s="393"/>
      <c r="T528" s="394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2"/>
      <c r="B529" s="403"/>
      <c r="C529" s="403"/>
      <c r="D529" s="403"/>
      <c r="E529" s="403"/>
      <c r="F529" s="403"/>
      <c r="G529" s="403"/>
      <c r="H529" s="403"/>
      <c r="I529" s="403"/>
      <c r="J529" s="403"/>
      <c r="K529" s="403"/>
      <c r="L529" s="403"/>
      <c r="M529" s="403"/>
      <c r="N529" s="403"/>
      <c r="O529" s="404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403"/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4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390" t="s">
        <v>644</v>
      </c>
      <c r="B531" s="391"/>
      <c r="C531" s="391"/>
      <c r="D531" s="391"/>
      <c r="E531" s="391"/>
      <c r="F531" s="391"/>
      <c r="G531" s="391"/>
      <c r="H531" s="391"/>
      <c r="I531" s="391"/>
      <c r="J531" s="391"/>
      <c r="K531" s="391"/>
      <c r="L531" s="391"/>
      <c r="M531" s="391"/>
      <c r="N531" s="391"/>
      <c r="O531" s="391"/>
      <c r="P531" s="391"/>
      <c r="Q531" s="391"/>
      <c r="R531" s="391"/>
      <c r="S531" s="391"/>
      <c r="T531" s="391"/>
      <c r="U531" s="391"/>
      <c r="V531" s="391"/>
      <c r="W531" s="391"/>
      <c r="X531" s="391"/>
      <c r="Y531" s="391"/>
      <c r="Z531" s="391"/>
      <c r="AA531" s="48"/>
      <c r="AB531" s="48"/>
      <c r="AC531" s="48"/>
    </row>
    <row r="532" spans="1:68" ht="16.5" hidden="1" customHeight="1" x14ac:dyDescent="0.25">
      <c r="A532" s="423" t="s">
        <v>644</v>
      </c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03"/>
      <c r="P532" s="403"/>
      <c r="Q532" s="403"/>
      <c r="R532" s="403"/>
      <c r="S532" s="403"/>
      <c r="T532" s="403"/>
      <c r="U532" s="403"/>
      <c r="V532" s="403"/>
      <c r="W532" s="403"/>
      <c r="X532" s="403"/>
      <c r="Y532" s="403"/>
      <c r="Z532" s="403"/>
      <c r="AA532" s="371"/>
      <c r="AB532" s="371"/>
      <c r="AC532" s="371"/>
    </row>
    <row r="533" spans="1:68" ht="14.25" hidden="1" customHeight="1" x14ac:dyDescent="0.25">
      <c r="A533" s="415" t="s">
        <v>109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403"/>
      <c r="AA533" s="370"/>
      <c r="AB533" s="370"/>
      <c r="AC533" s="370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8">
        <v>4640242181011</v>
      </c>
      <c r="E534" s="389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3" t="s">
        <v>647</v>
      </c>
      <c r="Q534" s="393"/>
      <c r="R534" s="393"/>
      <c r="S534" s="393"/>
      <c r="T534" s="394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8">
        <v>4640242180441</v>
      </c>
      <c r="E535" s="389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40" t="s">
        <v>650</v>
      </c>
      <c r="Q535" s="393"/>
      <c r="R535" s="393"/>
      <c r="S535" s="393"/>
      <c r="T535" s="394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8">
        <v>4640242180564</v>
      </c>
      <c r="E536" s="389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8" t="s">
        <v>653</v>
      </c>
      <c r="Q536" s="393"/>
      <c r="R536" s="393"/>
      <c r="S536" s="393"/>
      <c r="T536" s="394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8">
        <v>4640242180922</v>
      </c>
      <c r="E537" s="389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69" t="s">
        <v>656</v>
      </c>
      <c r="Q537" s="393"/>
      <c r="R537" s="393"/>
      <c r="S537" s="393"/>
      <c r="T537" s="394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8">
        <v>4640242181189</v>
      </c>
      <c r="E538" s="389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90" t="s">
        <v>659</v>
      </c>
      <c r="Q538" s="393"/>
      <c r="R538" s="393"/>
      <c r="S538" s="393"/>
      <c r="T538" s="394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8">
        <v>4640242180038</v>
      </c>
      <c r="E539" s="389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93"/>
      <c r="R539" s="393"/>
      <c r="S539" s="393"/>
      <c r="T539" s="394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8">
        <v>4640242181172</v>
      </c>
      <c r="E540" s="389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1" t="s">
        <v>665</v>
      </c>
      <c r="Q540" s="393"/>
      <c r="R540" s="393"/>
      <c r="S540" s="393"/>
      <c r="T540" s="394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2"/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4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403"/>
      <c r="B542" s="403"/>
      <c r="C542" s="403"/>
      <c r="D542" s="403"/>
      <c r="E542" s="403"/>
      <c r="F542" s="403"/>
      <c r="G542" s="403"/>
      <c r="H542" s="403"/>
      <c r="I542" s="403"/>
      <c r="J542" s="403"/>
      <c r="K542" s="403"/>
      <c r="L542" s="403"/>
      <c r="M542" s="403"/>
      <c r="N542" s="403"/>
      <c r="O542" s="404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15" t="s">
        <v>147</v>
      </c>
      <c r="B543" s="403"/>
      <c r="C543" s="403"/>
      <c r="D543" s="403"/>
      <c r="E543" s="403"/>
      <c r="F543" s="403"/>
      <c r="G543" s="403"/>
      <c r="H543" s="403"/>
      <c r="I543" s="403"/>
      <c r="J543" s="403"/>
      <c r="K543" s="403"/>
      <c r="L543" s="403"/>
      <c r="M543" s="403"/>
      <c r="N543" s="403"/>
      <c r="O543" s="403"/>
      <c r="P543" s="403"/>
      <c r="Q543" s="403"/>
      <c r="R543" s="403"/>
      <c r="S543" s="403"/>
      <c r="T543" s="403"/>
      <c r="U543" s="403"/>
      <c r="V543" s="403"/>
      <c r="W543" s="403"/>
      <c r="X543" s="403"/>
      <c r="Y543" s="403"/>
      <c r="Z543" s="403"/>
      <c r="AA543" s="370"/>
      <c r="AB543" s="370"/>
      <c r="AC543" s="370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8">
        <v>4640242180519</v>
      </c>
      <c r="E544" s="389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6" t="s">
        <v>668</v>
      </c>
      <c r="Q544" s="393"/>
      <c r="R544" s="393"/>
      <c r="S544" s="393"/>
      <c r="T544" s="394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8">
        <v>4640242180526</v>
      </c>
      <c r="E545" s="389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9" t="s">
        <v>671</v>
      </c>
      <c r="Q545" s="393"/>
      <c r="R545" s="393"/>
      <c r="S545" s="393"/>
      <c r="T545" s="394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8">
        <v>4640242180090</v>
      </c>
      <c r="E546" s="389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20" t="s">
        <v>674</v>
      </c>
      <c r="Q546" s="393"/>
      <c r="R546" s="393"/>
      <c r="S546" s="393"/>
      <c r="T546" s="394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8">
        <v>4640242181363</v>
      </c>
      <c r="E547" s="389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677</v>
      </c>
      <c r="Q547" s="393"/>
      <c r="R547" s="393"/>
      <c r="S547" s="393"/>
      <c r="T547" s="394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2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03"/>
      <c r="O548" s="404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403"/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4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15" t="s">
        <v>63</v>
      </c>
      <c r="B550" s="403"/>
      <c r="C550" s="403"/>
      <c r="D550" s="403"/>
      <c r="E550" s="403"/>
      <c r="F550" s="403"/>
      <c r="G550" s="403"/>
      <c r="H550" s="403"/>
      <c r="I550" s="403"/>
      <c r="J550" s="403"/>
      <c r="K550" s="403"/>
      <c r="L550" s="403"/>
      <c r="M550" s="403"/>
      <c r="N550" s="403"/>
      <c r="O550" s="403"/>
      <c r="P550" s="403"/>
      <c r="Q550" s="403"/>
      <c r="R550" s="403"/>
      <c r="S550" s="403"/>
      <c r="T550" s="403"/>
      <c r="U550" s="403"/>
      <c r="V550" s="403"/>
      <c r="W550" s="403"/>
      <c r="X550" s="403"/>
      <c r="Y550" s="403"/>
      <c r="Z550" s="403"/>
      <c r="AA550" s="370"/>
      <c r="AB550" s="370"/>
      <c r="AC550" s="370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8">
        <v>4640242180816</v>
      </c>
      <c r="E551" s="389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4" t="s">
        <v>680</v>
      </c>
      <c r="Q551" s="393"/>
      <c r="R551" s="393"/>
      <c r="S551" s="393"/>
      <c r="T551" s="394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hidden="1" customHeight="1" x14ac:dyDescent="0.25">
      <c r="A552" s="54" t="s">
        <v>681</v>
      </c>
      <c r="B552" s="54" t="s">
        <v>682</v>
      </c>
      <c r="C552" s="31">
        <v>4301031244</v>
      </c>
      <c r="D552" s="388">
        <v>4640242180595</v>
      </c>
      <c r="E552" s="389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5" t="s">
        <v>683</v>
      </c>
      <c r="Q552" s="393"/>
      <c r="R552" s="393"/>
      <c r="S552" s="393"/>
      <c r="T552" s="394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8">
        <v>4640242181615</v>
      </c>
      <c r="E553" s="389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93"/>
      <c r="R553" s="393"/>
      <c r="S553" s="393"/>
      <c r="T553" s="394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8">
        <v>4640242181639</v>
      </c>
      <c r="E554" s="389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689</v>
      </c>
      <c r="Q554" s="393"/>
      <c r="R554" s="393"/>
      <c r="S554" s="393"/>
      <c r="T554" s="394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8">
        <v>4640242181622</v>
      </c>
      <c r="E555" s="389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9" t="s">
        <v>692</v>
      </c>
      <c r="Q555" s="393"/>
      <c r="R555" s="393"/>
      <c r="S555" s="393"/>
      <c r="T555" s="394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8">
        <v>4640242180489</v>
      </c>
      <c r="E556" s="389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5" t="s">
        <v>695</v>
      </c>
      <c r="Q556" s="393"/>
      <c r="R556" s="393"/>
      <c r="S556" s="393"/>
      <c r="T556" s="394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idden="1" x14ac:dyDescent="0.2">
      <c r="A557" s="402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03"/>
      <c r="O557" s="404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hidden="1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03"/>
      <c r="O558" s="404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hidden="1" customHeight="1" x14ac:dyDescent="0.25">
      <c r="A559" s="415" t="s">
        <v>71</v>
      </c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03"/>
      <c r="O559" s="403"/>
      <c r="P559" s="403"/>
      <c r="Q559" s="403"/>
      <c r="R559" s="403"/>
      <c r="S559" s="403"/>
      <c r="T559" s="403"/>
      <c r="U559" s="403"/>
      <c r="V559" s="403"/>
      <c r="W559" s="403"/>
      <c r="X559" s="403"/>
      <c r="Y559" s="403"/>
      <c r="Z559" s="403"/>
      <c r="AA559" s="370"/>
      <c r="AB559" s="370"/>
      <c r="AC559" s="370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8">
        <v>4640242180533</v>
      </c>
      <c r="E560" s="389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8" t="s">
        <v>698</v>
      </c>
      <c r="Q560" s="393"/>
      <c r="R560" s="393"/>
      <c r="S560" s="393"/>
      <c r="T560" s="394"/>
      <c r="U560" s="34"/>
      <c r="V560" s="34"/>
      <c r="W560" s="35" t="s">
        <v>68</v>
      </c>
      <c r="X560" s="377">
        <v>300</v>
      </c>
      <c r="Y560" s="378">
        <f>IFERROR(IF(X560="",0,CEILING((X560/$H560),1)*$H560),"")</f>
        <v>304.2</v>
      </c>
      <c r="Z560" s="36">
        <f>IFERROR(IF(Y560=0,"",ROUNDUP(Y560/H560,0)*0.02175),"")</f>
        <v>0.84824999999999995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321.69230769230774</v>
      </c>
      <c r="BN560" s="64">
        <f>IFERROR(Y560*I560/H560,"0")</f>
        <v>326.19600000000003</v>
      </c>
      <c r="BO560" s="64">
        <f>IFERROR(1/J560*(X560/H560),"0")</f>
        <v>0.6868131868131867</v>
      </c>
      <c r="BP560" s="64">
        <f>IFERROR(1/J560*(Y560/H560),"0")</f>
        <v>0.6964285714285714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8">
        <v>4640242180540</v>
      </c>
      <c r="E561" s="389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4" t="s">
        <v>701</v>
      </c>
      <c r="Q561" s="393"/>
      <c r="R561" s="393"/>
      <c r="S561" s="393"/>
      <c r="T561" s="394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2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03"/>
      <c r="O562" s="404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38.46153846153846</v>
      </c>
      <c r="Y562" s="379">
        <f>IFERROR(Y560/H560,"0")+IFERROR(Y561/H561,"0")</f>
        <v>39</v>
      </c>
      <c r="Z562" s="379">
        <f>IFERROR(IF(Z560="",0,Z560),"0")+IFERROR(IF(Z561="",0,Z561),"0")</f>
        <v>0.84824999999999995</v>
      </c>
      <c r="AA562" s="380"/>
      <c r="AB562" s="380"/>
      <c r="AC562" s="380"/>
    </row>
    <row r="563" spans="1:68" x14ac:dyDescent="0.2">
      <c r="A563" s="403"/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03"/>
      <c r="O563" s="404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300</v>
      </c>
      <c r="Y563" s="379">
        <f>IFERROR(SUM(Y560:Y561),"0")</f>
        <v>304.2</v>
      </c>
      <c r="Z563" s="37"/>
      <c r="AA563" s="380"/>
      <c r="AB563" s="380"/>
      <c r="AC563" s="380"/>
    </row>
    <row r="564" spans="1:68" ht="14.25" hidden="1" customHeight="1" x14ac:dyDescent="0.25">
      <c r="A564" s="415" t="s">
        <v>168</v>
      </c>
      <c r="B564" s="403"/>
      <c r="C564" s="403"/>
      <c r="D564" s="403"/>
      <c r="E564" s="403"/>
      <c r="F564" s="403"/>
      <c r="G564" s="403"/>
      <c r="H564" s="403"/>
      <c r="I564" s="403"/>
      <c r="J564" s="403"/>
      <c r="K564" s="403"/>
      <c r="L564" s="403"/>
      <c r="M564" s="403"/>
      <c r="N564" s="403"/>
      <c r="O564" s="403"/>
      <c r="P564" s="403"/>
      <c r="Q564" s="403"/>
      <c r="R564" s="403"/>
      <c r="S564" s="403"/>
      <c r="T564" s="403"/>
      <c r="U564" s="403"/>
      <c r="V564" s="403"/>
      <c r="W564" s="403"/>
      <c r="X564" s="403"/>
      <c r="Y564" s="403"/>
      <c r="Z564" s="403"/>
      <c r="AA564" s="370"/>
      <c r="AB564" s="370"/>
      <c r="AC564" s="370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8">
        <v>4640242180120</v>
      </c>
      <c r="E565" s="389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8" t="s">
        <v>704</v>
      </c>
      <c r="Q565" s="393"/>
      <c r="R565" s="393"/>
      <c r="S565" s="393"/>
      <c r="T565" s="394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8">
        <v>4640242180120</v>
      </c>
      <c r="E566" s="389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5" t="s">
        <v>706</v>
      </c>
      <c r="Q566" s="393"/>
      <c r="R566" s="393"/>
      <c r="S566" s="393"/>
      <c r="T566" s="394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8">
        <v>4640242180137</v>
      </c>
      <c r="E567" s="389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9" t="s">
        <v>709</v>
      </c>
      <c r="Q567" s="393"/>
      <c r="R567" s="393"/>
      <c r="S567" s="393"/>
      <c r="T567" s="394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8">
        <v>4640242180137</v>
      </c>
      <c r="E568" s="389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6" t="s">
        <v>711</v>
      </c>
      <c r="Q568" s="393"/>
      <c r="R568" s="393"/>
      <c r="S568" s="393"/>
      <c r="T568" s="394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2"/>
      <c r="B569" s="403"/>
      <c r="C569" s="403"/>
      <c r="D569" s="403"/>
      <c r="E569" s="403"/>
      <c r="F569" s="403"/>
      <c r="G569" s="403"/>
      <c r="H569" s="403"/>
      <c r="I569" s="403"/>
      <c r="J569" s="403"/>
      <c r="K569" s="403"/>
      <c r="L569" s="403"/>
      <c r="M569" s="403"/>
      <c r="N569" s="403"/>
      <c r="O569" s="404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403"/>
      <c r="B570" s="403"/>
      <c r="C570" s="403"/>
      <c r="D570" s="403"/>
      <c r="E570" s="403"/>
      <c r="F570" s="403"/>
      <c r="G570" s="403"/>
      <c r="H570" s="403"/>
      <c r="I570" s="403"/>
      <c r="J570" s="403"/>
      <c r="K570" s="403"/>
      <c r="L570" s="403"/>
      <c r="M570" s="403"/>
      <c r="N570" s="403"/>
      <c r="O570" s="404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423" t="s">
        <v>712</v>
      </c>
      <c r="B571" s="403"/>
      <c r="C571" s="403"/>
      <c r="D571" s="403"/>
      <c r="E571" s="403"/>
      <c r="F571" s="403"/>
      <c r="G571" s="403"/>
      <c r="H571" s="403"/>
      <c r="I571" s="403"/>
      <c r="J571" s="403"/>
      <c r="K571" s="403"/>
      <c r="L571" s="403"/>
      <c r="M571" s="403"/>
      <c r="N571" s="403"/>
      <c r="O571" s="403"/>
      <c r="P571" s="403"/>
      <c r="Q571" s="403"/>
      <c r="R571" s="403"/>
      <c r="S571" s="403"/>
      <c r="T571" s="403"/>
      <c r="U571" s="403"/>
      <c r="V571" s="403"/>
      <c r="W571" s="403"/>
      <c r="X571" s="403"/>
      <c r="Y571" s="403"/>
      <c r="Z571" s="403"/>
      <c r="AA571" s="371"/>
      <c r="AB571" s="371"/>
      <c r="AC571" s="371"/>
    </row>
    <row r="572" spans="1:68" ht="14.25" hidden="1" customHeight="1" x14ac:dyDescent="0.25">
      <c r="A572" s="415" t="s">
        <v>109</v>
      </c>
      <c r="B572" s="403"/>
      <c r="C572" s="403"/>
      <c r="D572" s="403"/>
      <c r="E572" s="403"/>
      <c r="F572" s="403"/>
      <c r="G572" s="403"/>
      <c r="H572" s="403"/>
      <c r="I572" s="403"/>
      <c r="J572" s="403"/>
      <c r="K572" s="403"/>
      <c r="L572" s="403"/>
      <c r="M572" s="403"/>
      <c r="N572" s="403"/>
      <c r="O572" s="403"/>
      <c r="P572" s="403"/>
      <c r="Q572" s="403"/>
      <c r="R572" s="403"/>
      <c r="S572" s="403"/>
      <c r="T572" s="403"/>
      <c r="U572" s="403"/>
      <c r="V572" s="403"/>
      <c r="W572" s="403"/>
      <c r="X572" s="403"/>
      <c r="Y572" s="403"/>
      <c r="Z572" s="403"/>
      <c r="AA572" s="370"/>
      <c r="AB572" s="370"/>
      <c r="AC572" s="370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8">
        <v>4640242180045</v>
      </c>
      <c r="E573" s="389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1" t="s">
        <v>715</v>
      </c>
      <c r="Q573" s="393"/>
      <c r="R573" s="393"/>
      <c r="S573" s="393"/>
      <c r="T573" s="394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8">
        <v>4640242180601</v>
      </c>
      <c r="E574" s="389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45" t="s">
        <v>718</v>
      </c>
      <c r="Q574" s="393"/>
      <c r="R574" s="393"/>
      <c r="S574" s="393"/>
      <c r="T574" s="394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2"/>
      <c r="B575" s="403"/>
      <c r="C575" s="403"/>
      <c r="D575" s="403"/>
      <c r="E575" s="403"/>
      <c r="F575" s="403"/>
      <c r="G575" s="403"/>
      <c r="H575" s="403"/>
      <c r="I575" s="403"/>
      <c r="J575" s="403"/>
      <c r="K575" s="403"/>
      <c r="L575" s="403"/>
      <c r="M575" s="403"/>
      <c r="N575" s="403"/>
      <c r="O575" s="404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403"/>
      <c r="B576" s="403"/>
      <c r="C576" s="403"/>
      <c r="D576" s="403"/>
      <c r="E576" s="403"/>
      <c r="F576" s="403"/>
      <c r="G576" s="403"/>
      <c r="H576" s="403"/>
      <c r="I576" s="403"/>
      <c r="J576" s="403"/>
      <c r="K576" s="403"/>
      <c r="L576" s="403"/>
      <c r="M576" s="403"/>
      <c r="N576" s="403"/>
      <c r="O576" s="404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15" t="s">
        <v>147</v>
      </c>
      <c r="B577" s="403"/>
      <c r="C577" s="403"/>
      <c r="D577" s="403"/>
      <c r="E577" s="403"/>
      <c r="F577" s="403"/>
      <c r="G577" s="403"/>
      <c r="H577" s="403"/>
      <c r="I577" s="403"/>
      <c r="J577" s="403"/>
      <c r="K577" s="403"/>
      <c r="L577" s="403"/>
      <c r="M577" s="403"/>
      <c r="N577" s="403"/>
      <c r="O577" s="403"/>
      <c r="P577" s="403"/>
      <c r="Q577" s="403"/>
      <c r="R577" s="403"/>
      <c r="S577" s="403"/>
      <c r="T577" s="403"/>
      <c r="U577" s="403"/>
      <c r="V577" s="403"/>
      <c r="W577" s="403"/>
      <c r="X577" s="403"/>
      <c r="Y577" s="403"/>
      <c r="Z577" s="403"/>
      <c r="AA577" s="370"/>
      <c r="AB577" s="370"/>
      <c r="AC577" s="370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8">
        <v>4640242180090</v>
      </c>
      <c r="E578" s="389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1" t="s">
        <v>721</v>
      </c>
      <c r="Q578" s="393"/>
      <c r="R578" s="393"/>
      <c r="S578" s="393"/>
      <c r="T578" s="394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02"/>
      <c r="B579" s="403"/>
      <c r="C579" s="403"/>
      <c r="D579" s="403"/>
      <c r="E579" s="403"/>
      <c r="F579" s="403"/>
      <c r="G579" s="403"/>
      <c r="H579" s="403"/>
      <c r="I579" s="403"/>
      <c r="J579" s="403"/>
      <c r="K579" s="403"/>
      <c r="L579" s="403"/>
      <c r="M579" s="403"/>
      <c r="N579" s="403"/>
      <c r="O579" s="404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403"/>
      <c r="B580" s="403"/>
      <c r="C580" s="403"/>
      <c r="D580" s="403"/>
      <c r="E580" s="403"/>
      <c r="F580" s="403"/>
      <c r="G580" s="403"/>
      <c r="H580" s="403"/>
      <c r="I580" s="403"/>
      <c r="J580" s="403"/>
      <c r="K580" s="403"/>
      <c r="L580" s="403"/>
      <c r="M580" s="403"/>
      <c r="N580" s="403"/>
      <c r="O580" s="404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15" t="s">
        <v>63</v>
      </c>
      <c r="B581" s="403"/>
      <c r="C581" s="403"/>
      <c r="D581" s="403"/>
      <c r="E581" s="403"/>
      <c r="F581" s="403"/>
      <c r="G581" s="403"/>
      <c r="H581" s="403"/>
      <c r="I581" s="403"/>
      <c r="J581" s="403"/>
      <c r="K581" s="403"/>
      <c r="L581" s="403"/>
      <c r="M581" s="403"/>
      <c r="N581" s="403"/>
      <c r="O581" s="403"/>
      <c r="P581" s="403"/>
      <c r="Q581" s="403"/>
      <c r="R581" s="403"/>
      <c r="S581" s="403"/>
      <c r="T581" s="403"/>
      <c r="U581" s="403"/>
      <c r="V581" s="403"/>
      <c r="W581" s="403"/>
      <c r="X581" s="403"/>
      <c r="Y581" s="403"/>
      <c r="Z581" s="403"/>
      <c r="AA581" s="370"/>
      <c r="AB581" s="370"/>
      <c r="AC581" s="370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8">
        <v>4640242180076</v>
      </c>
      <c r="E582" s="389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80" t="s">
        <v>724</v>
      </c>
      <c r="Q582" s="393"/>
      <c r="R582" s="393"/>
      <c r="S582" s="393"/>
      <c r="T582" s="394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2"/>
      <c r="B583" s="403"/>
      <c r="C583" s="403"/>
      <c r="D583" s="403"/>
      <c r="E583" s="403"/>
      <c r="F583" s="403"/>
      <c r="G583" s="403"/>
      <c r="H583" s="403"/>
      <c r="I583" s="403"/>
      <c r="J583" s="403"/>
      <c r="K583" s="403"/>
      <c r="L583" s="403"/>
      <c r="M583" s="403"/>
      <c r="N583" s="403"/>
      <c r="O583" s="404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403"/>
      <c r="B584" s="403"/>
      <c r="C584" s="403"/>
      <c r="D584" s="403"/>
      <c r="E584" s="403"/>
      <c r="F584" s="403"/>
      <c r="G584" s="403"/>
      <c r="H584" s="403"/>
      <c r="I584" s="403"/>
      <c r="J584" s="403"/>
      <c r="K584" s="403"/>
      <c r="L584" s="403"/>
      <c r="M584" s="403"/>
      <c r="N584" s="403"/>
      <c r="O584" s="404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15" t="s">
        <v>71</v>
      </c>
      <c r="B585" s="403"/>
      <c r="C585" s="403"/>
      <c r="D585" s="403"/>
      <c r="E585" s="403"/>
      <c r="F585" s="403"/>
      <c r="G585" s="403"/>
      <c r="H585" s="403"/>
      <c r="I585" s="403"/>
      <c r="J585" s="403"/>
      <c r="K585" s="403"/>
      <c r="L585" s="403"/>
      <c r="M585" s="403"/>
      <c r="N585" s="403"/>
      <c r="O585" s="403"/>
      <c r="P585" s="403"/>
      <c r="Q585" s="403"/>
      <c r="R585" s="403"/>
      <c r="S585" s="403"/>
      <c r="T585" s="403"/>
      <c r="U585" s="403"/>
      <c r="V585" s="403"/>
      <c r="W585" s="403"/>
      <c r="X585" s="403"/>
      <c r="Y585" s="403"/>
      <c r="Z585" s="403"/>
      <c r="AA585" s="370"/>
      <c r="AB585" s="370"/>
      <c r="AC585" s="370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8">
        <v>4640242180106</v>
      </c>
      <c r="E586" s="389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603" t="s">
        <v>727</v>
      </c>
      <c r="Q586" s="393"/>
      <c r="R586" s="393"/>
      <c r="S586" s="393"/>
      <c r="T586" s="394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02"/>
      <c r="B587" s="403"/>
      <c r="C587" s="403"/>
      <c r="D587" s="403"/>
      <c r="E587" s="403"/>
      <c r="F587" s="403"/>
      <c r="G587" s="403"/>
      <c r="H587" s="403"/>
      <c r="I587" s="403"/>
      <c r="J587" s="403"/>
      <c r="K587" s="403"/>
      <c r="L587" s="403"/>
      <c r="M587" s="403"/>
      <c r="N587" s="403"/>
      <c r="O587" s="404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403"/>
      <c r="B588" s="403"/>
      <c r="C588" s="403"/>
      <c r="D588" s="403"/>
      <c r="E588" s="403"/>
      <c r="F588" s="403"/>
      <c r="G588" s="403"/>
      <c r="H588" s="403"/>
      <c r="I588" s="403"/>
      <c r="J588" s="403"/>
      <c r="K588" s="403"/>
      <c r="L588" s="403"/>
      <c r="M588" s="403"/>
      <c r="N588" s="403"/>
      <c r="O588" s="404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41"/>
      <c r="B589" s="403"/>
      <c r="C589" s="403"/>
      <c r="D589" s="403"/>
      <c r="E589" s="403"/>
      <c r="F589" s="403"/>
      <c r="G589" s="403"/>
      <c r="H589" s="403"/>
      <c r="I589" s="403"/>
      <c r="J589" s="403"/>
      <c r="K589" s="403"/>
      <c r="L589" s="403"/>
      <c r="M589" s="403"/>
      <c r="N589" s="403"/>
      <c r="O589" s="442"/>
      <c r="P589" s="552" t="s">
        <v>728</v>
      </c>
      <c r="Q589" s="538"/>
      <c r="R589" s="538"/>
      <c r="S589" s="538"/>
      <c r="T589" s="538"/>
      <c r="U589" s="538"/>
      <c r="V589" s="539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17902.5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17958.8</v>
      </c>
      <c r="Z589" s="37"/>
      <c r="AA589" s="380"/>
      <c r="AB589" s="380"/>
      <c r="AC589" s="380"/>
    </row>
    <row r="590" spans="1:68" x14ac:dyDescent="0.2">
      <c r="A590" s="403"/>
      <c r="B590" s="403"/>
      <c r="C590" s="403"/>
      <c r="D590" s="403"/>
      <c r="E590" s="403"/>
      <c r="F590" s="403"/>
      <c r="G590" s="403"/>
      <c r="H590" s="403"/>
      <c r="I590" s="403"/>
      <c r="J590" s="403"/>
      <c r="K590" s="403"/>
      <c r="L590" s="403"/>
      <c r="M590" s="403"/>
      <c r="N590" s="403"/>
      <c r="O590" s="442"/>
      <c r="P590" s="552" t="s">
        <v>729</v>
      </c>
      <c r="Q590" s="538"/>
      <c r="R590" s="538"/>
      <c r="S590" s="538"/>
      <c r="T590" s="538"/>
      <c r="U590" s="538"/>
      <c r="V590" s="539"/>
      <c r="W590" s="37" t="s">
        <v>68</v>
      </c>
      <c r="X590" s="379">
        <f>IFERROR(SUM(BM22:BM586),"0")</f>
        <v>18925.144151034154</v>
      </c>
      <c r="Y590" s="379">
        <f>IFERROR(SUM(BN22:BN586),"0")</f>
        <v>18984.43</v>
      </c>
      <c r="Z590" s="37"/>
      <c r="AA590" s="380"/>
      <c r="AB590" s="380"/>
      <c r="AC590" s="380"/>
    </row>
    <row r="591" spans="1:68" x14ac:dyDescent="0.2">
      <c r="A591" s="403"/>
      <c r="B591" s="403"/>
      <c r="C591" s="403"/>
      <c r="D591" s="403"/>
      <c r="E591" s="403"/>
      <c r="F591" s="403"/>
      <c r="G591" s="403"/>
      <c r="H591" s="403"/>
      <c r="I591" s="403"/>
      <c r="J591" s="403"/>
      <c r="K591" s="403"/>
      <c r="L591" s="403"/>
      <c r="M591" s="403"/>
      <c r="N591" s="403"/>
      <c r="O591" s="442"/>
      <c r="P591" s="552" t="s">
        <v>730</v>
      </c>
      <c r="Q591" s="538"/>
      <c r="R591" s="538"/>
      <c r="S591" s="538"/>
      <c r="T591" s="538"/>
      <c r="U591" s="538"/>
      <c r="V591" s="539"/>
      <c r="W591" s="37" t="s">
        <v>731</v>
      </c>
      <c r="X591" s="38">
        <f>ROUNDUP(SUM(BO22:BO586),0)</f>
        <v>34</v>
      </c>
      <c r="Y591" s="38">
        <f>ROUNDUP(SUM(BP22:BP586),0)</f>
        <v>34</v>
      </c>
      <c r="Z591" s="37"/>
      <c r="AA591" s="380"/>
      <c r="AB591" s="380"/>
      <c r="AC591" s="380"/>
    </row>
    <row r="592" spans="1:68" x14ac:dyDescent="0.2">
      <c r="A592" s="403"/>
      <c r="B592" s="403"/>
      <c r="C592" s="403"/>
      <c r="D592" s="403"/>
      <c r="E592" s="403"/>
      <c r="F592" s="403"/>
      <c r="G592" s="403"/>
      <c r="H592" s="403"/>
      <c r="I592" s="403"/>
      <c r="J592" s="403"/>
      <c r="K592" s="403"/>
      <c r="L592" s="403"/>
      <c r="M592" s="403"/>
      <c r="N592" s="403"/>
      <c r="O592" s="442"/>
      <c r="P592" s="552" t="s">
        <v>732</v>
      </c>
      <c r="Q592" s="538"/>
      <c r="R592" s="538"/>
      <c r="S592" s="538"/>
      <c r="T592" s="538"/>
      <c r="U592" s="538"/>
      <c r="V592" s="539"/>
      <c r="W592" s="37" t="s">
        <v>68</v>
      </c>
      <c r="X592" s="379">
        <f>GrossWeightTotal+PalletQtyTotal*25</f>
        <v>19775.144151034154</v>
      </c>
      <c r="Y592" s="379">
        <f>GrossWeightTotalR+PalletQtyTotalR*25</f>
        <v>19834.43</v>
      </c>
      <c r="Z592" s="37"/>
      <c r="AA592" s="380"/>
      <c r="AB592" s="380"/>
      <c r="AC592" s="380"/>
    </row>
    <row r="593" spans="1:32" x14ac:dyDescent="0.2">
      <c r="A593" s="403"/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3"/>
      <c r="M593" s="403"/>
      <c r="N593" s="403"/>
      <c r="O593" s="442"/>
      <c r="P593" s="552" t="s">
        <v>733</v>
      </c>
      <c r="Q593" s="538"/>
      <c r="R593" s="538"/>
      <c r="S593" s="538"/>
      <c r="T593" s="538"/>
      <c r="U593" s="538"/>
      <c r="V593" s="539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2350.9203851703855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2358</v>
      </c>
      <c r="Z593" s="37"/>
      <c r="AA593" s="380"/>
      <c r="AB593" s="380"/>
      <c r="AC593" s="380"/>
    </row>
    <row r="594" spans="1:32" ht="14.25" hidden="1" customHeight="1" x14ac:dyDescent="0.2">
      <c r="A594" s="403"/>
      <c r="B594" s="403"/>
      <c r="C594" s="403"/>
      <c r="D594" s="403"/>
      <c r="E594" s="403"/>
      <c r="F594" s="403"/>
      <c r="G594" s="403"/>
      <c r="H594" s="403"/>
      <c r="I594" s="403"/>
      <c r="J594" s="403"/>
      <c r="K594" s="403"/>
      <c r="L594" s="403"/>
      <c r="M594" s="403"/>
      <c r="N594" s="403"/>
      <c r="O594" s="442"/>
      <c r="P594" s="552" t="s">
        <v>734</v>
      </c>
      <c r="Q594" s="538"/>
      <c r="R594" s="538"/>
      <c r="S594" s="538"/>
      <c r="T594" s="538"/>
      <c r="U594" s="538"/>
      <c r="V594" s="539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38.655650000000001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68" t="s">
        <v>62</v>
      </c>
      <c r="C596" s="386" t="s">
        <v>107</v>
      </c>
      <c r="D596" s="511"/>
      <c r="E596" s="511"/>
      <c r="F596" s="511"/>
      <c r="G596" s="511"/>
      <c r="H596" s="512"/>
      <c r="I596" s="386" t="s">
        <v>258</v>
      </c>
      <c r="J596" s="511"/>
      <c r="K596" s="511"/>
      <c r="L596" s="511"/>
      <c r="M596" s="511"/>
      <c r="N596" s="511"/>
      <c r="O596" s="511"/>
      <c r="P596" s="511"/>
      <c r="Q596" s="511"/>
      <c r="R596" s="511"/>
      <c r="S596" s="511"/>
      <c r="T596" s="511"/>
      <c r="U596" s="511"/>
      <c r="V596" s="512"/>
      <c r="W596" s="386" t="s">
        <v>478</v>
      </c>
      <c r="X596" s="512"/>
      <c r="Y596" s="386" t="s">
        <v>532</v>
      </c>
      <c r="Z596" s="511"/>
      <c r="AA596" s="511"/>
      <c r="AB596" s="512"/>
      <c r="AC596" s="368" t="s">
        <v>603</v>
      </c>
      <c r="AD596" s="386" t="s">
        <v>644</v>
      </c>
      <c r="AE596" s="512"/>
      <c r="AF596" s="369"/>
    </row>
    <row r="597" spans="1:32" ht="14.25" customHeight="1" thickTop="1" x14ac:dyDescent="0.2">
      <c r="A597" s="534" t="s">
        <v>737</v>
      </c>
      <c r="B597" s="386" t="s">
        <v>62</v>
      </c>
      <c r="C597" s="386" t="s">
        <v>108</v>
      </c>
      <c r="D597" s="386" t="s">
        <v>128</v>
      </c>
      <c r="E597" s="386" t="s">
        <v>174</v>
      </c>
      <c r="F597" s="386" t="s">
        <v>190</v>
      </c>
      <c r="G597" s="386" t="s">
        <v>226</v>
      </c>
      <c r="H597" s="386" t="s">
        <v>107</v>
      </c>
      <c r="I597" s="386" t="s">
        <v>259</v>
      </c>
      <c r="J597" s="386" t="s">
        <v>276</v>
      </c>
      <c r="K597" s="386" t="s">
        <v>332</v>
      </c>
      <c r="L597" s="369"/>
      <c r="M597" s="386" t="s">
        <v>347</v>
      </c>
      <c r="N597" s="369"/>
      <c r="O597" s="386" t="s">
        <v>363</v>
      </c>
      <c r="P597" s="386" t="s">
        <v>376</v>
      </c>
      <c r="Q597" s="386" t="s">
        <v>379</v>
      </c>
      <c r="R597" s="386" t="s">
        <v>386</v>
      </c>
      <c r="S597" s="386" t="s">
        <v>397</v>
      </c>
      <c r="T597" s="386" t="s">
        <v>400</v>
      </c>
      <c r="U597" s="386" t="s">
        <v>407</v>
      </c>
      <c r="V597" s="386" t="s">
        <v>469</v>
      </c>
      <c r="W597" s="386" t="s">
        <v>479</v>
      </c>
      <c r="X597" s="386" t="s">
        <v>507</v>
      </c>
      <c r="Y597" s="386" t="s">
        <v>533</v>
      </c>
      <c r="Z597" s="386" t="s">
        <v>578</v>
      </c>
      <c r="AA597" s="386" t="s">
        <v>593</v>
      </c>
      <c r="AB597" s="386" t="s">
        <v>600</v>
      </c>
      <c r="AC597" s="386" t="s">
        <v>603</v>
      </c>
      <c r="AD597" s="386" t="s">
        <v>644</v>
      </c>
      <c r="AE597" s="386" t="s">
        <v>712</v>
      </c>
      <c r="AF597" s="369"/>
    </row>
    <row r="598" spans="1:32" ht="13.5" customHeight="1" thickBot="1" x14ac:dyDescent="0.25">
      <c r="A598" s="535"/>
      <c r="B598" s="387"/>
      <c r="C598" s="387"/>
      <c r="D598" s="387"/>
      <c r="E598" s="387"/>
      <c r="F598" s="387"/>
      <c r="G598" s="387"/>
      <c r="H598" s="387"/>
      <c r="I598" s="387"/>
      <c r="J598" s="387"/>
      <c r="K598" s="387"/>
      <c r="L598" s="369"/>
      <c r="M598" s="387"/>
      <c r="N598" s="369"/>
      <c r="O598" s="387"/>
      <c r="P598" s="387"/>
      <c r="Q598" s="387"/>
      <c r="R598" s="387"/>
      <c r="S598" s="387"/>
      <c r="T598" s="387"/>
      <c r="U598" s="387"/>
      <c r="V598" s="387"/>
      <c r="W598" s="387"/>
      <c r="X598" s="387"/>
      <c r="Y598" s="387"/>
      <c r="Z598" s="387"/>
      <c r="AA598" s="387"/>
      <c r="AB598" s="387"/>
      <c r="AC598" s="387"/>
      <c r="AD598" s="387"/>
      <c r="AE598" s="387"/>
      <c r="AF598" s="369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46">
        <f>IFERROR(Y104*1,"0")+IFERROR(Y105*1,"0")+IFERROR(Y106*1,"0")+IFERROR(Y110*1,"0")+IFERROR(Y111*1,"0")+IFERROR(Y112*1,"0")+IFERROR(Y113*1,"0")+IFERROR(Y114*1,"0")</f>
        <v>1067.4000000000001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650.70000000000005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56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69"/>
      <c r="M599" s="46">
        <f>IFERROR(Y256*1,"0")+IFERROR(Y257*1,"0")+IFERROR(Y258*1,"0")+IFERROR(Y259*1,"0")+IFERROR(Y260*1,"0")+IFERROR(Y261*1,"0")+IFERROR(Y262*1,"0")+IFERROR(Y263*1,"0")</f>
        <v>0</v>
      </c>
      <c r="N599" s="369"/>
      <c r="O599" s="46">
        <f>IFERROR(Y268*1,"0")+IFERROR(Y269*1,"0")+IFERROR(Y270*1,"0")+IFERROR(Y271*1,"0")+IFERROR(Y272*1,"0")+IFERROR(Y273*1,"0")</f>
        <v>0</v>
      </c>
      <c r="P599" s="46">
        <f>IFERROR(Y278*1,"0")</f>
        <v>54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372.90000000000003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7095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5404.2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50.400000000000006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2904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304.2</v>
      </c>
      <c r="AE599" s="46">
        <f>IFERROR(Y573*1,"0")+IFERROR(Y574*1,"0")+IFERROR(Y578*1,"0")+IFERROR(Y582*1,"0")+IFERROR(Y586*1,"0")</f>
        <v>0</v>
      </c>
      <c r="AF599" s="369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0,00"/>
        <filter val="11,90"/>
        <filter val="160,00"/>
        <filter val="17 902,50"/>
        <filter val="17,50"/>
        <filter val="18 925,14"/>
        <filter val="19 775,14"/>
        <filter val="197,62"/>
        <filter val="2 350,92"/>
        <filter val="2 400,00"/>
        <filter val="2 900,00"/>
        <filter val="20,24"/>
        <filter val="200,00"/>
        <filter val="23,15"/>
        <filter val="240,74"/>
        <filter val="25,64"/>
        <filter val="250,00"/>
        <filter val="3 700,00"/>
        <filter val="300,00"/>
        <filter val="312,00"/>
        <filter val="34"/>
        <filter val="38,46"/>
        <filter val="4 680,00"/>
        <filter val="4,46"/>
        <filter val="400,00"/>
        <filter val="405,00"/>
        <filter val="5 200,00"/>
        <filter val="5 400,00"/>
        <filter val="5,56"/>
        <filter val="50,00"/>
        <filter val="549,24"/>
        <filter val="650,00"/>
        <filter val="67,50"/>
        <filter val="750,00"/>
        <filter val="805,00"/>
        <filter val="980,00"/>
      </filters>
    </filterColumn>
  </autoFilter>
  <mergeCells count="1058">
    <mergeCell ref="D471:E471"/>
    <mergeCell ref="P71:T71"/>
    <mergeCell ref="AA597:AA598"/>
    <mergeCell ref="D191:E191"/>
    <mergeCell ref="P319:T319"/>
    <mergeCell ref="D262:E262"/>
    <mergeCell ref="D433:E433"/>
    <mergeCell ref="AC597:AC598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P174:T174"/>
    <mergeCell ref="A279:O280"/>
    <mergeCell ref="D537:E537"/>
    <mergeCell ref="P447:T447"/>
    <mergeCell ref="P385:T385"/>
    <mergeCell ref="D57:E57"/>
    <mergeCell ref="W596:X596"/>
    <mergeCell ref="P590:V590"/>
    <mergeCell ref="P58:T58"/>
    <mergeCell ref="P500:T500"/>
    <mergeCell ref="P536:T536"/>
    <mergeCell ref="P387:V387"/>
    <mergeCell ref="P310:V310"/>
    <mergeCell ref="D355:E355"/>
    <mergeCell ref="P410:T410"/>
    <mergeCell ref="P163:V163"/>
    <mergeCell ref="F597:F598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D578:E578"/>
    <mergeCell ref="Q6:R6"/>
    <mergeCell ref="P200:T200"/>
    <mergeCell ref="A267:Z267"/>
    <mergeCell ref="A124:O125"/>
    <mergeCell ref="X17:X18"/>
    <mergeCell ref="D123:E123"/>
    <mergeCell ref="V12:W12"/>
    <mergeCell ref="P519:V519"/>
    <mergeCell ref="U17:V17"/>
    <mergeCell ref="Y17:Y18"/>
    <mergeCell ref="A8:C8"/>
    <mergeCell ref="D293:E293"/>
    <mergeCell ref="D32:E32"/>
    <mergeCell ref="D97:E97"/>
    <mergeCell ref="P151:T151"/>
    <mergeCell ref="P76:V76"/>
    <mergeCell ref="D268:E268"/>
    <mergeCell ref="P449:T449"/>
    <mergeCell ref="D566:E566"/>
    <mergeCell ref="A411:O412"/>
    <mergeCell ref="P110:T110"/>
    <mergeCell ref="A52:Z52"/>
    <mergeCell ref="A494:Z494"/>
    <mergeCell ref="Q5:R5"/>
    <mergeCell ref="F17:F18"/>
    <mergeCell ref="D120:E120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P136:T136"/>
    <mergeCell ref="P70:T70"/>
    <mergeCell ref="A255:Z255"/>
    <mergeCell ref="A10:C10"/>
    <mergeCell ref="A364:Z364"/>
    <mergeCell ref="A426:Z426"/>
    <mergeCell ref="D553:E553"/>
    <mergeCell ref="A413:Z413"/>
    <mergeCell ref="P311:V311"/>
    <mergeCell ref="A21:Z21"/>
    <mergeCell ref="D121:E121"/>
    <mergeCell ref="D192:E192"/>
    <mergeCell ref="P296:V296"/>
    <mergeCell ref="P534:T534"/>
    <mergeCell ref="D17:E18"/>
    <mergeCell ref="D173:E173"/>
    <mergeCell ref="D515:E515"/>
    <mergeCell ref="D33:E33"/>
    <mergeCell ref="A483:Z483"/>
    <mergeCell ref="P436:T436"/>
    <mergeCell ref="A425:Z425"/>
    <mergeCell ref="D247:E247"/>
    <mergeCell ref="P351:V351"/>
    <mergeCell ref="Y596:AB596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A531:Z531"/>
    <mergeCell ref="P584:V584"/>
    <mergeCell ref="A533:Z533"/>
    <mergeCell ref="D226:E226"/>
    <mergeCell ref="P352:V352"/>
    <mergeCell ref="P354:T354"/>
    <mergeCell ref="P365:T365"/>
    <mergeCell ref="P62:T62"/>
    <mergeCell ref="D503:E503"/>
    <mergeCell ref="P415:T415"/>
    <mergeCell ref="P592:V592"/>
    <mergeCell ref="P358:V358"/>
    <mergeCell ref="P529:V529"/>
    <mergeCell ref="AD17:AF18"/>
    <mergeCell ref="A310:O311"/>
    <mergeCell ref="P142:V142"/>
    <mergeCell ref="F5:G5"/>
    <mergeCell ref="P169:V169"/>
    <mergeCell ref="P411:V411"/>
    <mergeCell ref="A25:Z25"/>
    <mergeCell ref="P467:V467"/>
    <mergeCell ref="A368:O369"/>
    <mergeCell ref="U597:U598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P578:T578"/>
    <mergeCell ref="A254:Z254"/>
    <mergeCell ref="P121:T121"/>
    <mergeCell ref="P181:T181"/>
    <mergeCell ref="AD596:AE596"/>
    <mergeCell ref="P2:W3"/>
    <mergeCell ref="D560:E560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P363:V363"/>
    <mergeCell ref="S597:S598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D150:E150"/>
    <mergeCell ref="P278:T278"/>
    <mergeCell ref="D321:E321"/>
    <mergeCell ref="D215:E215"/>
    <mergeCell ref="D386:E386"/>
    <mergeCell ref="D513:E513"/>
    <mergeCell ref="P492:V492"/>
    <mergeCell ref="P286:V286"/>
    <mergeCell ref="P72:T72"/>
    <mergeCell ref="P292:T292"/>
    <mergeCell ref="P81:V81"/>
    <mergeCell ref="A487:O488"/>
    <mergeCell ref="P528:T528"/>
    <mergeCell ref="P208:V208"/>
    <mergeCell ref="A204:Z204"/>
    <mergeCell ref="P294:T294"/>
    <mergeCell ref="P219:V219"/>
    <mergeCell ref="P419:V419"/>
    <mergeCell ref="P83:T83"/>
    <mergeCell ref="D271:E271"/>
    <mergeCell ref="P373:T373"/>
    <mergeCell ref="A9:C9"/>
    <mergeCell ref="P321:T321"/>
    <mergeCell ref="D373:E373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T597:T598"/>
    <mergeCell ref="D231:E231"/>
    <mergeCell ref="A91:Z91"/>
    <mergeCell ref="A389:Z389"/>
    <mergeCell ref="A460:Z460"/>
    <mergeCell ref="P116:V116"/>
    <mergeCell ref="Q13:R13"/>
    <mergeCell ref="D318:E318"/>
    <mergeCell ref="P201:T201"/>
    <mergeCell ref="A220:Z220"/>
    <mergeCell ref="P139:T139"/>
    <mergeCell ref="P339:V339"/>
    <mergeCell ref="P176:T176"/>
    <mergeCell ref="P560:T560"/>
    <mergeCell ref="P114:T114"/>
    <mergeCell ref="P247:T247"/>
    <mergeCell ref="D84:E84"/>
    <mergeCell ref="D22:E22"/>
    <mergeCell ref="D29:E29"/>
    <mergeCell ref="D216:E216"/>
    <mergeCell ref="P515:T515"/>
    <mergeCell ref="A587:O588"/>
    <mergeCell ref="P188:T188"/>
    <mergeCell ref="P357:V357"/>
    <mergeCell ref="P382:V382"/>
    <mergeCell ref="AD597:AD598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A571:Z571"/>
    <mergeCell ref="D292:E292"/>
    <mergeCell ref="R597:R598"/>
    <mergeCell ref="P197:V197"/>
    <mergeCell ref="P582:T582"/>
    <mergeCell ref="P300:V300"/>
    <mergeCell ref="D452:E452"/>
    <mergeCell ref="P493:V493"/>
    <mergeCell ref="P123:T123"/>
    <mergeCell ref="D385:E385"/>
    <mergeCell ref="P547:T547"/>
    <mergeCell ref="H5:M5"/>
    <mergeCell ref="P158:V158"/>
    <mergeCell ref="P98:T98"/>
    <mergeCell ref="A154:Z154"/>
    <mergeCell ref="D212:E212"/>
    <mergeCell ref="P567:T567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106:T106"/>
    <mergeCell ref="P33:T33"/>
    <mergeCell ref="P475:T475"/>
    <mergeCell ref="P93:T93"/>
    <mergeCell ref="P226:T226"/>
    <mergeCell ref="D85:E85"/>
    <mergeCell ref="D256:E256"/>
    <mergeCell ref="D155:E155"/>
    <mergeCell ref="D320:E320"/>
    <mergeCell ref="V6:W9"/>
    <mergeCell ref="D128:E128"/>
    <mergeCell ref="P256:T256"/>
    <mergeCell ref="P554:T554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Z17:Z18"/>
    <mergeCell ref="P100:V100"/>
    <mergeCell ref="P94:V94"/>
    <mergeCell ref="P265:V265"/>
    <mergeCell ref="P458:V458"/>
    <mergeCell ref="A277:Z277"/>
    <mergeCell ref="D446:E446"/>
    <mergeCell ref="A305:O306"/>
    <mergeCell ref="A476:O477"/>
    <mergeCell ref="AE597:AE598"/>
    <mergeCell ref="D181:E181"/>
    <mergeCell ref="P575:V575"/>
    <mergeCell ref="D273:E273"/>
    <mergeCell ref="P156:T156"/>
    <mergeCell ref="P252:V252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J597:J598"/>
    <mergeCell ref="A510:O511"/>
    <mergeCell ref="A186:Z186"/>
    <mergeCell ref="P549:V549"/>
    <mergeCell ref="I596:V596"/>
    <mergeCell ref="P570:V570"/>
    <mergeCell ref="A581:Z581"/>
    <mergeCell ref="A577:Z577"/>
    <mergeCell ref="I597:I598"/>
    <mergeCell ref="K597:K598"/>
    <mergeCell ref="D299:E299"/>
    <mergeCell ref="A579:O580"/>
    <mergeCell ref="A100:O101"/>
    <mergeCell ref="A401:Z401"/>
    <mergeCell ref="D222:E222"/>
    <mergeCell ref="P269:T269"/>
    <mergeCell ref="P335:T335"/>
    <mergeCell ref="D586:E586"/>
    <mergeCell ref="P562:V562"/>
    <mergeCell ref="A583:O584"/>
    <mergeCell ref="P248:T248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D138:E138"/>
    <mergeCell ref="A67:Z67"/>
    <mergeCell ref="D374:E374"/>
    <mergeCell ref="P44:V44"/>
    <mergeCell ref="D367:E367"/>
    <mergeCell ref="P333:T333"/>
    <mergeCell ref="A152:O153"/>
    <mergeCell ref="P184:V184"/>
    <mergeCell ref="A143:Z143"/>
    <mergeCell ref="D314:E314"/>
    <mergeCell ref="P407:V407"/>
    <mergeCell ref="P105:T105"/>
    <mergeCell ref="D86:E86"/>
    <mergeCell ref="D54:E54"/>
    <mergeCell ref="P444:T444"/>
    <mergeCell ref="P336:T336"/>
    <mergeCell ref="A469:Z469"/>
    <mergeCell ref="P429:V429"/>
    <mergeCell ref="A453:O454"/>
    <mergeCell ref="A66:Z66"/>
    <mergeCell ref="D504:E504"/>
    <mergeCell ref="AB17:AB18"/>
    <mergeCell ref="P563:V563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G17:G18"/>
    <mergeCell ref="A20:Z20"/>
    <mergeCell ref="P34:T34"/>
    <mergeCell ref="N17:N18"/>
    <mergeCell ref="P23:V23"/>
    <mergeCell ref="M17:M18"/>
    <mergeCell ref="O17:O18"/>
    <mergeCell ref="P423:V423"/>
    <mergeCell ref="A297:Z297"/>
    <mergeCell ref="P417:T417"/>
    <mergeCell ref="P481:V481"/>
    <mergeCell ref="A185:Z185"/>
    <mergeCell ref="P35:T35"/>
    <mergeCell ref="D534:E534"/>
    <mergeCell ref="D227:E227"/>
    <mergeCell ref="A455:Z455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P566:T566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561:T561"/>
    <mergeCell ref="P241:V241"/>
    <mergeCell ref="P41:V41"/>
    <mergeCell ref="P545:T545"/>
    <mergeCell ref="P88:T88"/>
    <mergeCell ref="D172:E172"/>
    <mergeCell ref="P26:T26"/>
    <mergeCell ref="P338:V338"/>
    <mergeCell ref="P525:V525"/>
    <mergeCell ref="P202:V202"/>
    <mergeCell ref="P380:T380"/>
    <mergeCell ref="P476:V476"/>
    <mergeCell ref="A529:O530"/>
    <mergeCell ref="A13:M13"/>
    <mergeCell ref="A496:Z496"/>
    <mergeCell ref="A59:O60"/>
    <mergeCell ref="D597:D598"/>
    <mergeCell ref="P586:T586"/>
    <mergeCell ref="D250:E250"/>
    <mergeCell ref="A427:Z427"/>
    <mergeCell ref="A15:M15"/>
    <mergeCell ref="P238:T238"/>
    <mergeCell ref="A232:O233"/>
    <mergeCell ref="M597:M598"/>
    <mergeCell ref="P229:T229"/>
    <mergeCell ref="P594:V594"/>
    <mergeCell ref="P375:T375"/>
    <mergeCell ref="A198:Z198"/>
    <mergeCell ref="P446:T446"/>
    <mergeCell ref="D555:E555"/>
    <mergeCell ref="A559:Z559"/>
    <mergeCell ref="D176:E176"/>
    <mergeCell ref="P304:T304"/>
    <mergeCell ref="D114:E114"/>
    <mergeCell ref="D285:E285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D137:E137"/>
    <mergeCell ref="P216:T216"/>
    <mergeCell ref="J9:M9"/>
    <mergeCell ref="D112:E112"/>
    <mergeCell ref="P589:V589"/>
    <mergeCell ref="P43:T43"/>
    <mergeCell ref="P65:V65"/>
    <mergeCell ref="P285:T285"/>
    <mergeCell ref="D328:E328"/>
    <mergeCell ref="W597:W598"/>
    <mergeCell ref="A126:Z126"/>
    <mergeCell ref="D251:E251"/>
    <mergeCell ref="A12:M12"/>
    <mergeCell ref="A109:Z109"/>
    <mergeCell ref="A324:Z324"/>
    <mergeCell ref="A495:Z495"/>
    <mergeCell ref="P501:T501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97:P598"/>
    <mergeCell ref="D582:E582"/>
    <mergeCell ref="P470:T470"/>
    <mergeCell ref="D447:E447"/>
    <mergeCell ref="D283:E283"/>
    <mergeCell ref="P440:T440"/>
    <mergeCell ref="P538:T538"/>
    <mergeCell ref="B597:B598"/>
    <mergeCell ref="A557:O558"/>
    <mergeCell ref="V597:V598"/>
    <mergeCell ref="X597:X598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P15:T16"/>
    <mergeCell ref="D396:E396"/>
    <mergeCell ref="A132:O133"/>
    <mergeCell ref="P450:T450"/>
    <mergeCell ref="D456:E456"/>
    <mergeCell ref="D567:E567"/>
    <mergeCell ref="D414:E414"/>
    <mergeCell ref="A164:Z164"/>
    <mergeCell ref="P272:T272"/>
    <mergeCell ref="D156:E156"/>
    <mergeCell ref="P210:T210"/>
    <mergeCell ref="A196:O197"/>
    <mergeCell ref="D327:E327"/>
    <mergeCell ref="P308:T308"/>
    <mergeCell ref="D106:E106"/>
    <mergeCell ref="D416:E416"/>
    <mergeCell ref="A146:O147"/>
    <mergeCell ref="P544:T544"/>
    <mergeCell ref="P283:T283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D573:E573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P124:V124"/>
    <mergeCell ref="D422:E422"/>
    <mergeCell ref="A6:C6"/>
    <mergeCell ref="D309:E309"/>
    <mergeCell ref="D113:E113"/>
    <mergeCell ref="A322:O323"/>
    <mergeCell ref="P180:T180"/>
    <mergeCell ref="D545:E545"/>
    <mergeCell ref="A96:Z96"/>
    <mergeCell ref="P416:T416"/>
    <mergeCell ref="D88:E88"/>
    <mergeCell ref="P167:T167"/>
    <mergeCell ref="D26:E26"/>
    <mergeCell ref="P403:T403"/>
    <mergeCell ref="P378:T378"/>
    <mergeCell ref="D517:E517"/>
    <mergeCell ref="P574:T574"/>
    <mergeCell ref="P55:T55"/>
    <mergeCell ref="P182:T182"/>
    <mergeCell ref="Q12:R12"/>
    <mergeCell ref="D261:E261"/>
    <mergeCell ref="A274:O275"/>
    <mergeCell ref="P442:T442"/>
    <mergeCell ref="P196:V196"/>
    <mergeCell ref="D448:E448"/>
    <mergeCell ref="P119:T119"/>
    <mergeCell ref="D546:E546"/>
    <mergeCell ref="P183:V183"/>
    <mergeCell ref="P246:T246"/>
    <mergeCell ref="P133:V133"/>
    <mergeCell ref="D390:E390"/>
    <mergeCell ref="D561:E561"/>
    <mergeCell ref="D93:E93"/>
    <mergeCell ref="A543:Z543"/>
    <mergeCell ref="Y597:Y598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P576:V576"/>
    <mergeCell ref="Q11:R11"/>
    <mergeCell ref="P205:T205"/>
    <mergeCell ref="D260:E260"/>
    <mergeCell ref="P376:T376"/>
    <mergeCell ref="A395:Z395"/>
    <mergeCell ref="P588:V588"/>
    <mergeCell ref="A597:A598"/>
    <mergeCell ref="D403:E403"/>
    <mergeCell ref="C597:C598"/>
    <mergeCell ref="A406:O407"/>
    <mergeCell ref="P68:T68"/>
    <mergeCell ref="A419:O420"/>
    <mergeCell ref="D161:E161"/>
    <mergeCell ref="C596:H596"/>
    <mergeCell ref="D565:E565"/>
    <mergeCell ref="P131:T131"/>
    <mergeCell ref="D375:E375"/>
    <mergeCell ref="P258:T258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23:T523"/>
    <mergeCell ref="P253:V253"/>
    <mergeCell ref="A134:Z134"/>
    <mergeCell ref="P75:V75"/>
    <mergeCell ref="P146:V146"/>
    <mergeCell ref="D63:E63"/>
    <mergeCell ref="P369:V369"/>
    <mergeCell ref="P422:T422"/>
    <mergeCell ref="A575:O576"/>
    <mergeCell ref="P122:T122"/>
    <mergeCell ref="A42:Z42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557:V557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P239:T239"/>
    <mergeCell ref="P524:T524"/>
    <mergeCell ref="P573:T573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P32:T32"/>
    <mergeCell ref="D224:E224"/>
    <mergeCell ref="P474:T474"/>
    <mergeCell ref="A398:O399"/>
    <mergeCell ref="P59:V59"/>
    <mergeCell ref="P97:T97"/>
    <mergeCell ref="P168:T168"/>
    <mergeCell ref="D211:E211"/>
    <mergeCell ref="D523:E523"/>
    <mergeCell ref="P194:T194"/>
    <mergeCell ref="P250:T250"/>
    <mergeCell ref="D391:E391"/>
    <mergeCell ref="P514:T514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A421:Z421"/>
    <mergeCell ref="P344:V344"/>
    <mergeCell ref="Q597:Q598"/>
    <mergeCell ref="P259:T259"/>
    <mergeCell ref="D69:E69"/>
    <mergeCell ref="A240:O241"/>
    <mergeCell ref="D498:E498"/>
    <mergeCell ref="D354:E354"/>
    <mergeCell ref="P162:V162"/>
    <mergeCell ref="P398:V398"/>
    <mergeCell ref="P569:V569"/>
    <mergeCell ref="A521:Z521"/>
    <mergeCell ref="P177:V177"/>
    <mergeCell ref="Z597:Z598"/>
    <mergeCell ref="P264:V264"/>
    <mergeCell ref="D356:E356"/>
    <mergeCell ref="P462:V462"/>
    <mergeCell ref="A281:Z281"/>
    <mergeCell ref="A585:Z585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A169:O170"/>
    <mergeCell ref="A148:Z148"/>
    <mergeCell ref="P323:V323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H597:H598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P245:T245"/>
    <mergeCell ref="P516:T516"/>
    <mergeCell ref="O597:O598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108:V108"/>
    <mergeCell ref="P237:T237"/>
    <mergeCell ref="P279:V279"/>
    <mergeCell ref="P31:T31"/>
    <mergeCell ref="P473:T473"/>
    <mergeCell ref="D139:E139"/>
    <mergeCell ref="P522:T522"/>
    <mergeCell ref="P565:T565"/>
    <mergeCell ref="P537:T537"/>
    <mergeCell ref="D87:E87"/>
    <mergeCell ref="W17:W18"/>
    <mergeCell ref="A50:Z50"/>
    <mergeCell ref="A264:O265"/>
    <mergeCell ref="A562:O563"/>
    <mergeCell ref="P90:V90"/>
    <mergeCell ref="P388:V388"/>
    <mergeCell ref="A384:Z384"/>
    <mergeCell ref="P459:V459"/>
    <mergeCell ref="D110:E110"/>
    <mergeCell ref="P530:V530"/>
    <mergeCell ref="P502:T502"/>
    <mergeCell ref="D470:E470"/>
    <mergeCell ref="P39:T39"/>
    <mergeCell ref="A46:Z46"/>
    <mergeCell ref="P166:T166"/>
    <mergeCell ref="A282:Z282"/>
    <mergeCell ref="D417:E417"/>
    <mergeCell ref="P471:T471"/>
    <mergeCell ref="D31:E31"/>
    <mergeCell ref="D229:E229"/>
    <mergeCell ref="P479:T479"/>
    <mergeCell ref="D554:E554"/>
    <mergeCell ref="D348:E348"/>
    <mergeCell ref="D62:E62"/>
    <mergeCell ref="P454:V454"/>
    <mergeCell ref="A519:O520"/>
    <mergeCell ref="D56:E56"/>
    <mergeCell ref="D193:E193"/>
    <mergeCell ref="D127:E127"/>
    <mergeCell ref="P206:T206"/>
    <mergeCell ref="P377:T377"/>
    <mergeCell ref="P448:T448"/>
    <mergeCell ref="D574:E574"/>
    <mergeCell ref="AB597:AB598"/>
    <mergeCell ref="P432:T432"/>
    <mergeCell ref="A89:O90"/>
    <mergeCell ref="D98:E9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A569:O570"/>
    <mergeCell ref="P104:T104"/>
    <mergeCell ref="E597:E598"/>
    <mergeCell ref="P45:V45"/>
    <mergeCell ref="P487:V487"/>
    <mergeCell ref="D474:E474"/>
    <mergeCell ref="P145:T145"/>
    <mergeCell ref="P316:T316"/>
    <mergeCell ref="A589:O594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445:T445"/>
    <mergeCell ref="D195:E195"/>
    <mergeCell ref="P379:T379"/>
    <mergeCell ref="D189:E189"/>
    <mergeCell ref="D486:E486"/>
    <mergeCell ref="P86:T86"/>
    <mergeCell ref="D78:E78"/>
    <mergeCell ref="P213:T213"/>
    <mergeCell ref="P328:T328"/>
    <mergeCell ref="D205:E205"/>
    <mergeCell ref="D376:E376"/>
    <mergeCell ref="P249:T249"/>
    <mergeCell ref="P542:V542"/>
    <mergeCell ref="A458:O459"/>
    <mergeCell ref="D535:E535"/>
    <mergeCell ref="D473:E473"/>
    <mergeCell ref="D472:E472"/>
    <mergeCell ref="P337:T337"/>
    <mergeCell ref="D380:E380"/>
    <mergeCell ref="D188:E188"/>
    <mergeCell ref="P224:T224"/>
    <mergeCell ref="P491:T491"/>
    <mergeCell ref="A141:O142"/>
    <mergeCell ref="P211:T211"/>
    <mergeCell ref="P260:T260"/>
    <mergeCell ref="P309:T309"/>
    <mergeCell ref="P505:V505"/>
    <mergeCell ref="D347:E347"/>
    <mergeCell ref="D491:E491"/>
    <mergeCell ref="P504:T504"/>
    <mergeCell ref="P540:T540"/>
    <mergeCell ref="P287:V287"/>
    <mergeCell ref="A312:Z31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V10:W10"/>
    <mergeCell ref="P99:T99"/>
    <mergeCell ref="A300:O301"/>
    <mergeCell ref="P366:T366"/>
    <mergeCell ref="A360:Z360"/>
    <mergeCell ref="A94:O95"/>
    <mergeCell ref="P393:V393"/>
    <mergeCell ref="P79:T79"/>
    <mergeCell ref="P73:T73"/>
    <mergeCell ref="P244:T244"/>
    <mergeCell ref="P144:T144"/>
    <mergeCell ref="P315:T315"/>
    <mergeCell ref="P437:T437"/>
    <mergeCell ref="P231:T231"/>
    <mergeCell ref="D174:E174"/>
    <mergeCell ref="D410:E410"/>
    <mergeCell ref="A276:Z276"/>
    <mergeCell ref="H9:I9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D499:E499"/>
    <mergeCell ref="D238:E238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D556:E556"/>
    <mergeCell ref="A564:Z564"/>
    <mergeCell ref="P404:T404"/>
    <mergeCell ref="D518:E518"/>
    <mergeCell ref="P207:V207"/>
    <mergeCell ref="P56:T5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2024-08-30T09:38:32Z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