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CC8C80-8283-495F-9C4D-C79E7DB422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N258" i="1"/>
  <c r="BM258" i="1"/>
  <c r="Z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Z244" i="1" s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45" i="1" l="1"/>
  <c r="BN145" i="1"/>
  <c r="BP167" i="1"/>
  <c r="BN167" i="1"/>
  <c r="Z167" i="1"/>
  <c r="BP200" i="1"/>
  <c r="BN200" i="1"/>
  <c r="Z200" i="1"/>
  <c r="BP226" i="1"/>
  <c r="BN226" i="1"/>
  <c r="Z226" i="1"/>
  <c r="BP285" i="1"/>
  <c r="BN285" i="1"/>
  <c r="Z285" i="1"/>
  <c r="BP318" i="1"/>
  <c r="BN318" i="1"/>
  <c r="Z318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Z26" i="1"/>
  <c r="BN26" i="1"/>
  <c r="Z54" i="1"/>
  <c r="BN54" i="1"/>
  <c r="Z85" i="1"/>
  <c r="BN85" i="1"/>
  <c r="Z99" i="1"/>
  <c r="BN99" i="1"/>
  <c r="Z112" i="1"/>
  <c r="BN112" i="1"/>
  <c r="Z123" i="1"/>
  <c r="BN123" i="1"/>
  <c r="Y133" i="1"/>
  <c r="Z130" i="1"/>
  <c r="BN130" i="1"/>
  <c r="Z131" i="1"/>
  <c r="BN131" i="1"/>
  <c r="Y141" i="1"/>
  <c r="Z145" i="1"/>
  <c r="BP189" i="1"/>
  <c r="BN189" i="1"/>
  <c r="Z189" i="1"/>
  <c r="BP214" i="1"/>
  <c r="BN214" i="1"/>
  <c r="Z214" i="1"/>
  <c r="BP238" i="1"/>
  <c r="BN238" i="1"/>
  <c r="Z238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177" i="1"/>
  <c r="Y295" i="1"/>
  <c r="Y323" i="1"/>
  <c r="X589" i="1"/>
  <c r="X590" i="1"/>
  <c r="X593" i="1"/>
  <c r="Y36" i="1"/>
  <c r="Z28" i="1"/>
  <c r="BN28" i="1"/>
  <c r="Z34" i="1"/>
  <c r="BN34" i="1"/>
  <c r="C599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Z160" i="1"/>
  <c r="BN160" i="1"/>
  <c r="BP160" i="1"/>
  <c r="H599" i="1"/>
  <c r="Z173" i="1"/>
  <c r="BN173" i="1"/>
  <c r="Z181" i="1"/>
  <c r="BN181" i="1"/>
  <c r="I599" i="1"/>
  <c r="Z191" i="1"/>
  <c r="BN191" i="1"/>
  <c r="BP195" i="1"/>
  <c r="BN195" i="1"/>
  <c r="Z195" i="1"/>
  <c r="BP212" i="1"/>
  <c r="BN212" i="1"/>
  <c r="Z212" i="1"/>
  <c r="BP224" i="1"/>
  <c r="BN224" i="1"/>
  <c r="Z224" i="1"/>
  <c r="BP236" i="1"/>
  <c r="BN236" i="1"/>
  <c r="Z236" i="1"/>
  <c r="BP206" i="1"/>
  <c r="BN206" i="1"/>
  <c r="Z206" i="1"/>
  <c r="BP216" i="1"/>
  <c r="BN216" i="1"/>
  <c r="Z216" i="1"/>
  <c r="BP228" i="1"/>
  <c r="BN228" i="1"/>
  <c r="Z228" i="1"/>
  <c r="M599" i="1"/>
  <c r="BP256" i="1"/>
  <c r="BN256" i="1"/>
  <c r="Z256" i="1"/>
  <c r="Y218" i="1"/>
  <c r="Y232" i="1"/>
  <c r="K599" i="1"/>
  <c r="O599" i="1"/>
  <c r="Z271" i="1"/>
  <c r="BN271" i="1"/>
  <c r="Z278" i="1"/>
  <c r="Z279" i="1" s="1"/>
  <c r="BN278" i="1"/>
  <c r="BP278" i="1"/>
  <c r="Y279" i="1"/>
  <c r="Z283" i="1"/>
  <c r="BN283" i="1"/>
  <c r="Z290" i="1"/>
  <c r="BN290" i="1"/>
  <c r="BP290" i="1"/>
  <c r="Z294" i="1"/>
  <c r="BN294" i="1"/>
  <c r="T599" i="1"/>
  <c r="Y311" i="1"/>
  <c r="Z315" i="1"/>
  <c r="BN315" i="1"/>
  <c r="Z316" i="1"/>
  <c r="BN316" i="1"/>
  <c r="Z320" i="1"/>
  <c r="BN320" i="1"/>
  <c r="Z326" i="1"/>
  <c r="BN326" i="1"/>
  <c r="Z332" i="1"/>
  <c r="BN332" i="1"/>
  <c r="BP332" i="1"/>
  <c r="Z336" i="1"/>
  <c r="BN336" i="1"/>
  <c r="Y352" i="1"/>
  <c r="Z350" i="1"/>
  <c r="BN350" i="1"/>
  <c r="Y358" i="1"/>
  <c r="Z356" i="1"/>
  <c r="BN356" i="1"/>
  <c r="V599" i="1"/>
  <c r="Y369" i="1"/>
  <c r="Z367" i="1"/>
  <c r="BN367" i="1"/>
  <c r="Y368" i="1"/>
  <c r="Z373" i="1"/>
  <c r="BN373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Z245" i="1"/>
  <c r="BN245" i="1"/>
  <c r="Z247" i="1"/>
  <c r="BN247" i="1"/>
  <c r="Z249" i="1"/>
  <c r="BN249" i="1"/>
  <c r="Z251" i="1"/>
  <c r="BN251" i="1"/>
  <c r="Y252" i="1"/>
  <c r="Z260" i="1"/>
  <c r="BN260" i="1"/>
  <c r="Z262" i="1"/>
  <c r="BN262" i="1"/>
  <c r="Y265" i="1"/>
  <c r="Z270" i="1"/>
  <c r="BN270" i="1"/>
  <c r="Z272" i="1"/>
  <c r="BN272" i="1"/>
  <c r="Y275" i="1"/>
  <c r="Y280" i="1"/>
  <c r="Q599" i="1"/>
  <c r="Z284" i="1"/>
  <c r="BN284" i="1"/>
  <c r="Y287" i="1"/>
  <c r="Z291" i="1"/>
  <c r="BN291" i="1"/>
  <c r="Z293" i="1"/>
  <c r="BN293" i="1"/>
  <c r="Y296" i="1"/>
  <c r="Y301" i="1"/>
  <c r="Y306" i="1"/>
  <c r="Z309" i="1"/>
  <c r="BN309" i="1"/>
  <c r="Y310" i="1"/>
  <c r="Z314" i="1"/>
  <c r="Z322" i="1" s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BP355" i="1"/>
  <c r="BN355" i="1"/>
  <c r="Z355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R59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BN129" i="1"/>
  <c r="Z136" i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BN205" i="1"/>
  <c r="BP205" i="1"/>
  <c r="Z211" i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BN235" i="1"/>
  <c r="BP235" i="1"/>
  <c r="Z237" i="1"/>
  <c r="BN237" i="1"/>
  <c r="Z239" i="1"/>
  <c r="BN239" i="1"/>
  <c r="BN244" i="1"/>
  <c r="BP244" i="1"/>
  <c r="Z246" i="1"/>
  <c r="BN246" i="1"/>
  <c r="Z248" i="1"/>
  <c r="BN248" i="1"/>
  <c r="Z250" i="1"/>
  <c r="BN250" i="1"/>
  <c r="Y253" i="1"/>
  <c r="Z257" i="1"/>
  <c r="BN257" i="1"/>
  <c r="Z259" i="1"/>
  <c r="BN259" i="1"/>
  <c r="Z261" i="1"/>
  <c r="BN261" i="1"/>
  <c r="Z263" i="1"/>
  <c r="BN263" i="1"/>
  <c r="Y264" i="1"/>
  <c r="Z273" i="1"/>
  <c r="BN273" i="1"/>
  <c r="Y274" i="1"/>
  <c r="Y286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Y357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Z487" i="1" s="1"/>
  <c r="Y488" i="1"/>
  <c r="BP499" i="1"/>
  <c r="BN499" i="1"/>
  <c r="Z499" i="1"/>
  <c r="BP503" i="1"/>
  <c r="BN503" i="1"/>
  <c r="Z503" i="1"/>
  <c r="Z510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58" i="1" l="1"/>
  <c r="Z357" i="1"/>
  <c r="Z310" i="1"/>
  <c r="Z286" i="1"/>
  <c r="X592" i="1"/>
  <c r="Z218" i="1"/>
  <c r="Z124" i="1"/>
  <c r="Z89" i="1"/>
  <c r="Z75" i="1"/>
  <c r="Z36" i="1"/>
  <c r="Z382" i="1"/>
  <c r="Z295" i="1"/>
  <c r="Z274" i="1"/>
  <c r="Z252" i="1"/>
  <c r="Z398" i="1"/>
  <c r="Z264" i="1"/>
  <c r="Z240" i="1"/>
  <c r="Z207" i="1"/>
  <c r="Z196" i="1"/>
  <c r="Z177" i="1"/>
  <c r="Z169" i="1"/>
  <c r="Z141" i="1"/>
  <c r="Z132" i="1"/>
  <c r="Z115" i="1"/>
  <c r="Z59" i="1"/>
  <c r="Z411" i="1"/>
  <c r="Z548" i="1"/>
  <c r="Z557" i="1"/>
  <c r="Z541" i="1"/>
  <c r="Z569" i="1"/>
  <c r="Z232" i="1"/>
  <c r="Z183" i="1"/>
  <c r="Y591" i="1"/>
  <c r="Z453" i="1"/>
  <c r="Z406" i="1"/>
  <c r="Y593" i="1"/>
  <c r="Y590" i="1"/>
  <c r="Y592" i="1" s="1"/>
  <c r="Z476" i="1"/>
  <c r="Z419" i="1"/>
  <c r="Z393" i="1"/>
  <c r="Z344" i="1"/>
  <c r="Z329" i="1"/>
  <c r="Y589" i="1"/>
  <c r="Z594" i="1" l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<sst xmlns="http://schemas.openxmlformats.org/spreadsheetml/2006/main" count="2427" uniqueCount="772">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</sst>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topLeftCell="A505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70" t="s">
        <v>0</v>
      </c>
      <c r="E1" s="398"/>
      <c r="F1" s="398"/>
      <c r="G1" s="12" t="s">
        <v>1</v>
      </c>
      <c r="H1" s="470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7" t="s">
        <v>8</v>
      </c>
      <c r="B5" s="538"/>
      <c r="C5" s="539"/>
      <c r="D5" s="474"/>
      <c r="E5" s="475"/>
      <c r="F5" s="714" t="s">
        <v>9</v>
      </c>
      <c r="G5" s="539"/>
      <c r="H5" s="474" t="s">
        <v>771</v>
      </c>
      <c r="I5" s="657"/>
      <c r="J5" s="657"/>
      <c r="K5" s="657"/>
      <c r="L5" s="657"/>
      <c r="M5" s="475"/>
      <c r="N5" s="58"/>
      <c r="P5" s="24" t="s">
        <v>10</v>
      </c>
      <c r="Q5" s="742">
        <v>45537</v>
      </c>
      <c r="R5" s="531"/>
      <c r="T5" s="577" t="s">
        <v>11</v>
      </c>
      <c r="U5" s="442"/>
      <c r="V5" s="578" t="s">
        <v>12</v>
      </c>
      <c r="W5" s="531"/>
      <c r="AB5" s="51"/>
      <c r="AC5" s="51"/>
      <c r="AD5" s="51"/>
      <c r="AE5" s="51"/>
    </row>
    <row r="6" spans="1:32" s="373" customFormat="1" ht="24" customHeight="1" x14ac:dyDescent="0.2">
      <c r="A6" s="537" t="s">
        <v>13</v>
      </c>
      <c r="B6" s="538"/>
      <c r="C6" s="539"/>
      <c r="D6" s="661" t="s">
        <v>14</v>
      </c>
      <c r="E6" s="662"/>
      <c r="F6" s="662"/>
      <c r="G6" s="662"/>
      <c r="H6" s="662"/>
      <c r="I6" s="662"/>
      <c r="J6" s="662"/>
      <c r="K6" s="662"/>
      <c r="L6" s="662"/>
      <c r="M6" s="531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584" t="s">
        <v>16</v>
      </c>
      <c r="U6" s="442"/>
      <c r="V6" s="643" t="s">
        <v>17</v>
      </c>
      <c r="W6" s="412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60"/>
      <c r="P7" s="24"/>
      <c r="Q7" s="42"/>
      <c r="R7" s="42"/>
      <c r="T7" s="403"/>
      <c r="U7" s="442"/>
      <c r="V7" s="644"/>
      <c r="W7" s="645"/>
      <c r="AB7" s="51"/>
      <c r="AC7" s="51"/>
      <c r="AD7" s="51"/>
      <c r="AE7" s="51"/>
    </row>
    <row r="8" spans="1:32" s="373" customFormat="1" ht="25.5" customHeight="1" x14ac:dyDescent="0.2">
      <c r="A8" s="769" t="s">
        <v>18</v>
      </c>
      <c r="B8" s="384"/>
      <c r="C8" s="385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8">
        <v>0.45833333333333331</v>
      </c>
      <c r="R8" s="454"/>
      <c r="T8" s="403"/>
      <c r="U8" s="442"/>
      <c r="V8" s="644"/>
      <c r="W8" s="645"/>
      <c r="AB8" s="51"/>
      <c r="AC8" s="51"/>
      <c r="AD8" s="51"/>
      <c r="AE8" s="51"/>
    </row>
    <row r="9" spans="1:32" s="373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55"/>
      <c r="E9" s="382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75"/>
      <c r="P9" s="26" t="s">
        <v>20</v>
      </c>
      <c r="Q9" s="527"/>
      <c r="R9" s="528"/>
      <c r="T9" s="403"/>
      <c r="U9" s="44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55"/>
      <c r="E10" s="382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27" t="str">
        <f>IFERROR(VLOOKUP($D$10,Proxy,2,FALSE),"")</f>
        <v/>
      </c>
      <c r="I10" s="403"/>
      <c r="J10" s="403"/>
      <c r="K10" s="403"/>
      <c r="L10" s="403"/>
      <c r="M10" s="403"/>
      <c r="N10" s="372"/>
      <c r="P10" s="26" t="s">
        <v>21</v>
      </c>
      <c r="Q10" s="585"/>
      <c r="R10" s="586"/>
      <c r="U10" s="24" t="s">
        <v>22</v>
      </c>
      <c r="V10" s="411" t="s">
        <v>23</v>
      </c>
      <c r="W10" s="412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0"/>
      <c r="R11" s="531"/>
      <c r="U11" s="24" t="s">
        <v>26</v>
      </c>
      <c r="V11" s="684" t="s">
        <v>27</v>
      </c>
      <c r="W11" s="528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8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9"/>
      <c r="N12" s="62"/>
      <c r="P12" s="24" t="s">
        <v>29</v>
      </c>
      <c r="Q12" s="548"/>
      <c r="R12" s="454"/>
      <c r="S12" s="23"/>
      <c r="U12" s="24"/>
      <c r="V12" s="398"/>
      <c r="W12" s="403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9"/>
      <c r="N13" s="62"/>
      <c r="O13" s="26"/>
      <c r="P13" s="26" t="s">
        <v>31</v>
      </c>
      <c r="Q13" s="684"/>
      <c r="R13" s="5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8"/>
      <c r="C14" s="538"/>
      <c r="D14" s="538"/>
      <c r="E14" s="538"/>
      <c r="F14" s="538"/>
      <c r="G14" s="538"/>
      <c r="H14" s="538"/>
      <c r="I14" s="538"/>
      <c r="J14" s="538"/>
      <c r="K14" s="538"/>
      <c r="L14" s="538"/>
      <c r="M14" s="5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4" t="s">
        <v>33</v>
      </c>
      <c r="B15" s="538"/>
      <c r="C15" s="538"/>
      <c r="D15" s="538"/>
      <c r="E15" s="538"/>
      <c r="F15" s="538"/>
      <c r="G15" s="538"/>
      <c r="H15" s="538"/>
      <c r="I15" s="538"/>
      <c r="J15" s="538"/>
      <c r="K15" s="538"/>
      <c r="L15" s="538"/>
      <c r="M15" s="539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4" t="s">
        <v>35</v>
      </c>
      <c r="B17" s="424" t="s">
        <v>36</v>
      </c>
      <c r="C17" s="553" t="s">
        <v>37</v>
      </c>
      <c r="D17" s="424" t="s">
        <v>38</v>
      </c>
      <c r="E17" s="502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24" t="s">
        <v>49</v>
      </c>
      <c r="Q17" s="501"/>
      <c r="R17" s="501"/>
      <c r="S17" s="501"/>
      <c r="T17" s="502"/>
      <c r="U17" s="762" t="s">
        <v>50</v>
      </c>
      <c r="V17" s="539"/>
      <c r="W17" s="424" t="s">
        <v>51</v>
      </c>
      <c r="X17" s="424" t="s">
        <v>52</v>
      </c>
      <c r="Y17" s="763" t="s">
        <v>53</v>
      </c>
      <c r="Z17" s="424" t="s">
        <v>54</v>
      </c>
      <c r="AA17" s="625" t="s">
        <v>55</v>
      </c>
      <c r="AB17" s="625" t="s">
        <v>56</v>
      </c>
      <c r="AC17" s="625" t="s">
        <v>57</v>
      </c>
      <c r="AD17" s="625" t="s">
        <v>58</v>
      </c>
      <c r="AE17" s="709"/>
      <c r="AF17" s="710"/>
      <c r="AG17" s="517"/>
      <c r="BD17" s="613" t="s">
        <v>59</v>
      </c>
    </row>
    <row r="18" spans="1:68" ht="14.25" customHeight="1" x14ac:dyDescent="0.2">
      <c r="A18" s="425"/>
      <c r="B18" s="425"/>
      <c r="C18" s="425"/>
      <c r="D18" s="503"/>
      <c r="E18" s="505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25"/>
      <c r="X18" s="425"/>
      <c r="Y18" s="764"/>
      <c r="Z18" s="425"/>
      <c r="AA18" s="626"/>
      <c r="AB18" s="626"/>
      <c r="AC18" s="626"/>
      <c r="AD18" s="711"/>
      <c r="AE18" s="712"/>
      <c r="AF18" s="713"/>
      <c r="AG18" s="518"/>
      <c r="BD18" s="403"/>
    </row>
    <row r="19" spans="1:68" ht="27.75" hidden="1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423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1"/>
      <c r="AB20" s="371"/>
      <c r="AC20" s="371"/>
    </row>
    <row r="21" spans="1:68" ht="14.25" hidden="1" customHeight="1" x14ac:dyDescent="0.25">
      <c r="A21" s="415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15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93"/>
      <c r="R26" s="393"/>
      <c r="S26" s="393"/>
      <c r="T26" s="394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3"/>
      <c r="R30" s="393"/>
      <c r="S30" s="393"/>
      <c r="T30" s="394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3"/>
      <c r="R31" s="393"/>
      <c r="S31" s="393"/>
      <c r="T31" s="394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">
        <v>87</v>
      </c>
      <c r="Q32" s="393"/>
      <c r="R32" s="393"/>
      <c r="S32" s="393"/>
      <c r="T32" s="394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8" t="s">
        <v>90</v>
      </c>
      <c r="Q33" s="393"/>
      <c r="R33" s="393"/>
      <c r="S33" s="393"/>
      <c r="T33" s="394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3"/>
      <c r="R34" s="393"/>
      <c r="S34" s="393"/>
      <c r="T34" s="394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3"/>
      <c r="R35" s="393"/>
      <c r="S35" s="393"/>
      <c r="T35" s="394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2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4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4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15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3"/>
      <c r="R39" s="393"/>
      <c r="S39" s="393"/>
      <c r="T39" s="394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2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4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15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3"/>
      <c r="R43" s="393"/>
      <c r="S43" s="393"/>
      <c r="T43" s="394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2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4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4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15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3"/>
      <c r="R47" s="393"/>
      <c r="S47" s="393"/>
      <c r="T47" s="394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2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4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4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390" t="s">
        <v>107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48"/>
      <c r="AB50" s="48"/>
      <c r="AC50" s="48"/>
    </row>
    <row r="51" spans="1:68" ht="16.5" hidden="1" customHeight="1" x14ac:dyDescent="0.25">
      <c r="A51" s="423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1"/>
      <c r="AB51" s="371"/>
      <c r="AC51" s="371"/>
    </row>
    <row r="52" spans="1:68" ht="14.25" hidden="1" customHeight="1" x14ac:dyDescent="0.25">
      <c r="A52" s="415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3"/>
      <c r="R53" s="393"/>
      <c r="S53" s="393"/>
      <c r="T53" s="394"/>
      <c r="U53" s="34"/>
      <c r="V53" s="34"/>
      <c r="W53" s="35" t="s">
        <v>68</v>
      </c>
      <c r="X53" s="377">
        <v>44</v>
      </c>
      <c r="Y53" s="378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45.955555555555549</v>
      </c>
      <c r="BN53" s="64">
        <f t="shared" ref="BN53:BN58" si="8">IFERROR(Y53*I53/H53,"0")</f>
        <v>56.4</v>
      </c>
      <c r="BO53" s="64">
        <f t="shared" ref="BO53:BO58" si="9">IFERROR(1/J53*(X53/H53),"0")</f>
        <v>7.2751322751322733E-2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3"/>
      <c r="R56" s="393"/>
      <c r="S56" s="393"/>
      <c r="T56" s="394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3"/>
      <c r="R57" s="393"/>
      <c r="S57" s="393"/>
      <c r="T57" s="394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3"/>
      <c r="R58" s="393"/>
      <c r="S58" s="393"/>
      <c r="T58" s="394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2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4.0740740740740735</v>
      </c>
      <c r="Y59" s="379">
        <f>IFERROR(Y53/H53,"0")+IFERROR(Y54/H54,"0")+IFERROR(Y55/H55,"0")+IFERROR(Y56/H56,"0")+IFERROR(Y57/H57,"0")+IFERROR(Y58/H58,"0")</f>
        <v>5</v>
      </c>
      <c r="Z59" s="379">
        <f>IFERROR(IF(Z53="",0,Z53),"0")+IFERROR(IF(Z54="",0,Z54),"0")+IFERROR(IF(Z55="",0,Z55),"0")+IFERROR(IF(Z56="",0,Z56),"0")+IFERROR(IF(Z57="",0,Z57),"0")+IFERROR(IF(Z58="",0,Z58),"0")</f>
        <v>0.10874999999999999</v>
      </c>
      <c r="AA59" s="380"/>
      <c r="AB59" s="380"/>
      <c r="AC59" s="380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4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44</v>
      </c>
      <c r="Y60" s="379">
        <f>IFERROR(SUM(Y53:Y58),"0")</f>
        <v>54</v>
      </c>
      <c r="Z60" s="37"/>
      <c r="AA60" s="380"/>
      <c r="AB60" s="380"/>
      <c r="AC60" s="380"/>
    </row>
    <row r="61" spans="1:68" ht="14.25" hidden="1" customHeight="1" x14ac:dyDescent="0.25">
      <c r="A61" s="415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3"/>
      <c r="R62" s="393"/>
      <c r="S62" s="393"/>
      <c r="T62" s="394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3"/>
      <c r="R63" s="393"/>
      <c r="S63" s="393"/>
      <c r="T63" s="394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2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4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23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1"/>
      <c r="AB66" s="371"/>
      <c r="AC66" s="371"/>
    </row>
    <row r="67" spans="1:68" ht="14.25" hidden="1" customHeight="1" x14ac:dyDescent="0.25">
      <c r="A67" s="415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36" t="s">
        <v>132</v>
      </c>
      <c r="Q68" s="393"/>
      <c r="R68" s="393"/>
      <c r="S68" s="393"/>
      <c r="T68" s="394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3"/>
      <c r="R71" s="393"/>
      <c r="S71" s="393"/>
      <c r="T71" s="394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3"/>
      <c r="R72" s="393"/>
      <c r="S72" s="393"/>
      <c r="T72" s="394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7" t="s">
        <v>144</v>
      </c>
      <c r="Q73" s="393"/>
      <c r="R73" s="393"/>
      <c r="S73" s="393"/>
      <c r="T73" s="394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3"/>
      <c r="R74" s="393"/>
      <c r="S74" s="393"/>
      <c r="T74" s="394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2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403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4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15" t="s">
        <v>147</v>
      </c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3"/>
      <c r="R78" s="393"/>
      <c r="S78" s="393"/>
      <c r="T78" s="394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3"/>
      <c r="R79" s="393"/>
      <c r="S79" s="393"/>
      <c r="T79" s="394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hidden="1" customHeight="1" x14ac:dyDescent="0.25">
      <c r="A82" s="415" t="s">
        <v>63</v>
      </c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370"/>
      <c r="AB82" s="370"/>
      <c r="AC82" s="370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3"/>
      <c r="R83" s="393"/>
      <c r="S83" s="393"/>
      <c r="T83" s="394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3"/>
      <c r="R84" s="393"/>
      <c r="S84" s="393"/>
      <c r="T84" s="394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3"/>
      <c r="R85" s="393"/>
      <c r="S85" s="393"/>
      <c r="T85" s="394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3"/>
      <c r="R86" s="393"/>
      <c r="S86" s="393"/>
      <c r="T86" s="394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3"/>
      <c r="R87" s="393"/>
      <c r="S87" s="393"/>
      <c r="T87" s="394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3"/>
      <c r="R88" s="393"/>
      <c r="S88" s="393"/>
      <c r="T88" s="394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2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4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15" t="s">
        <v>71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370"/>
      <c r="AB91" s="370"/>
      <c r="AC91" s="370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3"/>
      <c r="R92" s="393"/>
      <c r="S92" s="393"/>
      <c r="T92" s="394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3"/>
      <c r="R93" s="393"/>
      <c r="S93" s="393"/>
      <c r="T93" s="394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2"/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4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403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4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15" t="s">
        <v>168</v>
      </c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370"/>
      <c r="AB96" s="370"/>
      <c r="AC96" s="370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3"/>
      <c r="R97" s="393"/>
      <c r="S97" s="393"/>
      <c r="T97" s="394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3"/>
      <c r="R98" s="393"/>
      <c r="S98" s="393"/>
      <c r="T98" s="394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3"/>
      <c r="R99" s="393"/>
      <c r="S99" s="393"/>
      <c r="T99" s="394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2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4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403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4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423" t="s">
        <v>174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371"/>
      <c r="AB102" s="371"/>
      <c r="AC102" s="371"/>
    </row>
    <row r="103" spans="1:68" ht="14.25" hidden="1" customHeight="1" x14ac:dyDescent="0.25">
      <c r="A103" s="415" t="s">
        <v>109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3"/>
      <c r="R104" s="393"/>
      <c r="S104" s="393"/>
      <c r="T104" s="394"/>
      <c r="U104" s="34"/>
      <c r="V104" s="34"/>
      <c r="W104" s="35" t="s">
        <v>68</v>
      </c>
      <c r="X104" s="377">
        <v>53</v>
      </c>
      <c r="Y104" s="378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55.355555555555547</v>
      </c>
      <c r="BN104" s="64">
        <f>IFERROR(Y104*I104/H104,"0")</f>
        <v>56.4</v>
      </c>
      <c r="BO104" s="64">
        <f>IFERROR(1/J104*(X104/H104),"0")</f>
        <v>8.7632275132275131E-2</v>
      </c>
      <c r="BP104" s="64">
        <f>IFERROR(1/J104*(Y104/H104),"0")</f>
        <v>8.9285714285714274E-2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3"/>
      <c r="R105" s="393"/>
      <c r="S105" s="393"/>
      <c r="T105" s="394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3"/>
      <c r="R106" s="393"/>
      <c r="S106" s="393"/>
      <c r="T106" s="394"/>
      <c r="U106" s="34"/>
      <c r="V106" s="34"/>
      <c r="W106" s="35" t="s">
        <v>68</v>
      </c>
      <c r="X106" s="377">
        <v>13</v>
      </c>
      <c r="Y106" s="378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13.606666666666666</v>
      </c>
      <c r="BN106" s="64">
        <f>IFERROR(Y106*I106/H106,"0")</f>
        <v>14.13</v>
      </c>
      <c r="BO106" s="64">
        <f>IFERROR(1/J106*(X106/H106),"0")</f>
        <v>2.4074074074074074E-2</v>
      </c>
      <c r="BP106" s="64">
        <f>IFERROR(1/J106*(Y106/H106),"0")</f>
        <v>2.5000000000000001E-2</v>
      </c>
    </row>
    <row r="107" spans="1:68" x14ac:dyDescent="0.2">
      <c r="A107" s="402"/>
      <c r="B107" s="403"/>
      <c r="C107" s="403"/>
      <c r="D107" s="403"/>
      <c r="E107" s="403"/>
      <c r="F107" s="403"/>
      <c r="G107" s="403"/>
      <c r="H107" s="403"/>
      <c r="I107" s="403"/>
      <c r="J107" s="403"/>
      <c r="K107" s="403"/>
      <c r="L107" s="403"/>
      <c r="M107" s="403"/>
      <c r="N107" s="403"/>
      <c r="O107" s="404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7.7962962962962958</v>
      </c>
      <c r="Y107" s="379">
        <f>IFERROR(Y104/H104,"0")+IFERROR(Y105/H105,"0")+IFERROR(Y106/H106,"0")</f>
        <v>8</v>
      </c>
      <c r="Z107" s="379">
        <f>IFERROR(IF(Z104="",0,Z104),"0")+IFERROR(IF(Z105="",0,Z105),"0")+IFERROR(IF(Z106="",0,Z106),"0")</f>
        <v>0.13685999999999998</v>
      </c>
      <c r="AA107" s="380"/>
      <c r="AB107" s="380"/>
      <c r="AC107" s="380"/>
    </row>
    <row r="108" spans="1:68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66</v>
      </c>
      <c r="Y108" s="379">
        <f>IFERROR(SUM(Y104:Y106),"0")</f>
        <v>67.5</v>
      </c>
      <c r="Z108" s="37"/>
      <c r="AA108" s="380"/>
      <c r="AB108" s="380"/>
      <c r="AC108" s="380"/>
    </row>
    <row r="109" spans="1:68" ht="14.25" hidden="1" customHeight="1" x14ac:dyDescent="0.25">
      <c r="A109" s="415" t="s">
        <v>71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3"/>
      <c r="R111" s="393"/>
      <c r="S111" s="393"/>
      <c r="T111" s="394"/>
      <c r="U111" s="34"/>
      <c r="V111" s="34"/>
      <c r="W111" s="35" t="s">
        <v>68</v>
      </c>
      <c r="X111" s="377">
        <v>47</v>
      </c>
      <c r="Y111" s="378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50.155714285714282</v>
      </c>
      <c r="BN111" s="64">
        <f>IFERROR(Y111*I111/H111,"0")</f>
        <v>53.784000000000006</v>
      </c>
      <c r="BO111" s="64">
        <f>IFERROR(1/J111*(X111/H111),"0")</f>
        <v>9.9914965986394544E-2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3"/>
      <c r="R112" s="393"/>
      <c r="S112" s="393"/>
      <c r="T112" s="394"/>
      <c r="U112" s="34"/>
      <c r="V112" s="34"/>
      <c r="W112" s="35" t="s">
        <v>68</v>
      </c>
      <c r="X112" s="377">
        <v>107</v>
      </c>
      <c r="Y112" s="378">
        <f>IFERROR(IF(X112="",0,CEILING((X112/$H112),1)*$H112),"")</f>
        <v>108</v>
      </c>
      <c r="Z112" s="36">
        <f>IFERROR(IF(Y112=0,"",ROUNDUP(Y112/H112,0)*0.00753),"")</f>
        <v>0.30120000000000002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117.77925925925926</v>
      </c>
      <c r="BN112" s="64">
        <f>IFERROR(Y112*I112/H112,"0")</f>
        <v>118.88</v>
      </c>
      <c r="BO112" s="64">
        <f>IFERROR(1/J112*(X112/H112),"0")</f>
        <v>0.25403608736942068</v>
      </c>
      <c r="BP112" s="64">
        <f>IFERROR(1/J112*(Y112/H112),"0")</f>
        <v>0.25641025641025639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3"/>
      <c r="R113" s="393"/>
      <c r="S113" s="393"/>
      <c r="T113" s="394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3"/>
      <c r="R114" s="393"/>
      <c r="S114" s="393"/>
      <c r="T114" s="394"/>
      <c r="U114" s="34"/>
      <c r="V114" s="34"/>
      <c r="W114" s="35" t="s">
        <v>68</v>
      </c>
      <c r="X114" s="377">
        <v>5</v>
      </c>
      <c r="Y114" s="378">
        <f>IFERROR(IF(X114="",0,CEILING((X114/$H114),1)*$H114),"")</f>
        <v>5.4</v>
      </c>
      <c r="Z114" s="36">
        <f>IFERROR(IF(Y114=0,"",ROUNDUP(Y114/H114,0)*0.00937),"")</f>
        <v>1.874E-2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5.5333333333333332</v>
      </c>
      <c r="BN114" s="64">
        <f>IFERROR(Y114*I114/H114,"0")</f>
        <v>5.976</v>
      </c>
      <c r="BO114" s="64">
        <f>IFERROR(1/J114*(X114/H114),"0")</f>
        <v>1.5432098765432096E-2</v>
      </c>
      <c r="BP114" s="64">
        <f>IFERROR(1/J114*(Y114/H114),"0")</f>
        <v>1.6666666666666666E-2</v>
      </c>
    </row>
    <row r="115" spans="1:68" x14ac:dyDescent="0.2">
      <c r="A115" s="402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47.076719576719576</v>
      </c>
      <c r="Y115" s="379">
        <f>IFERROR(Y110/H110,"0")+IFERROR(Y111/H111,"0")+IFERROR(Y112/H112,"0")+IFERROR(Y113/H113,"0")+IFERROR(Y114/H114,"0")</f>
        <v>48</v>
      </c>
      <c r="Z115" s="379">
        <f>IFERROR(IF(Z110="",0,Z110),"0")+IFERROR(IF(Z111="",0,Z111),"0")+IFERROR(IF(Z112="",0,Z112),"0")+IFERROR(IF(Z113="",0,Z113),"0")+IFERROR(IF(Z114="",0,Z114),"0")</f>
        <v>0.45044000000000001</v>
      </c>
      <c r="AA115" s="380"/>
      <c r="AB115" s="380"/>
      <c r="AC115" s="380"/>
    </row>
    <row r="116" spans="1:68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3"/>
      <c r="O116" s="404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159</v>
      </c>
      <c r="Y116" s="379">
        <f>IFERROR(SUM(Y110:Y114),"0")</f>
        <v>163.80000000000001</v>
      </c>
      <c r="Z116" s="37"/>
      <c r="AA116" s="380"/>
      <c r="AB116" s="380"/>
      <c r="AC116" s="380"/>
    </row>
    <row r="117" spans="1:68" ht="16.5" hidden="1" customHeight="1" x14ac:dyDescent="0.25">
      <c r="A117" s="423" t="s">
        <v>190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371"/>
      <c r="AB117" s="371"/>
      <c r="AC117" s="371"/>
    </row>
    <row r="118" spans="1:68" ht="14.25" hidden="1" customHeight="1" x14ac:dyDescent="0.25">
      <c r="A118" s="415" t="s">
        <v>109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3"/>
      <c r="R119" s="393"/>
      <c r="S119" s="393"/>
      <c r="T119" s="394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3"/>
      <c r="R120" s="393"/>
      <c r="S120" s="393"/>
      <c r="T120" s="394"/>
      <c r="U120" s="34"/>
      <c r="V120" s="34"/>
      <c r="W120" s="35" t="s">
        <v>68</v>
      </c>
      <c r="X120" s="377">
        <v>67</v>
      </c>
      <c r="Y120" s="378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69.871428571428567</v>
      </c>
      <c r="BN120" s="64">
        <f>IFERROR(Y120*I120/H120,"0")</f>
        <v>70.079999999999984</v>
      </c>
      <c r="BO120" s="64">
        <f>IFERROR(1/J120*(X120/H120),"0")</f>
        <v>0.10682397959183673</v>
      </c>
      <c r="BP120" s="64">
        <f>IFERROR(1/J120*(Y120/H120),"0")</f>
        <v>0.10714285714285712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3"/>
      <c r="R121" s="393"/>
      <c r="S121" s="393"/>
      <c r="T121" s="394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3"/>
      <c r="R122" s="393"/>
      <c r="S122" s="393"/>
      <c r="T122" s="394"/>
      <c r="U122" s="34"/>
      <c r="V122" s="34"/>
      <c r="W122" s="35" t="s">
        <v>68</v>
      </c>
      <c r="X122" s="377">
        <v>9</v>
      </c>
      <c r="Y122" s="378">
        <f>IFERROR(IF(X122="",0,CEILING((X122/$H122),1)*$H122),"")</f>
        <v>9</v>
      </c>
      <c r="Z122" s="36">
        <f>IFERROR(IF(Y122=0,"",ROUNDUP(Y122/H122,0)*0.00937),"")</f>
        <v>1.874E-2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9.48</v>
      </c>
      <c r="BN122" s="64">
        <f>IFERROR(Y122*I122/H122,"0")</f>
        <v>9.48</v>
      </c>
      <c r="BO122" s="64">
        <f>IFERROR(1/J122*(X122/H122),"0")</f>
        <v>1.6666666666666666E-2</v>
      </c>
      <c r="BP122" s="64">
        <f>IFERROR(1/J122*(Y122/H122),"0")</f>
        <v>1.6666666666666666E-2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3"/>
      <c r="R123" s="393"/>
      <c r="S123" s="393"/>
      <c r="T123" s="394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2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7.9821428571428577</v>
      </c>
      <c r="Y124" s="379">
        <f>IFERROR(Y119/H119,"0")+IFERROR(Y120/H120,"0")+IFERROR(Y121/H121,"0")+IFERROR(Y122/H122,"0")+IFERROR(Y123/H123,"0")</f>
        <v>7.9999999999999991</v>
      </c>
      <c r="Z124" s="379">
        <f>IFERROR(IF(Z119="",0,Z119),"0")+IFERROR(IF(Z120="",0,Z120),"0")+IFERROR(IF(Z121="",0,Z121),"0")+IFERROR(IF(Z122="",0,Z122),"0")+IFERROR(IF(Z123="",0,Z123),"0")</f>
        <v>0.14924000000000001</v>
      </c>
      <c r="AA124" s="380"/>
      <c r="AB124" s="380"/>
      <c r="AC124" s="380"/>
    </row>
    <row r="125" spans="1:68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76</v>
      </c>
      <c r="Y125" s="379">
        <f>IFERROR(SUM(Y119:Y123),"0")</f>
        <v>76.199999999999989</v>
      </c>
      <c r="Z125" s="37"/>
      <c r="AA125" s="380"/>
      <c r="AB125" s="380"/>
      <c r="AC125" s="380"/>
    </row>
    <row r="126" spans="1:68" ht="14.25" hidden="1" customHeight="1" x14ac:dyDescent="0.25">
      <c r="A126" s="415" t="s">
        <v>147</v>
      </c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3"/>
      <c r="P126" s="403"/>
      <c r="Q126" s="403"/>
      <c r="R126" s="403"/>
      <c r="S126" s="403"/>
      <c r="T126" s="403"/>
      <c r="U126" s="403"/>
      <c r="V126" s="403"/>
      <c r="W126" s="403"/>
      <c r="X126" s="403"/>
      <c r="Y126" s="403"/>
      <c r="Z126" s="40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3"/>
      <c r="R127" s="393"/>
      <c r="S127" s="393"/>
      <c r="T127" s="394"/>
      <c r="U127" s="34"/>
      <c r="V127" s="34"/>
      <c r="W127" s="35" t="s">
        <v>68</v>
      </c>
      <c r="X127" s="377">
        <v>24</v>
      </c>
      <c r="Y127" s="378">
        <f>IFERROR(IF(X127="",0,CEILING((X127/$H127),1)*$H127),"")</f>
        <v>32.400000000000006</v>
      </c>
      <c r="Z127" s="36">
        <f>IFERROR(IF(Y127=0,"",ROUNDUP(Y127/H127,0)*0.02175),"")</f>
        <v>6.5250000000000002E-2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25.066666666666663</v>
      </c>
      <c r="BN127" s="64">
        <f>IFERROR(Y127*I127/H127,"0")</f>
        <v>33.840000000000003</v>
      </c>
      <c r="BO127" s="64">
        <f>IFERROR(1/J127*(X127/H127),"0")</f>
        <v>4.6296296296296287E-2</v>
      </c>
      <c r="BP127" s="64">
        <f>IFERROR(1/J127*(Y127/H127),"0")</f>
        <v>6.25E-2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8" t="s">
        <v>203</v>
      </c>
      <c r="Q128" s="393"/>
      <c r="R128" s="393"/>
      <c r="S128" s="393"/>
      <c r="T128" s="394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3"/>
      <c r="R129" s="393"/>
      <c r="S129" s="393"/>
      <c r="T129" s="394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13" t="s">
        <v>209</v>
      </c>
      <c r="Q131" s="393"/>
      <c r="R131" s="393"/>
      <c r="S131" s="393"/>
      <c r="T131" s="394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02"/>
      <c r="B132" s="403"/>
      <c r="C132" s="403"/>
      <c r="D132" s="403"/>
      <c r="E132" s="403"/>
      <c r="F132" s="403"/>
      <c r="G132" s="403"/>
      <c r="H132" s="403"/>
      <c r="I132" s="403"/>
      <c r="J132" s="403"/>
      <c r="K132" s="403"/>
      <c r="L132" s="403"/>
      <c r="M132" s="403"/>
      <c r="N132" s="403"/>
      <c r="O132" s="404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2.2222222222222219</v>
      </c>
      <c r="Y132" s="379">
        <f>IFERROR(Y127/H127,"0")+IFERROR(Y128/H128,"0")+IFERROR(Y129/H129,"0")+IFERROR(Y130/H130,"0")+IFERROR(Y131/H131,"0")</f>
        <v>3.0000000000000004</v>
      </c>
      <c r="Z132" s="379">
        <f>IFERROR(IF(Z127="",0,Z127),"0")+IFERROR(IF(Z128="",0,Z128),"0")+IFERROR(IF(Z129="",0,Z129),"0")+IFERROR(IF(Z130="",0,Z130),"0")+IFERROR(IF(Z131="",0,Z131),"0")</f>
        <v>6.5250000000000002E-2</v>
      </c>
      <c r="AA132" s="380"/>
      <c r="AB132" s="380"/>
      <c r="AC132" s="380"/>
    </row>
    <row r="133" spans="1:68" x14ac:dyDescent="0.2">
      <c r="A133" s="403"/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4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24</v>
      </c>
      <c r="Y133" s="379">
        <f>IFERROR(SUM(Y127:Y131),"0")</f>
        <v>32.400000000000006</v>
      </c>
      <c r="Z133" s="37"/>
      <c r="AA133" s="380"/>
      <c r="AB133" s="380"/>
      <c r="AC133" s="380"/>
    </row>
    <row r="134" spans="1:68" ht="14.25" hidden="1" customHeight="1" x14ac:dyDescent="0.25">
      <c r="A134" s="415" t="s">
        <v>71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370"/>
      <c r="AB134" s="370"/>
      <c r="AC134" s="370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3"/>
      <c r="R135" s="393"/>
      <c r="S135" s="393"/>
      <c r="T135" s="394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3"/>
      <c r="R136" s="393"/>
      <c r="S136" s="393"/>
      <c r="T136" s="394"/>
      <c r="U136" s="34"/>
      <c r="V136" s="34"/>
      <c r="W136" s="35" t="s">
        <v>68</v>
      </c>
      <c r="X136" s="377">
        <v>59</v>
      </c>
      <c r="Y136" s="378">
        <f t="shared" si="21"/>
        <v>67.2</v>
      </c>
      <c r="Z136" s="36">
        <f>IFERROR(IF(Y136=0,"",ROUNDUP(Y136/H136,0)*0.02175),"")</f>
        <v>0.17399999999999999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62.919285714285721</v>
      </c>
      <c r="BN136" s="64">
        <f t="shared" si="23"/>
        <v>71.664000000000001</v>
      </c>
      <c r="BO136" s="64">
        <f t="shared" si="24"/>
        <v>0.1254251700680272</v>
      </c>
      <c r="BP136" s="64">
        <f t="shared" si="25"/>
        <v>0.14285714285714285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3"/>
      <c r="R137" s="393"/>
      <c r="S137" s="393"/>
      <c r="T137" s="394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3"/>
      <c r="R138" s="393"/>
      <c r="S138" s="393"/>
      <c r="T138" s="394"/>
      <c r="U138" s="34"/>
      <c r="V138" s="34"/>
      <c r="W138" s="35" t="s">
        <v>68</v>
      </c>
      <c r="X138" s="377">
        <v>11</v>
      </c>
      <c r="Y138" s="378">
        <f t="shared" si="21"/>
        <v>13.5</v>
      </c>
      <c r="Z138" s="36">
        <f>IFERROR(IF(Y138=0,"",ROUNDUP(Y138/H138,0)*0.00753),"")</f>
        <v>3.7650000000000003E-2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12.108148148148148</v>
      </c>
      <c r="BN138" s="64">
        <f t="shared" si="23"/>
        <v>14.86</v>
      </c>
      <c r="BO138" s="64">
        <f t="shared" si="24"/>
        <v>2.6115859449192778E-2</v>
      </c>
      <c r="BP138" s="64">
        <f t="shared" si="25"/>
        <v>3.2051282051282048E-2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3"/>
      <c r="R140" s="393"/>
      <c r="S140" s="393"/>
      <c r="T140" s="394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2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11.097883597883598</v>
      </c>
      <c r="Y141" s="379">
        <f>IFERROR(Y135/H135,"0")+IFERROR(Y136/H136,"0")+IFERROR(Y137/H137,"0")+IFERROR(Y138/H138,"0")+IFERROR(Y139/H139,"0")+IFERROR(Y140/H140,"0")</f>
        <v>13</v>
      </c>
      <c r="Z141" s="379">
        <f>IFERROR(IF(Z135="",0,Z135),"0")+IFERROR(IF(Z136="",0,Z136),"0")+IFERROR(IF(Z137="",0,Z137),"0")+IFERROR(IF(Z138="",0,Z138),"0")+IFERROR(IF(Z139="",0,Z139),"0")+IFERROR(IF(Z140="",0,Z140),"0")</f>
        <v>0.21165</v>
      </c>
      <c r="AA141" s="380"/>
      <c r="AB141" s="380"/>
      <c r="AC141" s="380"/>
    </row>
    <row r="142" spans="1:68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70</v>
      </c>
      <c r="Y142" s="379">
        <f>IFERROR(SUM(Y135:Y140),"0")</f>
        <v>80.7</v>
      </c>
      <c r="Z142" s="37"/>
      <c r="AA142" s="380"/>
      <c r="AB142" s="380"/>
      <c r="AC142" s="380"/>
    </row>
    <row r="143" spans="1:68" ht="14.25" hidden="1" customHeight="1" x14ac:dyDescent="0.25">
      <c r="A143" s="415" t="s">
        <v>168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403"/>
      <c r="AA143" s="370"/>
      <c r="AB143" s="370"/>
      <c r="AC143" s="370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3"/>
      <c r="R144" s="393"/>
      <c r="S144" s="393"/>
      <c r="T144" s="394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3"/>
      <c r="R145" s="393"/>
      <c r="S145" s="393"/>
      <c r="T145" s="394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2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4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4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23" t="s">
        <v>226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403"/>
      <c r="AA148" s="371"/>
      <c r="AB148" s="371"/>
      <c r="AC148" s="371"/>
    </row>
    <row r="149" spans="1:68" ht="14.25" hidden="1" customHeight="1" x14ac:dyDescent="0.25">
      <c r="A149" s="415" t="s">
        <v>109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403"/>
      <c r="AA149" s="370"/>
      <c r="AB149" s="370"/>
      <c r="AC149" s="370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3"/>
      <c r="R150" s="393"/>
      <c r="S150" s="393"/>
      <c r="T150" s="394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3"/>
      <c r="R151" s="393"/>
      <c r="S151" s="393"/>
      <c r="T151" s="394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15" t="s">
        <v>63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0"/>
      <c r="AB154" s="370"/>
      <c r="AC154" s="370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3"/>
      <c r="R155" s="393"/>
      <c r="S155" s="393"/>
      <c r="T155" s="394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3"/>
      <c r="R156" s="393"/>
      <c r="S156" s="393"/>
      <c r="T156" s="394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2"/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4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4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15" t="s">
        <v>71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3"/>
      <c r="P159" s="403"/>
      <c r="Q159" s="403"/>
      <c r="R159" s="403"/>
      <c r="S159" s="403"/>
      <c r="T159" s="403"/>
      <c r="U159" s="403"/>
      <c r="V159" s="403"/>
      <c r="W159" s="403"/>
      <c r="X159" s="403"/>
      <c r="Y159" s="403"/>
      <c r="Z159" s="403"/>
      <c r="AA159" s="370"/>
      <c r="AB159" s="370"/>
      <c r="AC159" s="370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3"/>
      <c r="R160" s="393"/>
      <c r="S160" s="393"/>
      <c r="T160" s="394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3"/>
      <c r="R161" s="393"/>
      <c r="S161" s="393"/>
      <c r="T161" s="394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2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23" t="s">
        <v>107</v>
      </c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3"/>
      <c r="P164" s="403"/>
      <c r="Q164" s="403"/>
      <c r="R164" s="403"/>
      <c r="S164" s="403"/>
      <c r="T164" s="403"/>
      <c r="U164" s="403"/>
      <c r="V164" s="403"/>
      <c r="W164" s="403"/>
      <c r="X164" s="403"/>
      <c r="Y164" s="403"/>
      <c r="Z164" s="403"/>
      <c r="AA164" s="371"/>
      <c r="AB164" s="371"/>
      <c r="AC164" s="371"/>
    </row>
    <row r="165" spans="1:68" ht="14.25" hidden="1" customHeight="1" x14ac:dyDescent="0.25">
      <c r="A165" s="415" t="s">
        <v>109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370"/>
      <c r="AB165" s="370"/>
      <c r="AC165" s="370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3"/>
      <c r="R166" s="393"/>
      <c r="S166" s="393"/>
      <c r="T166" s="394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3"/>
      <c r="R168" s="393"/>
      <c r="S168" s="393"/>
      <c r="T168" s="394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2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03"/>
      <c r="O169" s="404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15" t="s">
        <v>63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370"/>
      <c r="AB171" s="370"/>
      <c r="AC171" s="370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3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3"/>
      <c r="R172" s="393"/>
      <c r="S172" s="393"/>
      <c r="T172" s="394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3"/>
      <c r="R173" s="393"/>
      <c r="S173" s="393"/>
      <c r="T173" s="394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3"/>
      <c r="R174" s="393"/>
      <c r="S174" s="393"/>
      <c r="T174" s="394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3"/>
      <c r="R175" s="393"/>
      <c r="S175" s="393"/>
      <c r="T175" s="394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3"/>
      <c r="R176" s="393"/>
      <c r="S176" s="393"/>
      <c r="T176" s="394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2"/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4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403"/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4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15" t="s">
        <v>71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3"/>
      <c r="R180" s="393"/>
      <c r="S180" s="393"/>
      <c r="T180" s="394"/>
      <c r="U180" s="34"/>
      <c r="V180" s="34"/>
      <c r="W180" s="35" t="s">
        <v>68</v>
      </c>
      <c r="X180" s="377">
        <v>5</v>
      </c>
      <c r="Y180" s="378">
        <f>IFERROR(IF(X180="",0,CEILING((X180/$H180),1)*$H180),"")</f>
        <v>8.4</v>
      </c>
      <c r="Z180" s="36">
        <f>IFERROR(IF(Y180=0,"",ROUNDUP(Y180/H180,0)*0.02175),"")</f>
        <v>2.1749999999999999E-2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5.3357142857142854</v>
      </c>
      <c r="BN180" s="64">
        <f>IFERROR(Y180*I180/H180,"0")</f>
        <v>8.9640000000000004</v>
      </c>
      <c r="BO180" s="64">
        <f>IFERROR(1/J180*(X180/H180),"0")</f>
        <v>1.0629251700680272E-2</v>
      </c>
      <c r="BP180" s="64">
        <f>IFERROR(1/J180*(Y180/H180),"0")</f>
        <v>1.7857142857142856E-2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3"/>
      <c r="R181" s="393"/>
      <c r="S181" s="393"/>
      <c r="T181" s="394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3"/>
      <c r="R182" s="393"/>
      <c r="S182" s="393"/>
      <c r="T182" s="394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2"/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4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0.59523809523809523</v>
      </c>
      <c r="Y183" s="379">
        <f>IFERROR(Y180/H180,"0")+IFERROR(Y181/H181,"0")+IFERROR(Y182/H182,"0")</f>
        <v>1</v>
      </c>
      <c r="Z183" s="379">
        <f>IFERROR(IF(Z180="",0,Z180),"0")+IFERROR(IF(Z181="",0,Z181),"0")+IFERROR(IF(Z182="",0,Z182),"0")</f>
        <v>2.1749999999999999E-2</v>
      </c>
      <c r="AA183" s="380"/>
      <c r="AB183" s="380"/>
      <c r="AC183" s="380"/>
    </row>
    <row r="184" spans="1:68" x14ac:dyDescent="0.2">
      <c r="A184" s="403"/>
      <c r="B184" s="403"/>
      <c r="C184" s="403"/>
      <c r="D184" s="403"/>
      <c r="E184" s="403"/>
      <c r="F184" s="403"/>
      <c r="G184" s="403"/>
      <c r="H184" s="403"/>
      <c r="I184" s="403"/>
      <c r="J184" s="403"/>
      <c r="K184" s="403"/>
      <c r="L184" s="403"/>
      <c r="M184" s="403"/>
      <c r="N184" s="403"/>
      <c r="O184" s="404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5</v>
      </c>
      <c r="Y184" s="379">
        <f>IFERROR(SUM(Y180:Y182),"0")</f>
        <v>8.4</v>
      </c>
      <c r="Z184" s="37"/>
      <c r="AA184" s="380"/>
      <c r="AB184" s="380"/>
      <c r="AC184" s="380"/>
    </row>
    <row r="185" spans="1:68" ht="27.75" hidden="1" customHeight="1" x14ac:dyDescent="0.2">
      <c r="A185" s="390" t="s">
        <v>258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48"/>
      <c r="AB185" s="48"/>
      <c r="AC185" s="48"/>
    </row>
    <row r="186" spans="1:68" ht="16.5" hidden="1" customHeight="1" x14ac:dyDescent="0.25">
      <c r="A186" s="423" t="s">
        <v>259</v>
      </c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3"/>
      <c r="P186" s="403"/>
      <c r="Q186" s="403"/>
      <c r="R186" s="403"/>
      <c r="S186" s="403"/>
      <c r="T186" s="403"/>
      <c r="U186" s="403"/>
      <c r="V186" s="403"/>
      <c r="W186" s="403"/>
      <c r="X186" s="403"/>
      <c r="Y186" s="403"/>
      <c r="Z186" s="403"/>
      <c r="AA186" s="371"/>
      <c r="AB186" s="371"/>
      <c r="AC186" s="371"/>
    </row>
    <row r="187" spans="1:68" ht="14.25" hidden="1" customHeight="1" x14ac:dyDescent="0.25">
      <c r="A187" s="415" t="s">
        <v>63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3"/>
      <c r="R188" s="393"/>
      <c r="S188" s="393"/>
      <c r="T188" s="394"/>
      <c r="U188" s="34"/>
      <c r="V188" s="34"/>
      <c r="W188" s="35" t="s">
        <v>68</v>
      </c>
      <c r="X188" s="377">
        <v>14</v>
      </c>
      <c r="Y188" s="378">
        <f t="shared" ref="Y188:Y195" si="26">IFERROR(IF(X188="",0,CEILING((X188/$H188),1)*$H188),"")</f>
        <v>16.8</v>
      </c>
      <c r="Z188" s="36">
        <f>IFERROR(IF(Y188=0,"",ROUNDUP(Y188/H188,0)*0.00753),"")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14.866666666666665</v>
      </c>
      <c r="BN188" s="64">
        <f t="shared" ref="BN188:BN195" si="28">IFERROR(Y188*I188/H188,"0")</f>
        <v>17.84</v>
      </c>
      <c r="BO188" s="64">
        <f t="shared" ref="BO188:BO195" si="29">IFERROR(1/J188*(X188/H188),"0")</f>
        <v>2.1367521367521364E-2</v>
      </c>
      <c r="BP188" s="64">
        <f t="shared" ref="BP188:BP195" si="30">IFERROR(1/J188*(Y188/H188),"0")</f>
        <v>2.564102564102564E-2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3"/>
      <c r="R190" s="393"/>
      <c r="S190" s="393"/>
      <c r="T190" s="394"/>
      <c r="U190" s="34"/>
      <c r="V190" s="34"/>
      <c r="W190" s="35" t="s">
        <v>68</v>
      </c>
      <c r="X190" s="377">
        <v>21</v>
      </c>
      <c r="Y190" s="378">
        <f t="shared" si="26"/>
        <v>21</v>
      </c>
      <c r="Z190" s="36">
        <f>IFERROR(IF(Y190=0,"",ROUNDUP(Y190/H190,0)*0.00753),"")</f>
        <v>3.7650000000000003E-2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</v>
      </c>
      <c r="BN190" s="64">
        <f t="shared" si="28"/>
        <v>22</v>
      </c>
      <c r="BO190" s="64">
        <f t="shared" si="29"/>
        <v>3.2051282051282048E-2</v>
      </c>
      <c r="BP190" s="64">
        <f t="shared" si="30"/>
        <v>3.2051282051282048E-2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3"/>
      <c r="R191" s="393"/>
      <c r="S191" s="393"/>
      <c r="T191" s="394"/>
      <c r="U191" s="34"/>
      <c r="V191" s="34"/>
      <c r="W191" s="35" t="s">
        <v>68</v>
      </c>
      <c r="X191" s="377">
        <v>7</v>
      </c>
      <c r="Y191" s="378">
        <f t="shared" si="26"/>
        <v>8.4</v>
      </c>
      <c r="Z191" s="36">
        <f>IFERROR(IF(Y191=0,"",ROUNDUP(Y191/H191,0)*0.00502),"")</f>
        <v>2.0080000000000001E-2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7.4333333333333327</v>
      </c>
      <c r="BN191" s="64">
        <f t="shared" si="28"/>
        <v>8.92</v>
      </c>
      <c r="BO191" s="64">
        <f t="shared" si="29"/>
        <v>1.4245014245014245E-2</v>
      </c>
      <c r="BP191" s="64">
        <f t="shared" si="30"/>
        <v>1.7094017094017096E-2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3"/>
      <c r="R192" s="393"/>
      <c r="S192" s="393"/>
      <c r="T192" s="394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3"/>
      <c r="R193" s="393"/>
      <c r="S193" s="393"/>
      <c r="T193" s="394"/>
      <c r="U193" s="34"/>
      <c r="V193" s="34"/>
      <c r="W193" s="35" t="s">
        <v>68</v>
      </c>
      <c r="X193" s="377">
        <v>8</v>
      </c>
      <c r="Y193" s="378">
        <f t="shared" si="26"/>
        <v>8.4</v>
      </c>
      <c r="Z193" s="36">
        <f>IFERROR(IF(Y193=0,"",ROUNDUP(Y193/H193,0)*0.00502),"")</f>
        <v>2.0080000000000001E-2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8.3809523809523814</v>
      </c>
      <c r="BN193" s="64">
        <f t="shared" si="28"/>
        <v>8.8000000000000007</v>
      </c>
      <c r="BO193" s="64">
        <f t="shared" si="29"/>
        <v>1.6280016280016282E-2</v>
      </c>
      <c r="BP193" s="64">
        <f t="shared" si="30"/>
        <v>1.7094017094017096E-2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3"/>
      <c r="R194" s="393"/>
      <c r="S194" s="393"/>
      <c r="T194" s="394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2"/>
      <c r="B196" s="403"/>
      <c r="C196" s="403"/>
      <c r="D196" s="403"/>
      <c r="E196" s="403"/>
      <c r="F196" s="403"/>
      <c r="G196" s="403"/>
      <c r="H196" s="403"/>
      <c r="I196" s="403"/>
      <c r="J196" s="403"/>
      <c r="K196" s="403"/>
      <c r="L196" s="403"/>
      <c r="M196" s="403"/>
      <c r="N196" s="403"/>
      <c r="O196" s="404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15.476190476190474</v>
      </c>
      <c r="Y196" s="379">
        <f>IFERROR(Y188/H188,"0")+IFERROR(Y189/H189,"0")+IFERROR(Y190/H190,"0")+IFERROR(Y191/H191,"0")+IFERROR(Y192/H192,"0")+IFERROR(Y193/H193,"0")+IFERROR(Y194/H194,"0")+IFERROR(Y195/H195,"0")</f>
        <v>17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0.10793</v>
      </c>
      <c r="AA196" s="380"/>
      <c r="AB196" s="380"/>
      <c r="AC196" s="380"/>
    </row>
    <row r="197" spans="1:68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50</v>
      </c>
      <c r="Y197" s="379">
        <f>IFERROR(SUM(Y188:Y195),"0")</f>
        <v>54.599999999999994</v>
      </c>
      <c r="Z197" s="37"/>
      <c r="AA197" s="380"/>
      <c r="AB197" s="380"/>
      <c r="AC197" s="380"/>
    </row>
    <row r="198" spans="1:68" ht="16.5" hidden="1" customHeight="1" x14ac:dyDescent="0.25">
      <c r="A198" s="423" t="s">
        <v>276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371"/>
      <c r="AB198" s="371"/>
      <c r="AC198" s="371"/>
    </row>
    <row r="199" spans="1:68" ht="14.25" hidden="1" customHeight="1" x14ac:dyDescent="0.25">
      <c r="A199" s="415" t="s">
        <v>109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370"/>
      <c r="AB199" s="370"/>
      <c r="AC199" s="370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3"/>
      <c r="R201" s="393"/>
      <c r="S201" s="393"/>
      <c r="T201" s="394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2"/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4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403"/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4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15" t="s">
        <v>147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403"/>
      <c r="AA204" s="370"/>
      <c r="AB204" s="370"/>
      <c r="AC204" s="370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3"/>
      <c r="R206" s="393"/>
      <c r="S206" s="393"/>
      <c r="T206" s="394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2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4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403"/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4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15" t="s">
        <v>63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370"/>
      <c r="AB209" s="370"/>
      <c r="AC209" s="370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77">
        <v>46</v>
      </c>
      <c r="Y211" s="378">
        <f t="shared" si="31"/>
        <v>48.6</v>
      </c>
      <c r="Z211" s="36">
        <f>IFERROR(IF(Y211=0,"",ROUNDUP(Y211/H211,0)*0.00937),"")</f>
        <v>8.4330000000000002E-2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47.788888888888884</v>
      </c>
      <c r="BN211" s="64">
        <f t="shared" si="33"/>
        <v>50.49</v>
      </c>
      <c r="BO211" s="64">
        <f t="shared" si="34"/>
        <v>7.0987654320987637E-2</v>
      </c>
      <c r="BP211" s="64">
        <f t="shared" si="35"/>
        <v>7.4999999999999997E-2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3"/>
      <c r="R213" s="393"/>
      <c r="S213" s="393"/>
      <c r="T213" s="394"/>
      <c r="U213" s="34"/>
      <c r="V213" s="34"/>
      <c r="W213" s="35" t="s">
        <v>68</v>
      </c>
      <c r="X213" s="377">
        <v>55</v>
      </c>
      <c r="Y213" s="378">
        <f t="shared" si="31"/>
        <v>59.400000000000006</v>
      </c>
      <c r="Z213" s="36">
        <f>IFERROR(IF(Y213=0,"",ROUNDUP(Y213/H213,0)*0.00937),"")</f>
        <v>0.10306999999999999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57.138888888888886</v>
      </c>
      <c r="BN213" s="64">
        <f t="shared" si="33"/>
        <v>61.71</v>
      </c>
      <c r="BO213" s="64">
        <f t="shared" si="34"/>
        <v>8.4876543209876545E-2</v>
      </c>
      <c r="BP213" s="64">
        <f t="shared" si="35"/>
        <v>9.166666666666666E-2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3"/>
      <c r="R214" s="393"/>
      <c r="S214" s="393"/>
      <c r="T214" s="394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3"/>
      <c r="R215" s="393"/>
      <c r="S215" s="393"/>
      <c r="T215" s="394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3"/>
      <c r="R217" s="393"/>
      <c r="S217" s="393"/>
      <c r="T217" s="394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2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4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18.703703703703702</v>
      </c>
      <c r="Y218" s="379">
        <f>IFERROR(Y210/H210,"0")+IFERROR(Y211/H211,"0")+IFERROR(Y212/H212,"0")+IFERROR(Y213/H213,"0")+IFERROR(Y214/H214,"0")+IFERROR(Y215/H215,"0")+IFERROR(Y216/H216,"0")+IFERROR(Y217/H217,"0")</f>
        <v>20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0.18740000000000001</v>
      </c>
      <c r="AA218" s="380"/>
      <c r="AB218" s="380"/>
      <c r="AC218" s="380"/>
    </row>
    <row r="219" spans="1:68" x14ac:dyDescent="0.2">
      <c r="A219" s="403"/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4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101</v>
      </c>
      <c r="Y219" s="379">
        <f>IFERROR(SUM(Y210:Y217),"0")</f>
        <v>108</v>
      </c>
      <c r="Z219" s="37"/>
      <c r="AA219" s="380"/>
      <c r="AB219" s="380"/>
      <c r="AC219" s="380"/>
    </row>
    <row r="220" spans="1:68" ht="14.25" hidden="1" customHeight="1" x14ac:dyDescent="0.25">
      <c r="A220" s="415" t="s">
        <v>71</v>
      </c>
      <c r="B220" s="403"/>
      <c r="C220" s="403"/>
      <c r="D220" s="403"/>
      <c r="E220" s="403"/>
      <c r="F220" s="403"/>
      <c r="G220" s="403"/>
      <c r="H220" s="403"/>
      <c r="I220" s="403"/>
      <c r="J220" s="403"/>
      <c r="K220" s="403"/>
      <c r="L220" s="403"/>
      <c r="M220" s="403"/>
      <c r="N220" s="403"/>
      <c r="O220" s="403"/>
      <c r="P220" s="403"/>
      <c r="Q220" s="403"/>
      <c r="R220" s="403"/>
      <c r="S220" s="403"/>
      <c r="T220" s="403"/>
      <c r="U220" s="403"/>
      <c r="V220" s="403"/>
      <c r="W220" s="403"/>
      <c r="X220" s="403"/>
      <c r="Y220" s="403"/>
      <c r="Z220" s="403"/>
      <c r="AA220" s="370"/>
      <c r="AB220" s="370"/>
      <c r="AC220" s="370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3"/>
      <c r="R221" s="393"/>
      <c r="S221" s="393"/>
      <c r="T221" s="394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3"/>
      <c r="R222" s="393"/>
      <c r="S222" s="393"/>
      <c r="T222" s="394"/>
      <c r="U222" s="34"/>
      <c r="V222" s="34"/>
      <c r="W222" s="35" t="s">
        <v>68</v>
      </c>
      <c r="X222" s="377">
        <v>5</v>
      </c>
      <c r="Y222" s="378">
        <f t="shared" si="36"/>
        <v>7.8</v>
      </c>
      <c r="Z222" s="36">
        <f>IFERROR(IF(Y222=0,"",ROUNDUP(Y222/H222,0)*0.02175),"")</f>
        <v>2.1749999999999999E-2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5.3615384615384629</v>
      </c>
      <c r="BN222" s="64">
        <f t="shared" si="38"/>
        <v>8.3640000000000008</v>
      </c>
      <c r="BO222" s="64">
        <f t="shared" si="39"/>
        <v>1.1446886446886448E-2</v>
      </c>
      <c r="BP222" s="64">
        <f t="shared" si="40"/>
        <v>1.7857142857142856E-2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3"/>
      <c r="R223" s="393"/>
      <c r="S223" s="393"/>
      <c r="T223" s="394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3"/>
      <c r="R224" s="393"/>
      <c r="S224" s="393"/>
      <c r="T224" s="394"/>
      <c r="U224" s="34"/>
      <c r="V224" s="34"/>
      <c r="W224" s="35" t="s">
        <v>68</v>
      </c>
      <c r="X224" s="377">
        <v>12</v>
      </c>
      <c r="Y224" s="378">
        <f t="shared" si="36"/>
        <v>17.399999999999999</v>
      </c>
      <c r="Z224" s="36">
        <f>IFERROR(IF(Y224=0,"",ROUNDUP(Y224/H224,0)*0.02175),"")</f>
        <v>4.3499999999999997E-2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12.777931034482759</v>
      </c>
      <c r="BN224" s="64">
        <f t="shared" si="38"/>
        <v>18.527999999999999</v>
      </c>
      <c r="BO224" s="64">
        <f t="shared" si="39"/>
        <v>2.4630541871921183E-2</v>
      </c>
      <c r="BP224" s="64">
        <f t="shared" si="40"/>
        <v>3.5714285714285712E-2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3"/>
      <c r="R225" s="393"/>
      <c r="S225" s="393"/>
      <c r="T225" s="394"/>
      <c r="U225" s="34"/>
      <c r="V225" s="34"/>
      <c r="W225" s="35" t="s">
        <v>68</v>
      </c>
      <c r="X225" s="377">
        <v>61</v>
      </c>
      <c r="Y225" s="378">
        <f t="shared" si="36"/>
        <v>62.4</v>
      </c>
      <c r="Z225" s="36">
        <f t="shared" ref="Z225:Z231" si="41">IFERROR(IF(Y225=0,"",ROUNDUP(Y225/H225,0)*0.00753),"")</f>
        <v>0.19578000000000001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68.370833333333337</v>
      </c>
      <c r="BN225" s="64">
        <f t="shared" si="38"/>
        <v>69.94</v>
      </c>
      <c r="BO225" s="64">
        <f t="shared" si="39"/>
        <v>0.16292735042735043</v>
      </c>
      <c r="BP225" s="64">
        <f t="shared" si="40"/>
        <v>0.16666666666666666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3"/>
      <c r="R227" s="393"/>
      <c r="S227" s="393"/>
      <c r="T227" s="394"/>
      <c r="U227" s="34"/>
      <c r="V227" s="34"/>
      <c r="W227" s="35" t="s">
        <v>68</v>
      </c>
      <c r="X227" s="377">
        <v>41</v>
      </c>
      <c r="Y227" s="378">
        <f t="shared" si="36"/>
        <v>43.199999999999996</v>
      </c>
      <c r="Z227" s="36">
        <f t="shared" si="41"/>
        <v>0.13553999999999999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45.646666666666668</v>
      </c>
      <c r="BN227" s="64">
        <f t="shared" si="38"/>
        <v>48.095999999999997</v>
      </c>
      <c r="BO227" s="64">
        <f t="shared" si="39"/>
        <v>0.10950854700854702</v>
      </c>
      <c r="BP227" s="64">
        <f t="shared" si="40"/>
        <v>0.11538461538461538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3"/>
      <c r="R228" s="393"/>
      <c r="S228" s="393"/>
      <c r="T228" s="394"/>
      <c r="U228" s="34"/>
      <c r="V228" s="34"/>
      <c r="W228" s="35" t="s">
        <v>68</v>
      </c>
      <c r="X228" s="377">
        <v>48</v>
      </c>
      <c r="Y228" s="378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53.440000000000005</v>
      </c>
      <c r="BN228" s="64">
        <f t="shared" si="38"/>
        <v>53.440000000000005</v>
      </c>
      <c r="BO228" s="64">
        <f t="shared" si="39"/>
        <v>0.12820512820512819</v>
      </c>
      <c r="BP228" s="64">
        <f t="shared" si="40"/>
        <v>0.12820512820512819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3"/>
      <c r="R229" s="393"/>
      <c r="S229" s="393"/>
      <c r="T229" s="394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3"/>
      <c r="R230" s="393"/>
      <c r="S230" s="393"/>
      <c r="T230" s="394"/>
      <c r="U230" s="34"/>
      <c r="V230" s="34"/>
      <c r="W230" s="35" t="s">
        <v>68</v>
      </c>
      <c r="X230" s="377">
        <v>78</v>
      </c>
      <c r="Y230" s="378">
        <f t="shared" si="36"/>
        <v>79.2</v>
      </c>
      <c r="Z230" s="36">
        <f t="shared" si="41"/>
        <v>0.24849000000000002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86.840000000000018</v>
      </c>
      <c r="BN230" s="64">
        <f t="shared" si="38"/>
        <v>88.176000000000016</v>
      </c>
      <c r="BO230" s="64">
        <f t="shared" si="39"/>
        <v>0.20833333333333331</v>
      </c>
      <c r="BP230" s="64">
        <f t="shared" si="40"/>
        <v>0.21153846153846154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3"/>
      <c r="R231" s="393"/>
      <c r="S231" s="393"/>
      <c r="T231" s="394"/>
      <c r="U231" s="34"/>
      <c r="V231" s="34"/>
      <c r="W231" s="35" t="s">
        <v>68</v>
      </c>
      <c r="X231" s="377">
        <v>53</v>
      </c>
      <c r="Y231" s="378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59.139166666666668</v>
      </c>
      <c r="BN231" s="64">
        <f t="shared" si="38"/>
        <v>61.593999999999994</v>
      </c>
      <c r="BO231" s="64">
        <f t="shared" si="39"/>
        <v>0.14155982905982906</v>
      </c>
      <c r="BP231" s="64">
        <f t="shared" si="40"/>
        <v>0.14743589743589744</v>
      </c>
    </row>
    <row r="232" spans="1:68" x14ac:dyDescent="0.2">
      <c r="A232" s="402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119.10366931918657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123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0.96884999999999999</v>
      </c>
      <c r="AA232" s="380"/>
      <c r="AB232" s="380"/>
      <c r="AC232" s="380"/>
    </row>
    <row r="233" spans="1:68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4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298</v>
      </c>
      <c r="Y233" s="379">
        <f>IFERROR(SUM(Y221:Y231),"0")</f>
        <v>313.2</v>
      </c>
      <c r="Z233" s="37"/>
      <c r="AA233" s="380"/>
      <c r="AB233" s="380"/>
      <c r="AC233" s="380"/>
    </row>
    <row r="234" spans="1:68" ht="14.25" hidden="1" customHeight="1" x14ac:dyDescent="0.25">
      <c r="A234" s="415" t="s">
        <v>168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0"/>
      <c r="AB234" s="370"/>
      <c r="AC234" s="370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3"/>
      <c r="R235" s="393"/>
      <c r="S235" s="393"/>
      <c r="T235" s="394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3"/>
      <c r="R236" s="393"/>
      <c r="S236" s="393"/>
      <c r="T236" s="394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3"/>
      <c r="R237" s="393"/>
      <c r="S237" s="393"/>
      <c r="T237" s="394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3"/>
      <c r="R238" s="393"/>
      <c r="S238" s="393"/>
      <c r="T238" s="394"/>
      <c r="U238" s="34"/>
      <c r="V238" s="34"/>
      <c r="W238" s="35" t="s">
        <v>68</v>
      </c>
      <c r="X238" s="377">
        <v>11</v>
      </c>
      <c r="Y238" s="378">
        <f>IFERROR(IF(X238="",0,CEILING((X238/$H238),1)*$H238),"")</f>
        <v>12</v>
      </c>
      <c r="Z238" s="36">
        <f>IFERROR(IF(Y238=0,"",ROUNDUP(Y238/H238,0)*0.00753),"")</f>
        <v>3.7650000000000003E-2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12.246666666666668</v>
      </c>
      <c r="BN238" s="64">
        <f>IFERROR(Y238*I238/H238,"0")</f>
        <v>13.360000000000001</v>
      </c>
      <c r="BO238" s="64">
        <f>IFERROR(1/J238*(X238/H238),"0")</f>
        <v>2.9380341880341884E-2</v>
      </c>
      <c r="BP238" s="64">
        <f>IFERROR(1/J238*(Y238/H238),"0")</f>
        <v>3.2051282051282048E-2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77">
        <v>51</v>
      </c>
      <c r="Y239" s="378">
        <f>IFERROR(IF(X239="",0,CEILING((X239/$H239),1)*$H239),"")</f>
        <v>52.8</v>
      </c>
      <c r="Z239" s="36">
        <f>IFERROR(IF(Y239=0,"",ROUNDUP(Y239/H239,0)*0.00753),"")</f>
        <v>0.16566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56.780000000000008</v>
      </c>
      <c r="BN239" s="64">
        <f>IFERROR(Y239*I239/H239,"0")</f>
        <v>58.784000000000006</v>
      </c>
      <c r="BO239" s="64">
        <f>IFERROR(1/J239*(X239/H239),"0")</f>
        <v>0.13621794871794871</v>
      </c>
      <c r="BP239" s="64">
        <f>IFERROR(1/J239*(Y239/H239),"0")</f>
        <v>0.14102564102564102</v>
      </c>
    </row>
    <row r="240" spans="1:68" x14ac:dyDescent="0.2">
      <c r="A240" s="402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25.833333333333336</v>
      </c>
      <c r="Y240" s="379">
        <f>IFERROR(Y235/H235,"0")+IFERROR(Y236/H236,"0")+IFERROR(Y237/H237,"0")+IFERROR(Y238/H238,"0")+IFERROR(Y239/H239,"0")</f>
        <v>27</v>
      </c>
      <c r="Z240" s="379">
        <f>IFERROR(IF(Z235="",0,Z235),"0")+IFERROR(IF(Z236="",0,Z236),"0")+IFERROR(IF(Z237="",0,Z237),"0")+IFERROR(IF(Z238="",0,Z238),"0")+IFERROR(IF(Z239="",0,Z239),"0")</f>
        <v>0.20330999999999999</v>
      </c>
      <c r="AA240" s="380"/>
      <c r="AB240" s="380"/>
      <c r="AC240" s="380"/>
    </row>
    <row r="241" spans="1:68" x14ac:dyDescent="0.2">
      <c r="A241" s="403"/>
      <c r="B241" s="403"/>
      <c r="C241" s="403"/>
      <c r="D241" s="403"/>
      <c r="E241" s="403"/>
      <c r="F241" s="403"/>
      <c r="G241" s="403"/>
      <c r="H241" s="403"/>
      <c r="I241" s="403"/>
      <c r="J241" s="403"/>
      <c r="K241" s="403"/>
      <c r="L241" s="403"/>
      <c r="M241" s="403"/>
      <c r="N241" s="403"/>
      <c r="O241" s="404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62</v>
      </c>
      <c r="Y241" s="379">
        <f>IFERROR(SUM(Y235:Y239),"0")</f>
        <v>64.8</v>
      </c>
      <c r="Z241" s="37"/>
      <c r="AA241" s="380"/>
      <c r="AB241" s="380"/>
      <c r="AC241" s="380"/>
    </row>
    <row r="242" spans="1:68" ht="16.5" hidden="1" customHeight="1" x14ac:dyDescent="0.25">
      <c r="A242" s="423" t="s">
        <v>332</v>
      </c>
      <c r="B242" s="403"/>
      <c r="C242" s="403"/>
      <c r="D242" s="403"/>
      <c r="E242" s="403"/>
      <c r="F242" s="403"/>
      <c r="G242" s="403"/>
      <c r="H242" s="403"/>
      <c r="I242" s="403"/>
      <c r="J242" s="403"/>
      <c r="K242" s="403"/>
      <c r="L242" s="403"/>
      <c r="M242" s="403"/>
      <c r="N242" s="403"/>
      <c r="O242" s="403"/>
      <c r="P242" s="403"/>
      <c r="Q242" s="403"/>
      <c r="R242" s="403"/>
      <c r="S242" s="403"/>
      <c r="T242" s="403"/>
      <c r="U242" s="403"/>
      <c r="V242" s="403"/>
      <c r="W242" s="403"/>
      <c r="X242" s="403"/>
      <c r="Y242" s="403"/>
      <c r="Z242" s="403"/>
      <c r="AA242" s="371"/>
      <c r="AB242" s="371"/>
      <c r="AC242" s="371"/>
    </row>
    <row r="243" spans="1:68" ht="14.25" hidden="1" customHeight="1" x14ac:dyDescent="0.25">
      <c r="A243" s="415" t="s">
        <v>109</v>
      </c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3"/>
      <c r="P243" s="403"/>
      <c r="Q243" s="403"/>
      <c r="R243" s="403"/>
      <c r="S243" s="403"/>
      <c r="T243" s="403"/>
      <c r="U243" s="403"/>
      <c r="V243" s="403"/>
      <c r="W243" s="403"/>
      <c r="X243" s="403"/>
      <c r="Y243" s="403"/>
      <c r="Z243" s="403"/>
      <c r="AA243" s="370"/>
      <c r="AB243" s="370"/>
      <c r="AC243" s="370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4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3"/>
      <c r="R247" s="393"/>
      <c r="S247" s="393"/>
      <c r="T247" s="394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3"/>
      <c r="R248" s="393"/>
      <c r="S248" s="393"/>
      <c r="T248" s="394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3"/>
      <c r="R249" s="393"/>
      <c r="S249" s="393"/>
      <c r="T249" s="394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4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3"/>
      <c r="R250" s="393"/>
      <c r="S250" s="393"/>
      <c r="T250" s="394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23" t="s">
        <v>347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1"/>
      <c r="AB254" s="371"/>
      <c r="AC254" s="371"/>
    </row>
    <row r="255" spans="1:68" ht="14.25" hidden="1" customHeight="1" x14ac:dyDescent="0.25">
      <c r="A255" s="415" t="s">
        <v>109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0"/>
      <c r="AB255" s="370"/>
      <c r="AC255" s="370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3"/>
      <c r="R256" s="393"/>
      <c r="S256" s="393"/>
      <c r="T256" s="394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3"/>
      <c r="R259" s="393"/>
      <c r="S259" s="393"/>
      <c r="T259" s="394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3"/>
      <c r="R260" s="393"/>
      <c r="S260" s="393"/>
      <c r="T260" s="394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3"/>
      <c r="R261" s="393"/>
      <c r="S261" s="393"/>
      <c r="T261" s="394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3"/>
      <c r="R262" s="393"/>
      <c r="S262" s="393"/>
      <c r="T262" s="394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3"/>
      <c r="R263" s="393"/>
      <c r="S263" s="393"/>
      <c r="T263" s="394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2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403"/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4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23" t="s">
        <v>363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371"/>
      <c r="AB266" s="371"/>
      <c r="AC266" s="371"/>
    </row>
    <row r="267" spans="1:68" ht="14.25" hidden="1" customHeight="1" x14ac:dyDescent="0.25">
      <c r="A267" s="415" t="s">
        <v>109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370"/>
      <c r="AB267" s="370"/>
      <c r="AC267" s="370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3"/>
      <c r="R268" s="393"/>
      <c r="S268" s="393"/>
      <c r="T268" s="394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41" t="s">
        <v>368</v>
      </c>
      <c r="Q269" s="393"/>
      <c r="R269" s="393"/>
      <c r="S269" s="393"/>
      <c r="T269" s="394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3"/>
      <c r="R270" s="393"/>
      <c r="S270" s="393"/>
      <c r="T270" s="394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3"/>
      <c r="R271" s="393"/>
      <c r="S271" s="393"/>
      <c r="T271" s="394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3"/>
      <c r="R272" s="393"/>
      <c r="S272" s="393"/>
      <c r="T272" s="394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3"/>
      <c r="R273" s="393"/>
      <c r="S273" s="393"/>
      <c r="T273" s="394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2"/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4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403"/>
      <c r="B275" s="403"/>
      <c r="C275" s="403"/>
      <c r="D275" s="403"/>
      <c r="E275" s="403"/>
      <c r="F275" s="403"/>
      <c r="G275" s="403"/>
      <c r="H275" s="403"/>
      <c r="I275" s="403"/>
      <c r="J275" s="403"/>
      <c r="K275" s="403"/>
      <c r="L275" s="403"/>
      <c r="M275" s="403"/>
      <c r="N275" s="403"/>
      <c r="O275" s="404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23" t="s">
        <v>376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371"/>
      <c r="AB276" s="371"/>
      <c r="AC276" s="371"/>
    </row>
    <row r="277" spans="1:68" ht="14.25" hidden="1" customHeight="1" x14ac:dyDescent="0.25">
      <c r="A277" s="415" t="s">
        <v>109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370"/>
      <c r="AB277" s="370"/>
      <c r="AC277" s="370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3"/>
      <c r="R278" s="393"/>
      <c r="S278" s="393"/>
      <c r="T278" s="394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23" t="s">
        <v>379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1"/>
      <c r="AB281" s="371"/>
      <c r="AC281" s="371"/>
    </row>
    <row r="282" spans="1:68" ht="14.25" hidden="1" customHeight="1" x14ac:dyDescent="0.25">
      <c r="A282" s="415" t="s">
        <v>109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370"/>
      <c r="AB282" s="370"/>
      <c r="AC282" s="370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3"/>
      <c r="R283" s="393"/>
      <c r="S283" s="393"/>
      <c r="T283" s="394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3"/>
      <c r="R284" s="393"/>
      <c r="S284" s="393"/>
      <c r="T284" s="394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2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403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4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23" t="s">
        <v>386</v>
      </c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371"/>
      <c r="AB288" s="371"/>
      <c r="AC288" s="371"/>
    </row>
    <row r="289" spans="1:68" ht="14.25" hidden="1" customHeight="1" x14ac:dyDescent="0.25">
      <c r="A289" s="415" t="s">
        <v>71</v>
      </c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03"/>
      <c r="P289" s="403"/>
      <c r="Q289" s="403"/>
      <c r="R289" s="403"/>
      <c r="S289" s="403"/>
      <c r="T289" s="403"/>
      <c r="U289" s="403"/>
      <c r="V289" s="403"/>
      <c r="W289" s="403"/>
      <c r="X289" s="403"/>
      <c r="Y289" s="403"/>
      <c r="Z289" s="403"/>
      <c r="AA289" s="370"/>
      <c r="AB289" s="370"/>
      <c r="AC289" s="370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3"/>
      <c r="R290" s="393"/>
      <c r="S290" s="393"/>
      <c r="T290" s="394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3"/>
      <c r="R291" s="393"/>
      <c r="S291" s="393"/>
      <c r="T291" s="394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3"/>
      <c r="R292" s="393"/>
      <c r="S292" s="393"/>
      <c r="T292" s="394"/>
      <c r="U292" s="34"/>
      <c r="V292" s="34"/>
      <c r="W292" s="35" t="s">
        <v>68</v>
      </c>
      <c r="X292" s="377">
        <v>32</v>
      </c>
      <c r="Y292" s="378">
        <f>IFERROR(IF(X292="",0,CEILING((X292/$H292),1)*$H292),"")</f>
        <v>33.6</v>
      </c>
      <c r="Z292" s="36">
        <f>IFERROR(IF(Y292=0,"",ROUNDUP(Y292/H292,0)*0.00753),"")</f>
        <v>0.10542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35.626666666666672</v>
      </c>
      <c r="BN292" s="64">
        <f>IFERROR(Y292*I292/H292,"0")</f>
        <v>37.408000000000001</v>
      </c>
      <c r="BO292" s="64">
        <f>IFERROR(1/J292*(X292/H292),"0")</f>
        <v>8.5470085470085472E-2</v>
      </c>
      <c r="BP292" s="64">
        <f>IFERROR(1/J292*(Y292/H292),"0")</f>
        <v>8.9743589743589758E-2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3"/>
      <c r="R293" s="393"/>
      <c r="S293" s="393"/>
      <c r="T293" s="394"/>
      <c r="U293" s="34"/>
      <c r="V293" s="34"/>
      <c r="W293" s="35" t="s">
        <v>68</v>
      </c>
      <c r="X293" s="377">
        <v>55</v>
      </c>
      <c r="Y293" s="378">
        <f>IFERROR(IF(X293="",0,CEILING((X293/$H293),1)*$H293),"")</f>
        <v>55.199999999999996</v>
      </c>
      <c r="Z293" s="36">
        <f>IFERROR(IF(Y293=0,"",ROUNDUP(Y293/H293,0)*0.00753),"")</f>
        <v>0.17319000000000001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59.583333333333336</v>
      </c>
      <c r="BN293" s="64">
        <f>IFERROR(Y293*I293/H293,"0")</f>
        <v>59.8</v>
      </c>
      <c r="BO293" s="64">
        <f>IFERROR(1/J293*(X293/H293),"0")</f>
        <v>0.14690170940170941</v>
      </c>
      <c r="BP293" s="64">
        <f>IFERROR(1/J293*(Y293/H293),"0")</f>
        <v>0.14743589743589744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3"/>
      <c r="R294" s="393"/>
      <c r="S294" s="393"/>
      <c r="T294" s="394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2"/>
      <c r="B295" s="403"/>
      <c r="C295" s="403"/>
      <c r="D295" s="403"/>
      <c r="E295" s="403"/>
      <c r="F295" s="403"/>
      <c r="G295" s="403"/>
      <c r="H295" s="403"/>
      <c r="I295" s="403"/>
      <c r="J295" s="403"/>
      <c r="K295" s="403"/>
      <c r="L295" s="403"/>
      <c r="M295" s="403"/>
      <c r="N295" s="403"/>
      <c r="O295" s="404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36.25</v>
      </c>
      <c r="Y295" s="379">
        <f>IFERROR(Y290/H290,"0")+IFERROR(Y291/H291,"0")+IFERROR(Y292/H292,"0")+IFERROR(Y293/H293,"0")+IFERROR(Y294/H294,"0")</f>
        <v>37</v>
      </c>
      <c r="Z295" s="379">
        <f>IFERROR(IF(Z290="",0,Z290),"0")+IFERROR(IF(Z291="",0,Z291),"0")+IFERROR(IF(Z292="",0,Z292),"0")+IFERROR(IF(Z293="",0,Z293),"0")+IFERROR(IF(Z294="",0,Z294),"0")</f>
        <v>0.27861000000000002</v>
      </c>
      <c r="AA295" s="380"/>
      <c r="AB295" s="380"/>
      <c r="AC295" s="380"/>
    </row>
    <row r="296" spans="1:68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87</v>
      </c>
      <c r="Y296" s="379">
        <f>IFERROR(SUM(Y290:Y294),"0")</f>
        <v>88.8</v>
      </c>
      <c r="Z296" s="37"/>
      <c r="AA296" s="380"/>
      <c r="AB296" s="380"/>
      <c r="AC296" s="380"/>
    </row>
    <row r="297" spans="1:68" ht="16.5" hidden="1" customHeight="1" x14ac:dyDescent="0.25">
      <c r="A297" s="423" t="s">
        <v>397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371"/>
      <c r="AB297" s="371"/>
      <c r="AC297" s="371"/>
    </row>
    <row r="298" spans="1:68" ht="14.25" hidden="1" customHeight="1" x14ac:dyDescent="0.25">
      <c r="A298" s="415" t="s">
        <v>71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370"/>
      <c r="AB298" s="370"/>
      <c r="AC298" s="370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3"/>
      <c r="R299" s="393"/>
      <c r="S299" s="393"/>
      <c r="T299" s="394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2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4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23" t="s">
        <v>400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403"/>
      <c r="AA302" s="371"/>
      <c r="AB302" s="371"/>
      <c r="AC302" s="371"/>
    </row>
    <row r="303" spans="1:68" ht="14.25" hidden="1" customHeight="1" x14ac:dyDescent="0.25">
      <c r="A303" s="415" t="s">
        <v>109</v>
      </c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3"/>
      <c r="P303" s="403"/>
      <c r="Q303" s="403"/>
      <c r="R303" s="403"/>
      <c r="S303" s="403"/>
      <c r="T303" s="403"/>
      <c r="U303" s="403"/>
      <c r="V303" s="403"/>
      <c r="W303" s="403"/>
      <c r="X303" s="403"/>
      <c r="Y303" s="403"/>
      <c r="Z303" s="403"/>
      <c r="AA303" s="370"/>
      <c r="AB303" s="370"/>
      <c r="AC303" s="370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3"/>
      <c r="R304" s="393"/>
      <c r="S304" s="393"/>
      <c r="T304" s="394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2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4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4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15" t="s">
        <v>63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403"/>
      <c r="AA307" s="370"/>
      <c r="AB307" s="370"/>
      <c r="AC307" s="370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3"/>
      <c r="R308" s="393"/>
      <c r="S308" s="393"/>
      <c r="T308" s="394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3"/>
      <c r="R309" s="393"/>
      <c r="S309" s="393"/>
      <c r="T309" s="394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2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4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4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23" t="s">
        <v>407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403"/>
      <c r="AA312" s="371"/>
      <c r="AB312" s="371"/>
      <c r="AC312" s="371"/>
    </row>
    <row r="313" spans="1:68" ht="14.25" hidden="1" customHeight="1" x14ac:dyDescent="0.25">
      <c r="A313" s="415" t="s">
        <v>109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03"/>
      <c r="Z313" s="40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3"/>
      <c r="R314" s="393"/>
      <c r="S314" s="393"/>
      <c r="T314" s="394"/>
      <c r="U314" s="34"/>
      <c r="V314" s="34"/>
      <c r="W314" s="35" t="s">
        <v>68</v>
      </c>
      <c r="X314" s="377">
        <v>80</v>
      </c>
      <c r="Y314" s="378">
        <f t="shared" ref="Y314:Y321" si="57">IFERROR(IF(X314="",0,CEILING((X314/$H314),1)*$H314),"")</f>
        <v>86.4</v>
      </c>
      <c r="Z314" s="36">
        <f>IFERROR(IF(Y314=0,"",ROUNDUP(Y314/H314,0)*0.02175),"")</f>
        <v>0.17399999999999999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83.555555555555543</v>
      </c>
      <c r="BN314" s="64">
        <f t="shared" ref="BN314:BN321" si="59">IFERROR(Y314*I314/H314,"0")</f>
        <v>90.24</v>
      </c>
      <c r="BO314" s="64">
        <f t="shared" ref="BO314:BO321" si="60">IFERROR(1/J314*(X314/H314),"0")</f>
        <v>0.13227513227513224</v>
      </c>
      <c r="BP314" s="64">
        <f t="shared" ref="BP314:BP321" si="61">IFERROR(1/J314*(Y314/H314),"0")</f>
        <v>0.14285714285714285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3"/>
      <c r="R315" s="393"/>
      <c r="S315" s="393"/>
      <c r="T315" s="394"/>
      <c r="U315" s="34"/>
      <c r="V315" s="34"/>
      <c r="W315" s="35" t="s">
        <v>68</v>
      </c>
      <c r="X315" s="377">
        <v>60</v>
      </c>
      <c r="Y315" s="378">
        <f t="shared" si="57"/>
        <v>64.800000000000011</v>
      </c>
      <c r="Z315" s="36">
        <f>IFERROR(IF(Y315=0,"",ROUNDUP(Y315/H315,0)*0.02175),"")</f>
        <v>0.1305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62.666666666666657</v>
      </c>
      <c r="BN315" s="64">
        <f t="shared" si="59"/>
        <v>67.680000000000007</v>
      </c>
      <c r="BO315" s="64">
        <f t="shared" si="60"/>
        <v>9.9206349206349201E-2</v>
      </c>
      <c r="BP315" s="64">
        <f t="shared" si="61"/>
        <v>0.10714285714285715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40" t="s">
        <v>414</v>
      </c>
      <c r="Q316" s="393"/>
      <c r="R316" s="393"/>
      <c r="S316" s="393"/>
      <c r="T316" s="394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3"/>
      <c r="R317" s="393"/>
      <c r="S317" s="393"/>
      <c r="T317" s="394"/>
      <c r="U317" s="34"/>
      <c r="V317" s="34"/>
      <c r="W317" s="35" t="s">
        <v>68</v>
      </c>
      <c r="X317" s="377">
        <v>80</v>
      </c>
      <c r="Y317" s="378">
        <f t="shared" si="57"/>
        <v>86.4</v>
      </c>
      <c r="Z317" s="36">
        <f>IFERROR(IF(Y317=0,"",ROUNDUP(Y317/H317,0)*0.02175),"")</f>
        <v>0.17399999999999999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83.555555555555543</v>
      </c>
      <c r="BN317" s="64">
        <f t="shared" si="59"/>
        <v>90.24</v>
      </c>
      <c r="BO317" s="64">
        <f t="shared" si="60"/>
        <v>0.13227513227513224</v>
      </c>
      <c r="BP317" s="64">
        <f t="shared" si="61"/>
        <v>0.14285714285714285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3"/>
      <c r="R318" s="393"/>
      <c r="S318" s="393"/>
      <c r="T318" s="394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3"/>
      <c r="R319" s="393"/>
      <c r="S319" s="393"/>
      <c r="T319" s="394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3"/>
      <c r="R321" s="393"/>
      <c r="S321" s="393"/>
      <c r="T321" s="394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02"/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4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20.370370370370367</v>
      </c>
      <c r="Y322" s="379">
        <f>IFERROR(Y314/H314,"0")+IFERROR(Y315/H315,"0")+IFERROR(Y316/H316,"0")+IFERROR(Y317/H317,"0")+IFERROR(Y318/H318,"0")+IFERROR(Y319/H319,"0")+IFERROR(Y320/H320,"0")+IFERROR(Y321/H321,"0")</f>
        <v>22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0.47849999999999998</v>
      </c>
      <c r="AA322" s="380"/>
      <c r="AB322" s="380"/>
      <c r="AC322" s="380"/>
    </row>
    <row r="323" spans="1:68" x14ac:dyDescent="0.2">
      <c r="A323" s="40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03"/>
      <c r="O323" s="404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220</v>
      </c>
      <c r="Y323" s="379">
        <f>IFERROR(SUM(Y314:Y321),"0")</f>
        <v>237.60000000000002</v>
      </c>
      <c r="Z323" s="37"/>
      <c r="AA323" s="380"/>
      <c r="AB323" s="380"/>
      <c r="AC323" s="380"/>
    </row>
    <row r="324" spans="1:68" ht="14.25" hidden="1" customHeight="1" x14ac:dyDescent="0.25">
      <c r="A324" s="415" t="s">
        <v>63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03"/>
      <c r="Z324" s="40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3"/>
      <c r="R325" s="393"/>
      <c r="S325" s="393"/>
      <c r="T325" s="394"/>
      <c r="U325" s="34"/>
      <c r="V325" s="34"/>
      <c r="W325" s="35" t="s">
        <v>68</v>
      </c>
      <c r="X325" s="377">
        <v>12</v>
      </c>
      <c r="Y325" s="378">
        <f>IFERROR(IF(X325="",0,CEILING((X325/$H325),1)*$H325),"")</f>
        <v>12.600000000000001</v>
      </c>
      <c r="Z325" s="36">
        <f>IFERROR(IF(Y325=0,"",ROUNDUP(Y325/H325,0)*0.00753),"")</f>
        <v>2.2589999999999999E-2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12.742857142857142</v>
      </c>
      <c r="BN325" s="64">
        <f>IFERROR(Y325*I325/H325,"0")</f>
        <v>13.38</v>
      </c>
      <c r="BO325" s="64">
        <f>IFERROR(1/J325*(X325/H325),"0")</f>
        <v>1.8315018315018316E-2</v>
      </c>
      <c r="BP325" s="64">
        <f>IFERROR(1/J325*(Y325/H325),"0")</f>
        <v>1.9230769230769232E-2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3"/>
      <c r="R328" s="393"/>
      <c r="S328" s="393"/>
      <c r="T328" s="394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2"/>
      <c r="B329" s="403"/>
      <c r="C329" s="403"/>
      <c r="D329" s="403"/>
      <c r="E329" s="403"/>
      <c r="F329" s="403"/>
      <c r="G329" s="403"/>
      <c r="H329" s="403"/>
      <c r="I329" s="403"/>
      <c r="J329" s="403"/>
      <c r="K329" s="403"/>
      <c r="L329" s="403"/>
      <c r="M329" s="403"/>
      <c r="N329" s="403"/>
      <c r="O329" s="404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2.8571428571428572</v>
      </c>
      <c r="Y329" s="379">
        <f>IFERROR(Y325/H325,"0")+IFERROR(Y326/H326,"0")+IFERROR(Y327/H327,"0")+IFERROR(Y328/H328,"0")</f>
        <v>3</v>
      </c>
      <c r="Z329" s="379">
        <f>IFERROR(IF(Z325="",0,Z325),"0")+IFERROR(IF(Z326="",0,Z326),"0")+IFERROR(IF(Z327="",0,Z327),"0")+IFERROR(IF(Z328="",0,Z328),"0")</f>
        <v>2.2589999999999999E-2</v>
      </c>
      <c r="AA329" s="380"/>
      <c r="AB329" s="380"/>
      <c r="AC329" s="380"/>
    </row>
    <row r="330" spans="1:68" x14ac:dyDescent="0.2">
      <c r="A330" s="403"/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4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12</v>
      </c>
      <c r="Y330" s="379">
        <f>IFERROR(SUM(Y325:Y328),"0")</f>
        <v>12.600000000000001</v>
      </c>
      <c r="Z330" s="37"/>
      <c r="AA330" s="380"/>
      <c r="AB330" s="380"/>
      <c r="AC330" s="380"/>
    </row>
    <row r="331" spans="1:68" ht="14.25" hidden="1" customHeight="1" x14ac:dyDescent="0.25">
      <c r="A331" s="415" t="s">
        <v>71</v>
      </c>
      <c r="B331" s="403"/>
      <c r="C331" s="403"/>
      <c r="D331" s="403"/>
      <c r="E331" s="403"/>
      <c r="F331" s="403"/>
      <c r="G331" s="403"/>
      <c r="H331" s="403"/>
      <c r="I331" s="403"/>
      <c r="J331" s="403"/>
      <c r="K331" s="403"/>
      <c r="L331" s="403"/>
      <c r="M331" s="403"/>
      <c r="N331" s="403"/>
      <c r="O331" s="403"/>
      <c r="P331" s="403"/>
      <c r="Q331" s="403"/>
      <c r="R331" s="403"/>
      <c r="S331" s="403"/>
      <c r="T331" s="403"/>
      <c r="U331" s="403"/>
      <c r="V331" s="403"/>
      <c r="W331" s="403"/>
      <c r="X331" s="403"/>
      <c r="Y331" s="403"/>
      <c r="Z331" s="403"/>
      <c r="AA331" s="370"/>
      <c r="AB331" s="370"/>
      <c r="AC331" s="370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3"/>
      <c r="R332" s="393"/>
      <c r="S332" s="393"/>
      <c r="T332" s="394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3"/>
      <c r="R333" s="393"/>
      <c r="S333" s="393"/>
      <c r="T333" s="394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3"/>
      <c r="R334" s="393"/>
      <c r="S334" s="393"/>
      <c r="T334" s="394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3"/>
      <c r="R335" s="393"/>
      <c r="S335" s="393"/>
      <c r="T335" s="394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3"/>
      <c r="R337" s="393"/>
      <c r="S337" s="393"/>
      <c r="T337" s="394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2"/>
      <c r="B338" s="403"/>
      <c r="C338" s="403"/>
      <c r="D338" s="403"/>
      <c r="E338" s="403"/>
      <c r="F338" s="403"/>
      <c r="G338" s="403"/>
      <c r="H338" s="403"/>
      <c r="I338" s="403"/>
      <c r="J338" s="403"/>
      <c r="K338" s="403"/>
      <c r="L338" s="403"/>
      <c r="M338" s="403"/>
      <c r="N338" s="403"/>
      <c r="O338" s="404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40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15" t="s">
        <v>168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403"/>
      <c r="AA340" s="370"/>
      <c r="AB340" s="370"/>
      <c r="AC340" s="370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3"/>
      <c r="R341" s="393"/>
      <c r="S341" s="393"/>
      <c r="T341" s="394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77">
        <v>23</v>
      </c>
      <c r="Y342" s="378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24.663076923076925</v>
      </c>
      <c r="BN342" s="64">
        <f>IFERROR(Y342*I342/H342,"0")</f>
        <v>25.092000000000002</v>
      </c>
      <c r="BO342" s="64">
        <f>IFERROR(1/J342*(X342/H342),"0")</f>
        <v>5.2655677655677656E-2</v>
      </c>
      <c r="BP342" s="64">
        <f>IFERROR(1/J342*(Y342/H342),"0")</f>
        <v>5.3571428571428568E-2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77">
        <v>12</v>
      </c>
      <c r="Y343" s="378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12.805714285714286</v>
      </c>
      <c r="BN343" s="64">
        <f>IFERROR(Y343*I343/H343,"0")</f>
        <v>17.928000000000001</v>
      </c>
      <c r="BO343" s="64">
        <f>IFERROR(1/J343*(X343/H343),"0")</f>
        <v>2.5510204081632654E-2</v>
      </c>
      <c r="BP343" s="64">
        <f>IFERROR(1/J343*(Y343/H343),"0")</f>
        <v>3.5714285714285712E-2</v>
      </c>
    </row>
    <row r="344" spans="1:68" x14ac:dyDescent="0.2">
      <c r="A344" s="402"/>
      <c r="B344" s="403"/>
      <c r="C344" s="403"/>
      <c r="D344" s="403"/>
      <c r="E344" s="403"/>
      <c r="F344" s="403"/>
      <c r="G344" s="403"/>
      <c r="H344" s="403"/>
      <c r="I344" s="403"/>
      <c r="J344" s="403"/>
      <c r="K344" s="403"/>
      <c r="L344" s="403"/>
      <c r="M344" s="403"/>
      <c r="N344" s="403"/>
      <c r="O344" s="404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4.3772893772893777</v>
      </c>
      <c r="Y344" s="379">
        <f>IFERROR(Y341/H341,"0")+IFERROR(Y342/H342,"0")+IFERROR(Y343/H343,"0")</f>
        <v>5</v>
      </c>
      <c r="Z344" s="379">
        <f>IFERROR(IF(Z341="",0,Z341),"0")+IFERROR(IF(Z342="",0,Z342),"0")+IFERROR(IF(Z343="",0,Z343),"0")</f>
        <v>0.10875</v>
      </c>
      <c r="AA344" s="380"/>
      <c r="AB344" s="380"/>
      <c r="AC344" s="380"/>
    </row>
    <row r="345" spans="1:68" x14ac:dyDescent="0.2">
      <c r="A345" s="403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35</v>
      </c>
      <c r="Y345" s="379">
        <f>IFERROR(SUM(Y341:Y343),"0")</f>
        <v>40.200000000000003</v>
      </c>
      <c r="Z345" s="37"/>
      <c r="AA345" s="380"/>
      <c r="AB345" s="380"/>
      <c r="AC345" s="380"/>
    </row>
    <row r="346" spans="1:68" ht="14.25" hidden="1" customHeight="1" x14ac:dyDescent="0.25">
      <c r="A346" s="415" t="s">
        <v>95</v>
      </c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3"/>
      <c r="P346" s="403"/>
      <c r="Q346" s="403"/>
      <c r="R346" s="403"/>
      <c r="S346" s="403"/>
      <c r="T346" s="403"/>
      <c r="U346" s="403"/>
      <c r="V346" s="403"/>
      <c r="W346" s="403"/>
      <c r="X346" s="403"/>
      <c r="Y346" s="403"/>
      <c r="Z346" s="403"/>
      <c r="AA346" s="370"/>
      <c r="AB346" s="370"/>
      <c r="AC346" s="370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93"/>
      <c r="R347" s="393"/>
      <c r="S347" s="393"/>
      <c r="T347" s="394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93"/>
      <c r="R348" s="393"/>
      <c r="S348" s="393"/>
      <c r="T348" s="394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77">
        <v>2</v>
      </c>
      <c r="Y349" s="378">
        <f>IFERROR(IF(X349="",0,CEILING((X349/$H349),1)*$H349),"")</f>
        <v>2.5499999999999998</v>
      </c>
      <c r="Z349" s="36">
        <f>IFERROR(IF(Y349=0,"",ROUNDUP(Y349/H349,0)*0.00753),"")</f>
        <v>7.5300000000000002E-3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2.3333333333333335</v>
      </c>
      <c r="BN349" s="64">
        <f>IFERROR(Y349*I349/H349,"0")</f>
        <v>2.9750000000000001</v>
      </c>
      <c r="BO349" s="64">
        <f>IFERROR(1/J349*(X349/H349),"0")</f>
        <v>5.0276520864756162E-3</v>
      </c>
      <c r="BP349" s="64">
        <f>IFERROR(1/J349*(Y349/H349),"0")</f>
        <v>6.41025641025641E-3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3"/>
      <c r="R350" s="393"/>
      <c r="S350" s="393"/>
      <c r="T350" s="394"/>
      <c r="U350" s="34"/>
      <c r="V350" s="34"/>
      <c r="W350" s="35" t="s">
        <v>68</v>
      </c>
      <c r="X350" s="377">
        <v>3</v>
      </c>
      <c r="Y350" s="378">
        <f>IFERROR(IF(X350="",0,CEILING((X350/$H350),1)*$H350),"")</f>
        <v>5.0999999999999996</v>
      </c>
      <c r="Z350" s="36">
        <f>IFERROR(IF(Y350=0,"",ROUNDUP(Y350/H350,0)*0.00753),"")</f>
        <v>1.506E-2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3.4117647058823528</v>
      </c>
      <c r="BN350" s="64">
        <f>IFERROR(Y350*I350/H350,"0")</f>
        <v>5.8</v>
      </c>
      <c r="BO350" s="64">
        <f>IFERROR(1/J350*(X350/H350),"0")</f>
        <v>7.5414781297134239E-3</v>
      </c>
      <c r="BP350" s="64">
        <f>IFERROR(1/J350*(Y350/H350),"0")</f>
        <v>1.282051282051282E-2</v>
      </c>
    </row>
    <row r="351" spans="1:68" x14ac:dyDescent="0.2">
      <c r="A351" s="402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1.9607843137254903</v>
      </c>
      <c r="Y351" s="379">
        <f>IFERROR(Y347/H347,"0")+IFERROR(Y348/H348,"0")+IFERROR(Y349/H349,"0")+IFERROR(Y350/H350,"0")</f>
        <v>3</v>
      </c>
      <c r="Z351" s="379">
        <f>IFERROR(IF(Z347="",0,Z347),"0")+IFERROR(IF(Z348="",0,Z348),"0")+IFERROR(IF(Z349="",0,Z349),"0")+IFERROR(IF(Z350="",0,Z350),"0")</f>
        <v>2.2589999999999999E-2</v>
      </c>
      <c r="AA351" s="380"/>
      <c r="AB351" s="380"/>
      <c r="AC351" s="380"/>
    </row>
    <row r="352" spans="1:68" x14ac:dyDescent="0.2">
      <c r="A352" s="403"/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4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5</v>
      </c>
      <c r="Y352" s="379">
        <f>IFERROR(SUM(Y347:Y350),"0")</f>
        <v>7.6499999999999995</v>
      </c>
      <c r="Z352" s="37"/>
      <c r="AA352" s="380"/>
      <c r="AB352" s="380"/>
      <c r="AC352" s="380"/>
    </row>
    <row r="353" spans="1:68" ht="14.25" hidden="1" customHeight="1" x14ac:dyDescent="0.25">
      <c r="A353" s="415" t="s">
        <v>460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0"/>
      <c r="AB353" s="370"/>
      <c r="AC353" s="370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3"/>
      <c r="R354" s="393"/>
      <c r="S354" s="393"/>
      <c r="T354" s="394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3"/>
      <c r="R355" s="393"/>
      <c r="S355" s="393"/>
      <c r="T355" s="394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3"/>
      <c r="R356" s="393"/>
      <c r="S356" s="393"/>
      <c r="T356" s="394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2"/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4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40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4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23" t="s">
        <v>469</v>
      </c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03"/>
      <c r="O359" s="403"/>
      <c r="P359" s="403"/>
      <c r="Q359" s="403"/>
      <c r="R359" s="403"/>
      <c r="S359" s="403"/>
      <c r="T359" s="403"/>
      <c r="U359" s="403"/>
      <c r="V359" s="403"/>
      <c r="W359" s="403"/>
      <c r="X359" s="403"/>
      <c r="Y359" s="403"/>
      <c r="Z359" s="403"/>
      <c r="AA359" s="371"/>
      <c r="AB359" s="371"/>
      <c r="AC359" s="371"/>
    </row>
    <row r="360" spans="1:68" ht="14.25" hidden="1" customHeight="1" x14ac:dyDescent="0.25">
      <c r="A360" s="415" t="s">
        <v>63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403"/>
      <c r="AA360" s="370"/>
      <c r="AB360" s="370"/>
      <c r="AC360" s="370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3"/>
      <c r="R361" s="393"/>
      <c r="S361" s="393"/>
      <c r="T361" s="394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2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403"/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4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15" t="s">
        <v>71</v>
      </c>
      <c r="B364" s="403"/>
      <c r="C364" s="403"/>
      <c r="D364" s="403"/>
      <c r="E364" s="403"/>
      <c r="F364" s="403"/>
      <c r="G364" s="403"/>
      <c r="H364" s="403"/>
      <c r="I364" s="403"/>
      <c r="J364" s="403"/>
      <c r="K364" s="403"/>
      <c r="L364" s="403"/>
      <c r="M364" s="403"/>
      <c r="N364" s="403"/>
      <c r="O364" s="403"/>
      <c r="P364" s="403"/>
      <c r="Q364" s="403"/>
      <c r="R364" s="403"/>
      <c r="S364" s="403"/>
      <c r="T364" s="403"/>
      <c r="U364" s="403"/>
      <c r="V364" s="403"/>
      <c r="W364" s="403"/>
      <c r="X364" s="403"/>
      <c r="Y364" s="403"/>
      <c r="Z364" s="403"/>
      <c r="AA364" s="370"/>
      <c r="AB364" s="370"/>
      <c r="AC364" s="370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3"/>
      <c r="R365" s="393"/>
      <c r="S365" s="393"/>
      <c r="T365" s="394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3"/>
      <c r="R366" s="393"/>
      <c r="S366" s="393"/>
      <c r="T366" s="394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3"/>
      <c r="R367" s="393"/>
      <c r="S367" s="393"/>
      <c r="T367" s="394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2"/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4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403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390" t="s">
        <v>478</v>
      </c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  <c r="AA370" s="48"/>
      <c r="AB370" s="48"/>
      <c r="AC370" s="48"/>
    </row>
    <row r="371" spans="1:68" ht="16.5" hidden="1" customHeight="1" x14ac:dyDescent="0.25">
      <c r="A371" s="423" t="s">
        <v>479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1"/>
      <c r="AB371" s="371"/>
      <c r="AC371" s="371"/>
    </row>
    <row r="372" spans="1:68" ht="14.25" hidden="1" customHeight="1" x14ac:dyDescent="0.25">
      <c r="A372" s="415" t="s">
        <v>109</v>
      </c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03"/>
      <c r="P372" s="403"/>
      <c r="Q372" s="403"/>
      <c r="R372" s="403"/>
      <c r="S372" s="403"/>
      <c r="T372" s="403"/>
      <c r="U372" s="403"/>
      <c r="V372" s="403"/>
      <c r="W372" s="403"/>
      <c r="X372" s="403"/>
      <c r="Y372" s="403"/>
      <c r="Z372" s="403"/>
      <c r="AA372" s="370"/>
      <c r="AB372" s="370"/>
      <c r="AC372" s="370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3"/>
      <c r="R373" s="393"/>
      <c r="S373" s="393"/>
      <c r="T373" s="394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3"/>
      <c r="R374" s="393"/>
      <c r="S374" s="393"/>
      <c r="T374" s="394"/>
      <c r="U374" s="34"/>
      <c r="V374" s="34"/>
      <c r="W374" s="35" t="s">
        <v>68</v>
      </c>
      <c r="X374" s="377">
        <v>84</v>
      </c>
      <c r="Y374" s="378">
        <f t="shared" si="67"/>
        <v>90</v>
      </c>
      <c r="Z374" s="36">
        <f>IFERROR(IF(Y374=0,"",ROUNDUP(Y374/H374,0)*0.02175),"")</f>
        <v>0.1305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86.688000000000002</v>
      </c>
      <c r="BN374" s="64">
        <f t="shared" si="69"/>
        <v>92.88000000000001</v>
      </c>
      <c r="BO374" s="64">
        <f t="shared" si="70"/>
        <v>0.11666666666666665</v>
      </c>
      <c r="BP374" s="64">
        <f t="shared" si="71"/>
        <v>0.125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3"/>
      <c r="R375" s="393"/>
      <c r="S375" s="393"/>
      <c r="T375" s="394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3"/>
      <c r="R376" s="393"/>
      <c r="S376" s="393"/>
      <c r="T376" s="394"/>
      <c r="U376" s="34"/>
      <c r="V376" s="34"/>
      <c r="W376" s="35" t="s">
        <v>68</v>
      </c>
      <c r="X376" s="377">
        <v>23</v>
      </c>
      <c r="Y376" s="378">
        <f t="shared" si="67"/>
        <v>30</v>
      </c>
      <c r="Z376" s="36">
        <f>IFERROR(IF(Y376=0,"",ROUNDUP(Y376/H376,0)*0.02175),"")</f>
        <v>4.3499999999999997E-2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23.736000000000001</v>
      </c>
      <c r="BN376" s="64">
        <f t="shared" si="69"/>
        <v>30.96</v>
      </c>
      <c r="BO376" s="64">
        <f t="shared" si="70"/>
        <v>3.1944444444444442E-2</v>
      </c>
      <c r="BP376" s="64">
        <f t="shared" si="71"/>
        <v>4.1666666666666664E-2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3"/>
      <c r="R377" s="393"/>
      <c r="S377" s="393"/>
      <c r="T377" s="394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77">
        <v>224</v>
      </c>
      <c r="Y378" s="378">
        <f t="shared" si="67"/>
        <v>225</v>
      </c>
      <c r="Z378" s="36">
        <f>IFERROR(IF(Y378=0,"",ROUNDUP(Y378/H378,0)*0.02175),"")</f>
        <v>0.32624999999999998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231.16800000000001</v>
      </c>
      <c r="BN378" s="64">
        <f t="shared" si="69"/>
        <v>232.2</v>
      </c>
      <c r="BO378" s="64">
        <f t="shared" si="70"/>
        <v>0.31111111111111112</v>
      </c>
      <c r="BP378" s="64">
        <f t="shared" si="71"/>
        <v>0.3125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3"/>
      <c r="R379" s="393"/>
      <c r="S379" s="393"/>
      <c r="T379" s="394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3"/>
      <c r="R380" s="393"/>
      <c r="S380" s="393"/>
      <c r="T380" s="394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3"/>
      <c r="R381" s="393"/>
      <c r="S381" s="393"/>
      <c r="T381" s="394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2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4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22.066666666666666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23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0.50024999999999997</v>
      </c>
      <c r="AA382" s="380"/>
      <c r="AB382" s="380"/>
      <c r="AC382" s="380"/>
    </row>
    <row r="383" spans="1:68" x14ac:dyDescent="0.2">
      <c r="A383" s="403"/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4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331</v>
      </c>
      <c r="Y383" s="379">
        <f>IFERROR(SUM(Y373:Y381),"0")</f>
        <v>345</v>
      </c>
      <c r="Z383" s="37"/>
      <c r="AA383" s="380"/>
      <c r="AB383" s="380"/>
      <c r="AC383" s="380"/>
    </row>
    <row r="384" spans="1:68" ht="14.25" hidden="1" customHeight="1" x14ac:dyDescent="0.25">
      <c r="A384" s="415" t="s">
        <v>147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40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3"/>
      <c r="R385" s="393"/>
      <c r="S385" s="393"/>
      <c r="T385" s="394"/>
      <c r="U385" s="34"/>
      <c r="V385" s="34"/>
      <c r="W385" s="35" t="s">
        <v>68</v>
      </c>
      <c r="X385" s="377">
        <v>363</v>
      </c>
      <c r="Y385" s="378">
        <f>IFERROR(IF(X385="",0,CEILING((X385/$H385),1)*$H385),"")</f>
        <v>375</v>
      </c>
      <c r="Z385" s="36">
        <f>IFERROR(IF(Y385=0,"",ROUNDUP(Y385/H385,0)*0.02175),"")</f>
        <v>0.54374999999999996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374.61599999999999</v>
      </c>
      <c r="BN385" s="64">
        <f>IFERROR(Y385*I385/H385,"0")</f>
        <v>387</v>
      </c>
      <c r="BO385" s="64">
        <f>IFERROR(1/J385*(X385/H385),"0")</f>
        <v>0.50416666666666665</v>
      </c>
      <c r="BP385" s="64">
        <f>IFERROR(1/J385*(Y385/H385),"0")</f>
        <v>0.52083333333333326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3"/>
      <c r="R386" s="393"/>
      <c r="S386" s="393"/>
      <c r="T386" s="394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2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4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24.2</v>
      </c>
      <c r="Y387" s="379">
        <f>IFERROR(Y385/H385,"0")+IFERROR(Y386/H386,"0")</f>
        <v>25</v>
      </c>
      <c r="Z387" s="379">
        <f>IFERROR(IF(Z385="",0,Z385),"0")+IFERROR(IF(Z386="",0,Z386),"0")</f>
        <v>0.54374999999999996</v>
      </c>
      <c r="AA387" s="380"/>
      <c r="AB387" s="380"/>
      <c r="AC387" s="380"/>
    </row>
    <row r="388" spans="1:68" x14ac:dyDescent="0.2">
      <c r="A388" s="403"/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4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363</v>
      </c>
      <c r="Y388" s="379">
        <f>IFERROR(SUM(Y385:Y386),"0")</f>
        <v>375</v>
      </c>
      <c r="Z388" s="37"/>
      <c r="AA388" s="380"/>
      <c r="AB388" s="380"/>
      <c r="AC388" s="380"/>
    </row>
    <row r="389" spans="1:68" ht="14.25" hidden="1" customHeight="1" x14ac:dyDescent="0.25">
      <c r="A389" s="415" t="s">
        <v>71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403"/>
      <c r="AA389" s="370"/>
      <c r="AB389" s="370"/>
      <c r="AC389" s="370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3"/>
      <c r="R391" s="393"/>
      <c r="S391" s="393"/>
      <c r="T391" s="394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3"/>
      <c r="R392" s="393"/>
      <c r="S392" s="393"/>
      <c r="T392" s="394"/>
      <c r="U392" s="34"/>
      <c r="V392" s="34"/>
      <c r="W392" s="35" t="s">
        <v>68</v>
      </c>
      <c r="X392" s="377">
        <v>11</v>
      </c>
      <c r="Y392" s="378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11.795384615384616</v>
      </c>
      <c r="BN392" s="64">
        <f>IFERROR(Y392*I392/H392,"0")</f>
        <v>16.728000000000002</v>
      </c>
      <c r="BO392" s="64">
        <f>IFERROR(1/J392*(X392/H392),"0")</f>
        <v>2.5183150183150184E-2</v>
      </c>
      <c r="BP392" s="64">
        <f>IFERROR(1/J392*(Y392/H392),"0")</f>
        <v>3.5714285714285712E-2</v>
      </c>
    </row>
    <row r="393" spans="1:68" x14ac:dyDescent="0.2">
      <c r="A393" s="402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4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1.4102564102564104</v>
      </c>
      <c r="Y393" s="379">
        <f>IFERROR(Y390/H390,"0")+IFERROR(Y391/H391,"0")+IFERROR(Y392/H392,"0")</f>
        <v>2</v>
      </c>
      <c r="Z393" s="379">
        <f>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4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11</v>
      </c>
      <c r="Y394" s="379">
        <f>IFERROR(SUM(Y390:Y392),"0")</f>
        <v>15.6</v>
      </c>
      <c r="Z394" s="37"/>
      <c r="AA394" s="380"/>
      <c r="AB394" s="380"/>
      <c r="AC394" s="380"/>
    </row>
    <row r="395" spans="1:68" ht="14.25" hidden="1" customHeight="1" x14ac:dyDescent="0.25">
      <c r="A395" s="415" t="s">
        <v>168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40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3"/>
      <c r="R396" s="393"/>
      <c r="S396" s="393"/>
      <c r="T396" s="394"/>
      <c r="U396" s="34"/>
      <c r="V396" s="34"/>
      <c r="W396" s="35" t="s">
        <v>68</v>
      </c>
      <c r="X396" s="377">
        <v>30</v>
      </c>
      <c r="Y396" s="378">
        <f>IFERROR(IF(X396="",0,CEILING((X396/$H396),1)*$H396),"")</f>
        <v>31.2</v>
      </c>
      <c r="Z396" s="36">
        <f>IFERROR(IF(Y396=0,"",ROUNDUP(Y396/H396,0)*0.02175),"")</f>
        <v>8.6999999999999994E-2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32.169230769230772</v>
      </c>
      <c r="BN396" s="64">
        <f>IFERROR(Y396*I396/H396,"0")</f>
        <v>33.456000000000003</v>
      </c>
      <c r="BO396" s="64">
        <f>IFERROR(1/J396*(X396/H396),"0")</f>
        <v>6.8681318681318673E-2</v>
      </c>
      <c r="BP396" s="64">
        <f>IFERROR(1/J396*(Y396/H396),"0")</f>
        <v>7.1428571428571425E-2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3"/>
      <c r="R397" s="393"/>
      <c r="S397" s="393"/>
      <c r="T397" s="394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2"/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4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3.8461538461538463</v>
      </c>
      <c r="Y398" s="379">
        <f>IFERROR(Y396/H396,"0")+IFERROR(Y397/H397,"0")</f>
        <v>4</v>
      </c>
      <c r="Z398" s="379">
        <f>IFERROR(IF(Z396="",0,Z396),"0")+IFERROR(IF(Z397="",0,Z397),"0")</f>
        <v>8.6999999999999994E-2</v>
      </c>
      <c r="AA398" s="380"/>
      <c r="AB398" s="380"/>
      <c r="AC398" s="380"/>
    </row>
    <row r="399" spans="1:68" x14ac:dyDescent="0.2">
      <c r="A399" s="403"/>
      <c r="B399" s="403"/>
      <c r="C399" s="403"/>
      <c r="D399" s="403"/>
      <c r="E399" s="403"/>
      <c r="F399" s="403"/>
      <c r="G399" s="403"/>
      <c r="H399" s="403"/>
      <c r="I399" s="403"/>
      <c r="J399" s="403"/>
      <c r="K399" s="403"/>
      <c r="L399" s="403"/>
      <c r="M399" s="403"/>
      <c r="N399" s="403"/>
      <c r="O399" s="404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30</v>
      </c>
      <c r="Y399" s="379">
        <f>IFERROR(SUM(Y396:Y397),"0")</f>
        <v>31.2</v>
      </c>
      <c r="Z399" s="37"/>
      <c r="AA399" s="380"/>
      <c r="AB399" s="380"/>
      <c r="AC399" s="380"/>
    </row>
    <row r="400" spans="1:68" ht="16.5" hidden="1" customHeight="1" x14ac:dyDescent="0.25">
      <c r="A400" s="423" t="s">
        <v>507</v>
      </c>
      <c r="B400" s="403"/>
      <c r="C400" s="403"/>
      <c r="D400" s="403"/>
      <c r="E400" s="403"/>
      <c r="F400" s="403"/>
      <c r="G400" s="403"/>
      <c r="H400" s="403"/>
      <c r="I400" s="403"/>
      <c r="J400" s="403"/>
      <c r="K400" s="403"/>
      <c r="L400" s="403"/>
      <c r="M400" s="403"/>
      <c r="N400" s="403"/>
      <c r="O400" s="403"/>
      <c r="P400" s="403"/>
      <c r="Q400" s="403"/>
      <c r="R400" s="403"/>
      <c r="S400" s="403"/>
      <c r="T400" s="403"/>
      <c r="U400" s="403"/>
      <c r="V400" s="403"/>
      <c r="W400" s="403"/>
      <c r="X400" s="403"/>
      <c r="Y400" s="403"/>
      <c r="Z400" s="403"/>
      <c r="AA400" s="371"/>
      <c r="AB400" s="371"/>
      <c r="AC400" s="371"/>
    </row>
    <row r="401" spans="1:68" ht="14.25" hidden="1" customHeight="1" x14ac:dyDescent="0.25">
      <c r="A401" s="415" t="s">
        <v>109</v>
      </c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03"/>
      <c r="P401" s="403"/>
      <c r="Q401" s="403"/>
      <c r="R401" s="403"/>
      <c r="S401" s="403"/>
      <c r="T401" s="403"/>
      <c r="U401" s="403"/>
      <c r="V401" s="403"/>
      <c r="W401" s="403"/>
      <c r="X401" s="403"/>
      <c r="Y401" s="403"/>
      <c r="Z401" s="403"/>
      <c r="AA401" s="370"/>
      <c r="AB401" s="370"/>
      <c r="AC401" s="370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2" t="s">
        <v>510</v>
      </c>
      <c r="Q402" s="393"/>
      <c r="R402" s="393"/>
      <c r="S402" s="393"/>
      <c r="T402" s="394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3"/>
      <c r="R403" s="393"/>
      <c r="S403" s="393"/>
      <c r="T403" s="394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3"/>
      <c r="R404" s="393"/>
      <c r="S404" s="393"/>
      <c r="T404" s="394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3"/>
      <c r="R405" s="393"/>
      <c r="S405" s="393"/>
      <c r="T405" s="394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15" t="s">
        <v>63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0"/>
      <c r="AB408" s="370"/>
      <c r="AC408" s="370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3"/>
      <c r="R409" s="393"/>
      <c r="S409" s="393"/>
      <c r="T409" s="394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15" t="s">
        <v>71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0"/>
      <c r="AB413" s="370"/>
      <c r="AC413" s="370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3"/>
      <c r="R414" s="393"/>
      <c r="S414" s="393"/>
      <c r="T414" s="394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3"/>
      <c r="R415" s="393"/>
      <c r="S415" s="393"/>
      <c r="T415" s="394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3"/>
      <c r="R418" s="393"/>
      <c r="S418" s="393"/>
      <c r="T418" s="394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2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4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4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15" t="s">
        <v>168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403"/>
      <c r="AA421" s="370"/>
      <c r="AB421" s="370"/>
      <c r="AC421" s="370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3"/>
      <c r="R422" s="393"/>
      <c r="S422" s="393"/>
      <c r="T422" s="394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2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40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4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390" t="s">
        <v>532</v>
      </c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  <c r="AA425" s="48"/>
      <c r="AB425" s="48"/>
      <c r="AC425" s="48"/>
    </row>
    <row r="426" spans="1:68" ht="16.5" hidden="1" customHeight="1" x14ac:dyDescent="0.25">
      <c r="A426" s="423" t="s">
        <v>533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403"/>
      <c r="AA426" s="371"/>
      <c r="AB426" s="371"/>
      <c r="AC426" s="371"/>
    </row>
    <row r="427" spans="1:68" ht="14.25" hidden="1" customHeight="1" x14ac:dyDescent="0.25">
      <c r="A427" s="415" t="s">
        <v>109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403"/>
      <c r="AA427" s="370"/>
      <c r="AB427" s="370"/>
      <c r="AC427" s="370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3"/>
      <c r="R428" s="393"/>
      <c r="S428" s="393"/>
      <c r="T428" s="394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2"/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4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40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4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15" t="s">
        <v>63</v>
      </c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3"/>
      <c r="O431" s="403"/>
      <c r="P431" s="403"/>
      <c r="Q431" s="403"/>
      <c r="R431" s="403"/>
      <c r="S431" s="403"/>
      <c r="T431" s="403"/>
      <c r="U431" s="403"/>
      <c r="V431" s="403"/>
      <c r="W431" s="403"/>
      <c r="X431" s="403"/>
      <c r="Y431" s="403"/>
      <c r="Z431" s="403"/>
      <c r="AA431" s="370"/>
      <c r="AB431" s="370"/>
      <c r="AC431" s="370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3"/>
      <c r="R432" s="393"/>
      <c r="S432" s="393"/>
      <c r="T432" s="394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3"/>
      <c r="R433" s="393"/>
      <c r="S433" s="393"/>
      <c r="T433" s="394"/>
      <c r="U433" s="34"/>
      <c r="V433" s="34"/>
      <c r="W433" s="35" t="s">
        <v>68</v>
      </c>
      <c r="X433" s="377">
        <v>13</v>
      </c>
      <c r="Y433" s="378">
        <f t="shared" si="72"/>
        <v>16.8</v>
      </c>
      <c r="Z433" s="36">
        <f>IFERROR(IF(Y433=0,"",ROUNDUP(Y433/H433,0)*0.00753),"")</f>
        <v>3.0120000000000001E-2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13.71190476190476</v>
      </c>
      <c r="BN433" s="64">
        <f t="shared" si="74"/>
        <v>17.72</v>
      </c>
      <c r="BO433" s="64">
        <f t="shared" si="75"/>
        <v>1.9841269841269837E-2</v>
      </c>
      <c r="BP433" s="64">
        <f t="shared" si="76"/>
        <v>2.564102564102564E-2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3"/>
      <c r="R434" s="393"/>
      <c r="S434" s="393"/>
      <c r="T434" s="394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3"/>
      <c r="R435" s="393"/>
      <c r="S435" s="393"/>
      <c r="T435" s="394"/>
      <c r="U435" s="34"/>
      <c r="V435" s="34"/>
      <c r="W435" s="35" t="s">
        <v>68</v>
      </c>
      <c r="X435" s="377">
        <v>61</v>
      </c>
      <c r="Y435" s="378">
        <f t="shared" si="72"/>
        <v>63</v>
      </c>
      <c r="Z435" s="36">
        <f>IFERROR(IF(Y435=0,"",ROUNDUP(Y435/H435,0)*0.00753),"")</f>
        <v>0.11295000000000001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64.340476190476181</v>
      </c>
      <c r="BN435" s="64">
        <f t="shared" si="74"/>
        <v>66.449999999999989</v>
      </c>
      <c r="BO435" s="64">
        <f t="shared" si="75"/>
        <v>9.3101343101343104E-2</v>
      </c>
      <c r="BP435" s="64">
        <f t="shared" si="76"/>
        <v>9.6153846153846145E-2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3"/>
      <c r="R436" s="393"/>
      <c r="S436" s="393"/>
      <c r="T436" s="394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3"/>
      <c r="R437" s="393"/>
      <c r="S437" s="393"/>
      <c r="T437" s="394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3"/>
      <c r="R438" s="393"/>
      <c r="S438" s="393"/>
      <c r="T438" s="394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3"/>
      <c r="R439" s="393"/>
      <c r="S439" s="393"/>
      <c r="T439" s="394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3"/>
      <c r="R440" s="393"/>
      <c r="S440" s="393"/>
      <c r="T440" s="394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3"/>
      <c r="R441" s="393"/>
      <c r="S441" s="393"/>
      <c r="T441" s="394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3"/>
      <c r="R442" s="393"/>
      <c r="S442" s="393"/>
      <c r="T442" s="394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3"/>
      <c r="R443" s="393"/>
      <c r="S443" s="393"/>
      <c r="T443" s="394"/>
      <c r="U443" s="34"/>
      <c r="V443" s="34"/>
      <c r="W443" s="35" t="s">
        <v>68</v>
      </c>
      <c r="X443" s="377">
        <v>4</v>
      </c>
      <c r="Y443" s="378">
        <f t="shared" si="72"/>
        <v>4.2</v>
      </c>
      <c r="Z443" s="36">
        <f t="shared" si="77"/>
        <v>1.004E-2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4.2476190476190476</v>
      </c>
      <c r="BN443" s="64">
        <f t="shared" si="74"/>
        <v>4.46</v>
      </c>
      <c r="BO443" s="64">
        <f t="shared" si="75"/>
        <v>8.1400081400081412E-3</v>
      </c>
      <c r="BP443" s="64">
        <f t="shared" si="76"/>
        <v>8.5470085470085479E-3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30" t="s">
        <v>556</v>
      </c>
      <c r="Q444" s="393"/>
      <c r="R444" s="393"/>
      <c r="S444" s="393"/>
      <c r="T444" s="394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3"/>
      <c r="R445" s="393"/>
      <c r="S445" s="393"/>
      <c r="T445" s="394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3"/>
      <c r="R446" s="393"/>
      <c r="S446" s="393"/>
      <c r="T446" s="394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3"/>
      <c r="R447" s="393"/>
      <c r="S447" s="393"/>
      <c r="T447" s="394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3"/>
      <c r="R451" s="393"/>
      <c r="S451" s="393"/>
      <c r="T451" s="394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3"/>
      <c r="R452" s="393"/>
      <c r="S452" s="393"/>
      <c r="T452" s="394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2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4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19.523809523809526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0.15311</v>
      </c>
      <c r="AA453" s="380"/>
      <c r="AB453" s="380"/>
      <c r="AC453" s="380"/>
    </row>
    <row r="454" spans="1:68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4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78</v>
      </c>
      <c r="Y454" s="379">
        <f>IFERROR(SUM(Y432:Y452),"0")</f>
        <v>84</v>
      </c>
      <c r="Z454" s="37"/>
      <c r="AA454" s="380"/>
      <c r="AB454" s="380"/>
      <c r="AC454" s="380"/>
    </row>
    <row r="455" spans="1:68" ht="14.25" hidden="1" customHeight="1" x14ac:dyDescent="0.25">
      <c r="A455" s="415" t="s">
        <v>71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403"/>
      <c r="AA455" s="370"/>
      <c r="AB455" s="370"/>
      <c r="AC455" s="370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3"/>
      <c r="R456" s="393"/>
      <c r="S456" s="393"/>
      <c r="T456" s="394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3"/>
      <c r="R457" s="393"/>
      <c r="S457" s="393"/>
      <c r="T457" s="394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2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40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4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15" t="s">
        <v>95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403"/>
      <c r="AA460" s="370"/>
      <c r="AB460" s="370"/>
      <c r="AC460" s="370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2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403"/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4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23" t="s">
        <v>578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1"/>
      <c r="AB464" s="371"/>
      <c r="AC464" s="371"/>
    </row>
    <row r="465" spans="1:68" ht="14.25" hidden="1" customHeight="1" x14ac:dyDescent="0.25">
      <c r="A465" s="415" t="s">
        <v>147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0"/>
      <c r="AB465" s="370"/>
      <c r="AC465" s="370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3"/>
      <c r="R466" s="393"/>
      <c r="S466" s="393"/>
      <c r="T466" s="394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2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4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40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4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15" t="s">
        <v>63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03"/>
      <c r="Z469" s="403"/>
      <c r="AA469" s="370"/>
      <c r="AB469" s="370"/>
      <c r="AC469" s="370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3"/>
      <c r="R471" s="393"/>
      <c r="S471" s="393"/>
      <c r="T471" s="394"/>
      <c r="U471" s="34"/>
      <c r="V471" s="34"/>
      <c r="W471" s="35" t="s">
        <v>68</v>
      </c>
      <c r="X471" s="377">
        <v>98</v>
      </c>
      <c r="Y471" s="378">
        <f t="shared" si="78"/>
        <v>100.80000000000001</v>
      </c>
      <c r="Z471" s="36">
        <f>IFERROR(IF(Y471=0,"",ROUNDUP(Y471/H471,0)*0.00753),"")</f>
        <v>0.18071999999999999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103.36666666666666</v>
      </c>
      <c r="BN471" s="64">
        <f t="shared" si="80"/>
        <v>106.32000000000001</v>
      </c>
      <c r="BO471" s="64">
        <f t="shared" si="81"/>
        <v>0.14957264957264957</v>
      </c>
      <c r="BP471" s="64">
        <f t="shared" si="82"/>
        <v>0.15384615384615385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3"/>
      <c r="R472" s="393"/>
      <c r="S472" s="393"/>
      <c r="T472" s="394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2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23.333333333333332</v>
      </c>
      <c r="Y476" s="379">
        <f>IFERROR(Y470/H470,"0")+IFERROR(Y471/H471,"0")+IFERROR(Y472/H472,"0")+IFERROR(Y473/H473,"0")+IFERROR(Y474/H474,"0")+IFERROR(Y475/H475,"0")</f>
        <v>24</v>
      </c>
      <c r="Z476" s="379">
        <f>IFERROR(IF(Z470="",0,Z470),"0")+IFERROR(IF(Z471="",0,Z471),"0")+IFERROR(IF(Z472="",0,Z472),"0")+IFERROR(IF(Z473="",0,Z473),"0")+IFERROR(IF(Z474="",0,Z474),"0")+IFERROR(IF(Z475="",0,Z475),"0")</f>
        <v>0.18071999999999999</v>
      </c>
      <c r="AA476" s="380"/>
      <c r="AB476" s="380"/>
      <c r="AC476" s="380"/>
    </row>
    <row r="477" spans="1:68" x14ac:dyDescent="0.2">
      <c r="A477" s="403"/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4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98</v>
      </c>
      <c r="Y477" s="379">
        <f>IFERROR(SUM(Y470:Y475),"0")</f>
        <v>100.80000000000001</v>
      </c>
      <c r="Z477" s="37"/>
      <c r="AA477" s="380"/>
      <c r="AB477" s="380"/>
      <c r="AC477" s="380"/>
    </row>
    <row r="478" spans="1:68" ht="14.25" hidden="1" customHeight="1" x14ac:dyDescent="0.25">
      <c r="A478" s="415" t="s">
        <v>104</v>
      </c>
      <c r="B478" s="403"/>
      <c r="C478" s="403"/>
      <c r="D478" s="403"/>
      <c r="E478" s="403"/>
      <c r="F478" s="403"/>
      <c r="G478" s="403"/>
      <c r="H478" s="403"/>
      <c r="I478" s="403"/>
      <c r="J478" s="403"/>
      <c r="K478" s="403"/>
      <c r="L478" s="403"/>
      <c r="M478" s="403"/>
      <c r="N478" s="403"/>
      <c r="O478" s="403"/>
      <c r="P478" s="403"/>
      <c r="Q478" s="403"/>
      <c r="R478" s="403"/>
      <c r="S478" s="403"/>
      <c r="T478" s="403"/>
      <c r="U478" s="403"/>
      <c r="V478" s="403"/>
      <c r="W478" s="403"/>
      <c r="X478" s="403"/>
      <c r="Y478" s="403"/>
      <c r="Z478" s="403"/>
      <c r="AA478" s="370"/>
      <c r="AB478" s="370"/>
      <c r="AC478" s="370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3"/>
      <c r="R479" s="393"/>
      <c r="S479" s="393"/>
      <c r="T479" s="394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23" t="s">
        <v>593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1"/>
      <c r="AB482" s="371"/>
      <c r="AC482" s="371"/>
    </row>
    <row r="483" spans="1:68" ht="14.25" hidden="1" customHeight="1" x14ac:dyDescent="0.25">
      <c r="A483" s="415" t="s">
        <v>63</v>
      </c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03"/>
      <c r="P483" s="403"/>
      <c r="Q483" s="403"/>
      <c r="R483" s="403"/>
      <c r="S483" s="403"/>
      <c r="T483" s="403"/>
      <c r="U483" s="403"/>
      <c r="V483" s="403"/>
      <c r="W483" s="403"/>
      <c r="X483" s="403"/>
      <c r="Y483" s="403"/>
      <c r="Z483" s="403"/>
      <c r="AA483" s="370"/>
      <c r="AB483" s="370"/>
      <c r="AC483" s="370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3"/>
      <c r="R484" s="393"/>
      <c r="S484" s="393"/>
      <c r="T484" s="394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3"/>
      <c r="R485" s="393"/>
      <c r="S485" s="393"/>
      <c r="T485" s="394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3"/>
      <c r="R486" s="393"/>
      <c r="S486" s="393"/>
      <c r="T486" s="394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2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4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4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23" t="s">
        <v>600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403"/>
      <c r="AA489" s="371"/>
      <c r="AB489" s="371"/>
      <c r="AC489" s="371"/>
    </row>
    <row r="490" spans="1:68" ht="14.25" hidden="1" customHeight="1" x14ac:dyDescent="0.25">
      <c r="A490" s="415" t="s">
        <v>63</v>
      </c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3"/>
      <c r="P490" s="403"/>
      <c r="Q490" s="403"/>
      <c r="R490" s="403"/>
      <c r="S490" s="403"/>
      <c r="T490" s="403"/>
      <c r="U490" s="403"/>
      <c r="V490" s="403"/>
      <c r="W490" s="403"/>
      <c r="X490" s="403"/>
      <c r="Y490" s="403"/>
      <c r="Z490" s="403"/>
      <c r="AA490" s="370"/>
      <c r="AB490" s="370"/>
      <c r="AC490" s="370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3"/>
      <c r="R491" s="393"/>
      <c r="S491" s="393"/>
      <c r="T491" s="394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2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4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4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390" t="s">
        <v>603</v>
      </c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  <c r="AA494" s="48"/>
      <c r="AB494" s="48"/>
      <c r="AC494" s="48"/>
    </row>
    <row r="495" spans="1:68" ht="16.5" hidden="1" customHeight="1" x14ac:dyDescent="0.25">
      <c r="A495" s="423" t="s">
        <v>603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403"/>
      <c r="AA495" s="371"/>
      <c r="AB495" s="371"/>
      <c r="AC495" s="371"/>
    </row>
    <row r="496" spans="1:68" ht="14.25" hidden="1" customHeight="1" x14ac:dyDescent="0.25">
      <c r="A496" s="415" t="s">
        <v>109</v>
      </c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3"/>
      <c r="P496" s="403"/>
      <c r="Q496" s="403"/>
      <c r="R496" s="403"/>
      <c r="S496" s="403"/>
      <c r="T496" s="403"/>
      <c r="U496" s="403"/>
      <c r="V496" s="403"/>
      <c r="W496" s="403"/>
      <c r="X496" s="403"/>
      <c r="Y496" s="403"/>
      <c r="Z496" s="403"/>
      <c r="AA496" s="370"/>
      <c r="AB496" s="370"/>
      <c r="AC496" s="370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3"/>
      <c r="R497" s="393"/>
      <c r="S497" s="393"/>
      <c r="T497" s="394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3"/>
      <c r="R498" s="393"/>
      <c r="S498" s="393"/>
      <c r="T498" s="394"/>
      <c r="U498" s="34"/>
      <c r="V498" s="34"/>
      <c r="W498" s="35" t="s">
        <v>68</v>
      </c>
      <c r="X498" s="377">
        <v>10</v>
      </c>
      <c r="Y498" s="378">
        <f t="shared" si="83"/>
        <v>10.56</v>
      </c>
      <c r="Z498" s="36">
        <f t="shared" si="84"/>
        <v>2.392E-2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10.681818181818182</v>
      </c>
      <c r="BN498" s="64">
        <f t="shared" si="86"/>
        <v>11.28</v>
      </c>
      <c r="BO498" s="64">
        <f t="shared" si="87"/>
        <v>1.8210955710955712E-2</v>
      </c>
      <c r="BP498" s="64">
        <f t="shared" si="88"/>
        <v>1.9230769230769232E-2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3"/>
      <c r="R499" s="393"/>
      <c r="S499" s="393"/>
      <c r="T499" s="394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3"/>
      <c r="R500" s="393"/>
      <c r="S500" s="393"/>
      <c r="T500" s="394"/>
      <c r="U500" s="34"/>
      <c r="V500" s="34"/>
      <c r="W500" s="35" t="s">
        <v>68</v>
      </c>
      <c r="X500" s="377">
        <v>103</v>
      </c>
      <c r="Y500" s="378">
        <f t="shared" si="83"/>
        <v>105.60000000000001</v>
      </c>
      <c r="Z500" s="36">
        <f t="shared" si="84"/>
        <v>0.2392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110.02272727272727</v>
      </c>
      <c r="BN500" s="64">
        <f t="shared" si="86"/>
        <v>112.80000000000001</v>
      </c>
      <c r="BO500" s="64">
        <f t="shared" si="87"/>
        <v>0.18757284382284384</v>
      </c>
      <c r="BP500" s="64">
        <f t="shared" si="88"/>
        <v>0.19230769230769232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3"/>
      <c r="R501" s="393"/>
      <c r="S501" s="393"/>
      <c r="T501" s="394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3"/>
      <c r="R502" s="393"/>
      <c r="S502" s="393"/>
      <c r="T502" s="394"/>
      <c r="U502" s="34"/>
      <c r="V502" s="34"/>
      <c r="W502" s="35" t="s">
        <v>68</v>
      </c>
      <c r="X502" s="377">
        <v>19</v>
      </c>
      <c r="Y502" s="378">
        <f t="shared" si="83"/>
        <v>21.12</v>
      </c>
      <c r="Z502" s="36">
        <f t="shared" si="84"/>
        <v>4.7840000000000001E-2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20.295454545454543</v>
      </c>
      <c r="BN502" s="64">
        <f t="shared" si="86"/>
        <v>22.56</v>
      </c>
      <c r="BO502" s="64">
        <f t="shared" si="87"/>
        <v>3.4600815850815848E-2</v>
      </c>
      <c r="BP502" s="64">
        <f t="shared" si="88"/>
        <v>3.8461538461538464E-2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3"/>
      <c r="R503" s="393"/>
      <c r="S503" s="393"/>
      <c r="T503" s="394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3"/>
      <c r="R504" s="393"/>
      <c r="S504" s="393"/>
      <c r="T504" s="394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2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03"/>
      <c r="O505" s="404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25</v>
      </c>
      <c r="Y505" s="379">
        <f>IFERROR(Y497/H497,"0")+IFERROR(Y498/H498,"0")+IFERROR(Y499/H499,"0")+IFERROR(Y500/H500,"0")+IFERROR(Y501/H501,"0")+IFERROR(Y502/H502,"0")+IFERROR(Y503/H503,"0")+IFERROR(Y504/H504,"0")</f>
        <v>26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0.31096000000000001</v>
      </c>
      <c r="AA505" s="380"/>
      <c r="AB505" s="380"/>
      <c r="AC505" s="380"/>
    </row>
    <row r="506" spans="1:68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3"/>
      <c r="O506" s="404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132</v>
      </c>
      <c r="Y506" s="379">
        <f>IFERROR(SUM(Y497:Y504),"0")</f>
        <v>137.28</v>
      </c>
      <c r="Z506" s="37"/>
      <c r="AA506" s="380"/>
      <c r="AB506" s="380"/>
      <c r="AC506" s="380"/>
    </row>
    <row r="507" spans="1:68" ht="14.25" hidden="1" customHeight="1" x14ac:dyDescent="0.25">
      <c r="A507" s="415" t="s">
        <v>147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40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3"/>
      <c r="R508" s="393"/>
      <c r="S508" s="393"/>
      <c r="T508" s="394"/>
      <c r="U508" s="34"/>
      <c r="V508" s="34"/>
      <c r="W508" s="35" t="s">
        <v>68</v>
      </c>
      <c r="X508" s="377">
        <v>74</v>
      </c>
      <c r="Y508" s="378">
        <f>IFERROR(IF(X508="",0,CEILING((X508/$H508),1)*$H508),"")</f>
        <v>79.2</v>
      </c>
      <c r="Z508" s="36">
        <f>IFERROR(IF(Y508=0,"",ROUNDUP(Y508/H508,0)*0.01196),"")</f>
        <v>0.1794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79.045454545454533</v>
      </c>
      <c r="BN508" s="64">
        <f>IFERROR(Y508*I508/H508,"0")</f>
        <v>84.6</v>
      </c>
      <c r="BO508" s="64">
        <f>IFERROR(1/J508*(X508/H508),"0")</f>
        <v>0.13476107226107226</v>
      </c>
      <c r="BP508" s="64">
        <f>IFERROR(1/J508*(Y508/H508),"0")</f>
        <v>0.14423076923076925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3"/>
      <c r="R509" s="393"/>
      <c r="S509" s="393"/>
      <c r="T509" s="394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2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4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14.015151515151514</v>
      </c>
      <c r="Y510" s="379">
        <f>IFERROR(Y508/H508,"0")+IFERROR(Y509/H509,"0")</f>
        <v>15</v>
      </c>
      <c r="Z510" s="379">
        <f>IFERROR(IF(Z508="",0,Z508),"0")+IFERROR(IF(Z509="",0,Z509),"0")</f>
        <v>0.1794</v>
      </c>
      <c r="AA510" s="380"/>
      <c r="AB510" s="380"/>
      <c r="AC510" s="380"/>
    </row>
    <row r="511" spans="1:68" x14ac:dyDescent="0.2">
      <c r="A511" s="403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03"/>
      <c r="O511" s="404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74</v>
      </c>
      <c r="Y511" s="379">
        <f>IFERROR(SUM(Y508:Y509),"0")</f>
        <v>79.2</v>
      </c>
      <c r="Z511" s="37"/>
      <c r="AA511" s="380"/>
      <c r="AB511" s="380"/>
      <c r="AC511" s="380"/>
    </row>
    <row r="512" spans="1:68" ht="14.25" hidden="1" customHeight="1" x14ac:dyDescent="0.25">
      <c r="A512" s="415" t="s">
        <v>63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40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77">
        <v>54</v>
      </c>
      <c r="Y513" s="378">
        <f t="shared" ref="Y513:Y518" si="89">IFERROR(IF(X513="",0,CEILING((X513/$H513),1)*$H513),"")</f>
        <v>58.080000000000005</v>
      </c>
      <c r="Z513" s="36">
        <f>IFERROR(IF(Y513=0,"",ROUNDUP(Y513/H513,0)*0.01196),"")</f>
        <v>0.13156000000000001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57.68181818181818</v>
      </c>
      <c r="BN513" s="64">
        <f t="shared" ref="BN513:BN518" si="91">IFERROR(Y513*I513/H513,"0")</f>
        <v>62.040000000000006</v>
      </c>
      <c r="BO513" s="64">
        <f t="shared" ref="BO513:BO518" si="92">IFERROR(1/J513*(X513/H513),"0")</f>
        <v>9.8339160839160833E-2</v>
      </c>
      <c r="BP513" s="64">
        <f t="shared" ref="BP513:BP518" si="93">IFERROR(1/J513*(Y513/H513),"0")</f>
        <v>0.10576923076923078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3"/>
      <c r="R514" s="393"/>
      <c r="S514" s="393"/>
      <c r="T514" s="394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77">
        <v>48</v>
      </c>
      <c r="Y515" s="378">
        <f t="shared" si="89"/>
        <v>52.800000000000004</v>
      </c>
      <c r="Z515" s="36">
        <f>IFERROR(IF(Y515=0,"",ROUNDUP(Y515/H515,0)*0.01196),"")</f>
        <v>0.1196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51.272727272727266</v>
      </c>
      <c r="BN515" s="64">
        <f t="shared" si="91"/>
        <v>56.400000000000006</v>
      </c>
      <c r="BO515" s="64">
        <f t="shared" si="92"/>
        <v>8.7412587412587409E-2</v>
      </c>
      <c r="BP515" s="64">
        <f t="shared" si="93"/>
        <v>9.6153846153846159E-2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4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2"/>
      <c r="B519" s="403"/>
      <c r="C519" s="403"/>
      <c r="D519" s="403"/>
      <c r="E519" s="403"/>
      <c r="F519" s="403"/>
      <c r="G519" s="403"/>
      <c r="H519" s="403"/>
      <c r="I519" s="403"/>
      <c r="J519" s="403"/>
      <c r="K519" s="403"/>
      <c r="L519" s="403"/>
      <c r="M519" s="403"/>
      <c r="N519" s="403"/>
      <c r="O519" s="404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19.318181818181817</v>
      </c>
      <c r="Y519" s="379">
        <f>IFERROR(Y513/H513,"0")+IFERROR(Y514/H514,"0")+IFERROR(Y515/H515,"0")+IFERROR(Y516/H516,"0")+IFERROR(Y517/H517,"0")+IFERROR(Y518/H518,"0")</f>
        <v>21</v>
      </c>
      <c r="Z519" s="379">
        <f>IFERROR(IF(Z513="",0,Z513),"0")+IFERROR(IF(Z514="",0,Z514),"0")+IFERROR(IF(Z515="",0,Z515),"0")+IFERROR(IF(Z516="",0,Z516),"0")+IFERROR(IF(Z517="",0,Z517),"0")+IFERROR(IF(Z518="",0,Z518),"0")</f>
        <v>0.25115999999999999</v>
      </c>
      <c r="AA519" s="380"/>
      <c r="AB519" s="380"/>
      <c r="AC519" s="380"/>
    </row>
    <row r="520" spans="1:68" x14ac:dyDescent="0.2">
      <c r="A520" s="403"/>
      <c r="B520" s="403"/>
      <c r="C520" s="403"/>
      <c r="D520" s="403"/>
      <c r="E520" s="403"/>
      <c r="F520" s="403"/>
      <c r="G520" s="403"/>
      <c r="H520" s="403"/>
      <c r="I520" s="403"/>
      <c r="J520" s="403"/>
      <c r="K520" s="403"/>
      <c r="L520" s="403"/>
      <c r="M520" s="403"/>
      <c r="N520" s="403"/>
      <c r="O520" s="404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102</v>
      </c>
      <c r="Y520" s="379">
        <f>IFERROR(SUM(Y513:Y518),"0")</f>
        <v>110.88000000000001</v>
      </c>
      <c r="Z520" s="37"/>
      <c r="AA520" s="380"/>
      <c r="AB520" s="380"/>
      <c r="AC520" s="380"/>
    </row>
    <row r="521" spans="1:68" ht="14.25" hidden="1" customHeight="1" x14ac:dyDescent="0.25">
      <c r="A521" s="415" t="s">
        <v>71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403"/>
      <c r="AA521" s="370"/>
      <c r="AB521" s="370"/>
      <c r="AC521" s="370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3"/>
      <c r="R522" s="393"/>
      <c r="S522" s="393"/>
      <c r="T522" s="394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3"/>
      <c r="R523" s="393"/>
      <c r="S523" s="393"/>
      <c r="T523" s="394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3"/>
      <c r="R524" s="393"/>
      <c r="S524" s="393"/>
      <c r="T524" s="394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2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4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03"/>
      <c r="O526" s="404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15" t="s">
        <v>168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403"/>
      <c r="AA527" s="370"/>
      <c r="AB527" s="370"/>
      <c r="AC527" s="370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3"/>
      <c r="R528" s="393"/>
      <c r="S528" s="393"/>
      <c r="T528" s="394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2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04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403"/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4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390" t="s">
        <v>644</v>
      </c>
      <c r="B531" s="391"/>
      <c r="C531" s="391"/>
      <c r="D531" s="391"/>
      <c r="E531" s="391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  <c r="AA531" s="48"/>
      <c r="AB531" s="48"/>
      <c r="AC531" s="48"/>
    </row>
    <row r="532" spans="1:68" ht="16.5" hidden="1" customHeight="1" x14ac:dyDescent="0.25">
      <c r="A532" s="423" t="s">
        <v>644</v>
      </c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3"/>
      <c r="P532" s="403"/>
      <c r="Q532" s="403"/>
      <c r="R532" s="403"/>
      <c r="S532" s="403"/>
      <c r="T532" s="403"/>
      <c r="U532" s="403"/>
      <c r="V532" s="403"/>
      <c r="W532" s="403"/>
      <c r="X532" s="403"/>
      <c r="Y532" s="403"/>
      <c r="Z532" s="403"/>
      <c r="AA532" s="371"/>
      <c r="AB532" s="371"/>
      <c r="AC532" s="371"/>
    </row>
    <row r="533" spans="1:68" ht="14.25" hidden="1" customHeight="1" x14ac:dyDescent="0.25">
      <c r="A533" s="415" t="s">
        <v>109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0"/>
      <c r="AB533" s="370"/>
      <c r="AC533" s="370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3" t="s">
        <v>647</v>
      </c>
      <c r="Q534" s="393"/>
      <c r="R534" s="393"/>
      <c r="S534" s="393"/>
      <c r="T534" s="394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40" t="s">
        <v>650</v>
      </c>
      <c r="Q535" s="393"/>
      <c r="R535" s="393"/>
      <c r="S535" s="393"/>
      <c r="T535" s="394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8" t="s">
        <v>653</v>
      </c>
      <c r="Q536" s="393"/>
      <c r="R536" s="393"/>
      <c r="S536" s="393"/>
      <c r="T536" s="394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69" t="s">
        <v>656</v>
      </c>
      <c r="Q537" s="393"/>
      <c r="R537" s="393"/>
      <c r="S537" s="393"/>
      <c r="T537" s="394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0" t="s">
        <v>659</v>
      </c>
      <c r="Q538" s="393"/>
      <c r="R538" s="393"/>
      <c r="S538" s="393"/>
      <c r="T538" s="394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93"/>
      <c r="R539" s="393"/>
      <c r="S539" s="393"/>
      <c r="T539" s="394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1" t="s">
        <v>665</v>
      </c>
      <c r="Q540" s="393"/>
      <c r="R540" s="393"/>
      <c r="S540" s="393"/>
      <c r="T540" s="394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2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4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03"/>
      <c r="O542" s="404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15" t="s">
        <v>147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403"/>
      <c r="AA543" s="370"/>
      <c r="AB543" s="370"/>
      <c r="AC543" s="370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6" t="s">
        <v>668</v>
      </c>
      <c r="Q544" s="393"/>
      <c r="R544" s="393"/>
      <c r="S544" s="393"/>
      <c r="T544" s="394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9" t="s">
        <v>671</v>
      </c>
      <c r="Q545" s="393"/>
      <c r="R545" s="393"/>
      <c r="S545" s="393"/>
      <c r="T545" s="394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20" t="s">
        <v>674</v>
      </c>
      <c r="Q546" s="393"/>
      <c r="R546" s="393"/>
      <c r="S546" s="393"/>
      <c r="T546" s="394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677</v>
      </c>
      <c r="Q547" s="393"/>
      <c r="R547" s="393"/>
      <c r="S547" s="393"/>
      <c r="T547" s="394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2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04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4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15" t="s">
        <v>63</v>
      </c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03"/>
      <c r="P550" s="403"/>
      <c r="Q550" s="403"/>
      <c r="R550" s="403"/>
      <c r="S550" s="403"/>
      <c r="T550" s="403"/>
      <c r="U550" s="403"/>
      <c r="V550" s="403"/>
      <c r="W550" s="403"/>
      <c r="X550" s="403"/>
      <c r="Y550" s="403"/>
      <c r="Z550" s="403"/>
      <c r="AA550" s="370"/>
      <c r="AB550" s="370"/>
      <c r="AC550" s="370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4" t="s">
        <v>680</v>
      </c>
      <c r="Q551" s="393"/>
      <c r="R551" s="393"/>
      <c r="S551" s="393"/>
      <c r="T551" s="394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5" t="s">
        <v>683</v>
      </c>
      <c r="Q552" s="393"/>
      <c r="R552" s="393"/>
      <c r="S552" s="393"/>
      <c r="T552" s="394"/>
      <c r="U552" s="34"/>
      <c r="V552" s="34"/>
      <c r="W552" s="35" t="s">
        <v>68</v>
      </c>
      <c r="X552" s="377">
        <v>47</v>
      </c>
      <c r="Y552" s="378">
        <f t="shared" si="99"/>
        <v>50.400000000000006</v>
      </c>
      <c r="Z552" s="36">
        <f>IFERROR(IF(Y552=0,"",ROUNDUP(Y552/H552,0)*0.00753),"")</f>
        <v>9.0359999999999996E-2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49.909523809523812</v>
      </c>
      <c r="BN552" s="64">
        <f t="shared" si="101"/>
        <v>53.52</v>
      </c>
      <c r="BO552" s="64">
        <f t="shared" si="102"/>
        <v>7.1733821733821729E-2</v>
      </c>
      <c r="BP552" s="64">
        <f t="shared" si="103"/>
        <v>7.6923076923076927E-2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93"/>
      <c r="R553" s="393"/>
      <c r="S553" s="393"/>
      <c r="T553" s="394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689</v>
      </c>
      <c r="Q554" s="393"/>
      <c r="R554" s="393"/>
      <c r="S554" s="393"/>
      <c r="T554" s="394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9" t="s">
        <v>692</v>
      </c>
      <c r="Q555" s="393"/>
      <c r="R555" s="393"/>
      <c r="S555" s="393"/>
      <c r="T555" s="394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5" t="s">
        <v>695</v>
      </c>
      <c r="Q556" s="393"/>
      <c r="R556" s="393"/>
      <c r="S556" s="393"/>
      <c r="T556" s="394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02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03"/>
      <c r="O557" s="404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11.19047619047619</v>
      </c>
      <c r="Y557" s="379">
        <f>IFERROR(Y551/H551,"0")+IFERROR(Y552/H552,"0")+IFERROR(Y553/H553,"0")+IFERROR(Y554/H554,"0")+IFERROR(Y555/H555,"0")+IFERROR(Y556/H556,"0")</f>
        <v>12</v>
      </c>
      <c r="Z557" s="379">
        <f>IFERROR(IF(Z551="",0,Z551),"0")+IFERROR(IF(Z552="",0,Z552),"0")+IFERROR(IF(Z553="",0,Z553),"0")+IFERROR(IF(Z554="",0,Z554),"0")+IFERROR(IF(Z555="",0,Z555),"0")+IFERROR(IF(Z556="",0,Z556),"0")</f>
        <v>9.0359999999999996E-2</v>
      </c>
      <c r="AA557" s="380"/>
      <c r="AB557" s="380"/>
      <c r="AC557" s="380"/>
    </row>
    <row r="558" spans="1:68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03"/>
      <c r="O558" s="404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47</v>
      </c>
      <c r="Y558" s="379">
        <f>IFERROR(SUM(Y551:Y556),"0")</f>
        <v>50.400000000000006</v>
      </c>
      <c r="Z558" s="37"/>
      <c r="AA558" s="380"/>
      <c r="AB558" s="380"/>
      <c r="AC558" s="380"/>
    </row>
    <row r="559" spans="1:68" ht="14.25" hidden="1" customHeight="1" x14ac:dyDescent="0.25">
      <c r="A559" s="415" t="s">
        <v>71</v>
      </c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03"/>
      <c r="O559" s="403"/>
      <c r="P559" s="403"/>
      <c r="Q559" s="403"/>
      <c r="R559" s="403"/>
      <c r="S559" s="403"/>
      <c r="T559" s="403"/>
      <c r="U559" s="403"/>
      <c r="V559" s="403"/>
      <c r="W559" s="403"/>
      <c r="X559" s="403"/>
      <c r="Y559" s="403"/>
      <c r="Z559" s="40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8" t="s">
        <v>698</v>
      </c>
      <c r="Q560" s="393"/>
      <c r="R560" s="393"/>
      <c r="S560" s="393"/>
      <c r="T560" s="394"/>
      <c r="U560" s="34"/>
      <c r="V560" s="34"/>
      <c r="W560" s="35" t="s">
        <v>68</v>
      </c>
      <c r="X560" s="377">
        <v>11</v>
      </c>
      <c r="Y560" s="378">
        <f>IFERROR(IF(X560="",0,CEILING((X560/$H560),1)*$H560),"")</f>
        <v>15.6</v>
      </c>
      <c r="Z560" s="36">
        <f>IFERROR(IF(Y560=0,"",ROUNDUP(Y560/H560,0)*0.02175),"")</f>
        <v>4.3499999999999997E-2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11.795384615384616</v>
      </c>
      <c r="BN560" s="64">
        <f>IFERROR(Y560*I560/H560,"0")</f>
        <v>16.728000000000002</v>
      </c>
      <c r="BO560" s="64">
        <f>IFERROR(1/J560*(X560/H560),"0")</f>
        <v>2.5183150183150184E-2</v>
      </c>
      <c r="BP560" s="64">
        <f>IFERROR(1/J560*(Y560/H560),"0")</f>
        <v>3.5714285714285712E-2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4" t="s">
        <v>701</v>
      </c>
      <c r="Q561" s="393"/>
      <c r="R561" s="393"/>
      <c r="S561" s="393"/>
      <c r="T561" s="394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2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04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1.4102564102564104</v>
      </c>
      <c r="Y562" s="379">
        <f>IFERROR(Y560/H560,"0")+IFERROR(Y561/H561,"0")</f>
        <v>2</v>
      </c>
      <c r="Z562" s="379">
        <f>IFERROR(IF(Z560="",0,Z560),"0")+IFERROR(IF(Z561="",0,Z561),"0")</f>
        <v>4.3499999999999997E-2</v>
      </c>
      <c r="AA562" s="380"/>
      <c r="AB562" s="380"/>
      <c r="AC562" s="380"/>
    </row>
    <row r="563" spans="1:68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4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11</v>
      </c>
      <c r="Y563" s="379">
        <f>IFERROR(SUM(Y560:Y561),"0")</f>
        <v>15.6</v>
      </c>
      <c r="Z563" s="37"/>
      <c r="AA563" s="380"/>
      <c r="AB563" s="380"/>
      <c r="AC563" s="380"/>
    </row>
    <row r="564" spans="1:68" ht="14.25" hidden="1" customHeight="1" x14ac:dyDescent="0.25">
      <c r="A564" s="415" t="s">
        <v>168</v>
      </c>
      <c r="B564" s="403"/>
      <c r="C564" s="403"/>
      <c r="D564" s="403"/>
      <c r="E564" s="403"/>
      <c r="F564" s="403"/>
      <c r="G564" s="403"/>
      <c r="H564" s="403"/>
      <c r="I564" s="403"/>
      <c r="J564" s="403"/>
      <c r="K564" s="403"/>
      <c r="L564" s="403"/>
      <c r="M564" s="403"/>
      <c r="N564" s="403"/>
      <c r="O564" s="403"/>
      <c r="P564" s="403"/>
      <c r="Q564" s="403"/>
      <c r="R564" s="403"/>
      <c r="S564" s="403"/>
      <c r="T564" s="403"/>
      <c r="U564" s="403"/>
      <c r="V564" s="403"/>
      <c r="W564" s="403"/>
      <c r="X564" s="403"/>
      <c r="Y564" s="403"/>
      <c r="Z564" s="403"/>
      <c r="AA564" s="370"/>
      <c r="AB564" s="370"/>
      <c r="AC564" s="370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8" t="s">
        <v>704</v>
      </c>
      <c r="Q565" s="393"/>
      <c r="R565" s="393"/>
      <c r="S565" s="393"/>
      <c r="T565" s="394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5" t="s">
        <v>706</v>
      </c>
      <c r="Q566" s="393"/>
      <c r="R566" s="393"/>
      <c r="S566" s="393"/>
      <c r="T566" s="394"/>
      <c r="U566" s="34"/>
      <c r="V566" s="34"/>
      <c r="W566" s="35" t="s">
        <v>68</v>
      </c>
      <c r="X566" s="377">
        <v>10</v>
      </c>
      <c r="Y566" s="378">
        <f>IFERROR(IF(X566="",0,CEILING((X566/$H566),1)*$H566),"")</f>
        <v>15.6</v>
      </c>
      <c r="Z566" s="36">
        <f>IFERROR(IF(Y566=0,"",ROUNDUP(Y566/H566,0)*0.02175),"")</f>
        <v>4.3499999999999997E-2</v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10.615384615384615</v>
      </c>
      <c r="BN566" s="64">
        <f>IFERROR(Y566*I566/H566,"0")</f>
        <v>16.559999999999999</v>
      </c>
      <c r="BO566" s="64">
        <f>IFERROR(1/J566*(X566/H566),"0")</f>
        <v>2.2893772893772896E-2</v>
      </c>
      <c r="BP566" s="64">
        <f>IFERROR(1/J566*(Y566/H566),"0")</f>
        <v>3.5714285714285712E-2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9" t="s">
        <v>709</v>
      </c>
      <c r="Q567" s="393"/>
      <c r="R567" s="393"/>
      <c r="S567" s="393"/>
      <c r="T567" s="394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6" t="s">
        <v>711</v>
      </c>
      <c r="Q568" s="393"/>
      <c r="R568" s="393"/>
      <c r="S568" s="393"/>
      <c r="T568" s="394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2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04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1.2820512820512822</v>
      </c>
      <c r="Y569" s="379">
        <f>IFERROR(Y565/H565,"0")+IFERROR(Y566/H566,"0")+IFERROR(Y567/H567,"0")+IFERROR(Y568/H568,"0")</f>
        <v>2</v>
      </c>
      <c r="Z569" s="379">
        <f>IFERROR(IF(Z565="",0,Z565),"0")+IFERROR(IF(Z566="",0,Z566),"0")+IFERROR(IF(Z567="",0,Z567),"0")+IFERROR(IF(Z568="",0,Z568),"0")</f>
        <v>4.3499999999999997E-2</v>
      </c>
      <c r="AA569" s="380"/>
      <c r="AB569" s="380"/>
      <c r="AC569" s="380"/>
    </row>
    <row r="570" spans="1:68" x14ac:dyDescent="0.2">
      <c r="A570" s="403"/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4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10</v>
      </c>
      <c r="Y570" s="379">
        <f>IFERROR(SUM(Y565:Y568),"0")</f>
        <v>15.6</v>
      </c>
      <c r="Z570" s="37"/>
      <c r="AA570" s="380"/>
      <c r="AB570" s="380"/>
      <c r="AC570" s="380"/>
    </row>
    <row r="571" spans="1:68" ht="16.5" hidden="1" customHeight="1" x14ac:dyDescent="0.25">
      <c r="A571" s="423" t="s">
        <v>712</v>
      </c>
      <c r="B571" s="403"/>
      <c r="C571" s="403"/>
      <c r="D571" s="403"/>
      <c r="E571" s="403"/>
      <c r="F571" s="403"/>
      <c r="G571" s="403"/>
      <c r="H571" s="403"/>
      <c r="I571" s="403"/>
      <c r="J571" s="403"/>
      <c r="K571" s="403"/>
      <c r="L571" s="403"/>
      <c r="M571" s="403"/>
      <c r="N571" s="403"/>
      <c r="O571" s="403"/>
      <c r="P571" s="403"/>
      <c r="Q571" s="403"/>
      <c r="R571" s="403"/>
      <c r="S571" s="403"/>
      <c r="T571" s="403"/>
      <c r="U571" s="403"/>
      <c r="V571" s="403"/>
      <c r="W571" s="403"/>
      <c r="X571" s="403"/>
      <c r="Y571" s="403"/>
      <c r="Z571" s="403"/>
      <c r="AA571" s="371"/>
      <c r="AB571" s="371"/>
      <c r="AC571" s="371"/>
    </row>
    <row r="572" spans="1:68" ht="14.25" hidden="1" customHeight="1" x14ac:dyDescent="0.25">
      <c r="A572" s="415" t="s">
        <v>109</v>
      </c>
      <c r="B572" s="403"/>
      <c r="C572" s="403"/>
      <c r="D572" s="403"/>
      <c r="E572" s="403"/>
      <c r="F572" s="403"/>
      <c r="G572" s="403"/>
      <c r="H572" s="403"/>
      <c r="I572" s="403"/>
      <c r="J572" s="403"/>
      <c r="K572" s="403"/>
      <c r="L572" s="403"/>
      <c r="M572" s="403"/>
      <c r="N572" s="403"/>
      <c r="O572" s="403"/>
      <c r="P572" s="403"/>
      <c r="Q572" s="403"/>
      <c r="R572" s="403"/>
      <c r="S572" s="403"/>
      <c r="T572" s="403"/>
      <c r="U572" s="403"/>
      <c r="V572" s="403"/>
      <c r="W572" s="403"/>
      <c r="X572" s="403"/>
      <c r="Y572" s="403"/>
      <c r="Z572" s="403"/>
      <c r="AA572" s="370"/>
      <c r="AB572" s="370"/>
      <c r="AC572" s="370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1" t="s">
        <v>715</v>
      </c>
      <c r="Q573" s="393"/>
      <c r="R573" s="393"/>
      <c r="S573" s="393"/>
      <c r="T573" s="394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45" t="s">
        <v>718</v>
      </c>
      <c r="Q574" s="393"/>
      <c r="R574" s="393"/>
      <c r="S574" s="393"/>
      <c r="T574" s="394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2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04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04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15" t="s">
        <v>147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0"/>
      <c r="AB577" s="370"/>
      <c r="AC577" s="370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1" t="s">
        <v>721</v>
      </c>
      <c r="Q578" s="393"/>
      <c r="R578" s="393"/>
      <c r="S578" s="393"/>
      <c r="T578" s="394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2"/>
      <c r="B579" s="403"/>
      <c r="C579" s="403"/>
      <c r="D579" s="403"/>
      <c r="E579" s="403"/>
      <c r="F579" s="403"/>
      <c r="G579" s="403"/>
      <c r="H579" s="403"/>
      <c r="I579" s="403"/>
      <c r="J579" s="403"/>
      <c r="K579" s="403"/>
      <c r="L579" s="403"/>
      <c r="M579" s="403"/>
      <c r="N579" s="403"/>
      <c r="O579" s="404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403"/>
      <c r="B580" s="403"/>
      <c r="C580" s="403"/>
      <c r="D580" s="403"/>
      <c r="E580" s="403"/>
      <c r="F580" s="403"/>
      <c r="G580" s="403"/>
      <c r="H580" s="403"/>
      <c r="I580" s="403"/>
      <c r="J580" s="403"/>
      <c r="K580" s="403"/>
      <c r="L580" s="403"/>
      <c r="M580" s="403"/>
      <c r="N580" s="403"/>
      <c r="O580" s="404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15" t="s">
        <v>63</v>
      </c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03"/>
      <c r="P581" s="403"/>
      <c r="Q581" s="403"/>
      <c r="R581" s="403"/>
      <c r="S581" s="403"/>
      <c r="T581" s="403"/>
      <c r="U581" s="403"/>
      <c r="V581" s="403"/>
      <c r="W581" s="403"/>
      <c r="X581" s="403"/>
      <c r="Y581" s="403"/>
      <c r="Z581" s="403"/>
      <c r="AA581" s="370"/>
      <c r="AB581" s="370"/>
      <c r="AC581" s="370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80" t="s">
        <v>724</v>
      </c>
      <c r="Q582" s="393"/>
      <c r="R582" s="393"/>
      <c r="S582" s="393"/>
      <c r="T582" s="394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2"/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4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403"/>
      <c r="B584" s="403"/>
      <c r="C584" s="403"/>
      <c r="D584" s="403"/>
      <c r="E584" s="403"/>
      <c r="F584" s="403"/>
      <c r="G584" s="403"/>
      <c r="H584" s="403"/>
      <c r="I584" s="403"/>
      <c r="J584" s="403"/>
      <c r="K584" s="403"/>
      <c r="L584" s="403"/>
      <c r="M584" s="403"/>
      <c r="N584" s="403"/>
      <c r="O584" s="404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15" t="s">
        <v>71</v>
      </c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03"/>
      <c r="P585" s="403"/>
      <c r="Q585" s="403"/>
      <c r="R585" s="403"/>
      <c r="S585" s="403"/>
      <c r="T585" s="403"/>
      <c r="U585" s="403"/>
      <c r="V585" s="403"/>
      <c r="W585" s="403"/>
      <c r="X585" s="403"/>
      <c r="Y585" s="403"/>
      <c r="Z585" s="403"/>
      <c r="AA585" s="370"/>
      <c r="AB585" s="370"/>
      <c r="AC585" s="370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603" t="s">
        <v>727</v>
      </c>
      <c r="Q586" s="393"/>
      <c r="R586" s="393"/>
      <c r="S586" s="393"/>
      <c r="T586" s="394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2"/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4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403"/>
      <c r="B588" s="403"/>
      <c r="C588" s="403"/>
      <c r="D588" s="403"/>
      <c r="E588" s="403"/>
      <c r="F588" s="403"/>
      <c r="G588" s="403"/>
      <c r="H588" s="403"/>
      <c r="I588" s="403"/>
      <c r="J588" s="403"/>
      <c r="K588" s="403"/>
      <c r="L588" s="403"/>
      <c r="M588" s="403"/>
      <c r="N588" s="403"/>
      <c r="O588" s="404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1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42"/>
      <c r="P589" s="552" t="s">
        <v>728</v>
      </c>
      <c r="Q589" s="538"/>
      <c r="R589" s="538"/>
      <c r="S589" s="538"/>
      <c r="T589" s="538"/>
      <c r="U589" s="538"/>
      <c r="V589" s="53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2611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2781.81</v>
      </c>
      <c r="Z589" s="37"/>
      <c r="AA589" s="380"/>
      <c r="AB589" s="380"/>
      <c r="AC589" s="380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42"/>
      <c r="P590" s="552" t="s">
        <v>729</v>
      </c>
      <c r="Q590" s="538"/>
      <c r="R590" s="538"/>
      <c r="S590" s="538"/>
      <c r="T590" s="538"/>
      <c r="U590" s="538"/>
      <c r="V590" s="539"/>
      <c r="W590" s="37" t="s">
        <v>68</v>
      </c>
      <c r="X590" s="379">
        <f>IFERROR(SUM(BM22:BM586),"0")</f>
        <v>2769.927404735075</v>
      </c>
      <c r="Y590" s="379">
        <f>IFERROR(SUM(BN22:BN586),"0")</f>
        <v>2950.9850000000006</v>
      </c>
      <c r="Z590" s="37"/>
      <c r="AA590" s="380"/>
      <c r="AB590" s="380"/>
      <c r="AC590" s="380"/>
    </row>
    <row r="591" spans="1:68" x14ac:dyDescent="0.2">
      <c r="A591" s="403"/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42"/>
      <c r="P591" s="552" t="s">
        <v>730</v>
      </c>
      <c r="Q591" s="538"/>
      <c r="R591" s="538"/>
      <c r="S591" s="538"/>
      <c r="T591" s="538"/>
      <c r="U591" s="538"/>
      <c r="V591" s="539"/>
      <c r="W591" s="37" t="s">
        <v>731</v>
      </c>
      <c r="X591" s="38">
        <f>ROUNDUP(SUM(BO22:BO586),0)</f>
        <v>5</v>
      </c>
      <c r="Y591" s="38">
        <f>ROUNDUP(SUM(BP22:BP586),0)</f>
        <v>6</v>
      </c>
      <c r="Z591" s="37"/>
      <c r="AA591" s="380"/>
      <c r="AB591" s="380"/>
      <c r="AC591" s="380"/>
    </row>
    <row r="592" spans="1:68" x14ac:dyDescent="0.2">
      <c r="A592" s="403"/>
      <c r="B592" s="403"/>
      <c r="C592" s="403"/>
      <c r="D592" s="403"/>
      <c r="E592" s="403"/>
      <c r="F592" s="403"/>
      <c r="G592" s="403"/>
      <c r="H592" s="403"/>
      <c r="I592" s="403"/>
      <c r="J592" s="403"/>
      <c r="K592" s="403"/>
      <c r="L592" s="403"/>
      <c r="M592" s="403"/>
      <c r="N592" s="403"/>
      <c r="O592" s="442"/>
      <c r="P592" s="552" t="s">
        <v>732</v>
      </c>
      <c r="Q592" s="538"/>
      <c r="R592" s="538"/>
      <c r="S592" s="538"/>
      <c r="T592" s="538"/>
      <c r="U592" s="538"/>
      <c r="V592" s="539"/>
      <c r="W592" s="37" t="s">
        <v>68</v>
      </c>
      <c r="X592" s="379">
        <f>GrossWeightTotal+PalletQtyTotal*25</f>
        <v>2894.927404735075</v>
      </c>
      <c r="Y592" s="379">
        <f>GrossWeightTotalR+PalletQtyTotalR*25</f>
        <v>3100.9850000000006</v>
      </c>
      <c r="Z592" s="37"/>
      <c r="AA592" s="380"/>
      <c r="AB592" s="380"/>
      <c r="AC592" s="380"/>
    </row>
    <row r="593" spans="1:32" x14ac:dyDescent="0.2">
      <c r="A593" s="403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42"/>
      <c r="P593" s="552" t="s">
        <v>733</v>
      </c>
      <c r="Q593" s="538"/>
      <c r="R593" s="538"/>
      <c r="S593" s="538"/>
      <c r="T593" s="538"/>
      <c r="U593" s="538"/>
      <c r="V593" s="53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493.29932339278179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521</v>
      </c>
      <c r="Z593" s="37"/>
      <c r="AA593" s="380"/>
      <c r="AB593" s="380"/>
      <c r="AC593" s="380"/>
    </row>
    <row r="594" spans="1:32" ht="14.25" hidden="1" customHeight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42"/>
      <c r="P594" s="552" t="s">
        <v>734</v>
      </c>
      <c r="Q594" s="538"/>
      <c r="R594" s="538"/>
      <c r="S594" s="538"/>
      <c r="T594" s="538"/>
      <c r="U594" s="538"/>
      <c r="V594" s="53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5.9714299999999998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86" t="s">
        <v>107</v>
      </c>
      <c r="D596" s="511"/>
      <c r="E596" s="511"/>
      <c r="F596" s="511"/>
      <c r="G596" s="511"/>
      <c r="H596" s="512"/>
      <c r="I596" s="386" t="s">
        <v>258</v>
      </c>
      <c r="J596" s="511"/>
      <c r="K596" s="511"/>
      <c r="L596" s="511"/>
      <c r="M596" s="511"/>
      <c r="N596" s="511"/>
      <c r="O596" s="511"/>
      <c r="P596" s="511"/>
      <c r="Q596" s="511"/>
      <c r="R596" s="511"/>
      <c r="S596" s="511"/>
      <c r="T596" s="511"/>
      <c r="U596" s="511"/>
      <c r="V596" s="512"/>
      <c r="W596" s="386" t="s">
        <v>478</v>
      </c>
      <c r="X596" s="512"/>
      <c r="Y596" s="386" t="s">
        <v>532</v>
      </c>
      <c r="Z596" s="511"/>
      <c r="AA596" s="511"/>
      <c r="AB596" s="512"/>
      <c r="AC596" s="368" t="s">
        <v>603</v>
      </c>
      <c r="AD596" s="386" t="s">
        <v>644</v>
      </c>
      <c r="AE596" s="512"/>
      <c r="AF596" s="369"/>
    </row>
    <row r="597" spans="1:32" ht="14.25" customHeight="1" thickTop="1" x14ac:dyDescent="0.2">
      <c r="A597" s="534" t="s">
        <v>737</v>
      </c>
      <c r="B597" s="386" t="s">
        <v>62</v>
      </c>
      <c r="C597" s="386" t="s">
        <v>108</v>
      </c>
      <c r="D597" s="386" t="s">
        <v>128</v>
      </c>
      <c r="E597" s="386" t="s">
        <v>174</v>
      </c>
      <c r="F597" s="386" t="s">
        <v>190</v>
      </c>
      <c r="G597" s="386" t="s">
        <v>226</v>
      </c>
      <c r="H597" s="386" t="s">
        <v>107</v>
      </c>
      <c r="I597" s="386" t="s">
        <v>259</v>
      </c>
      <c r="J597" s="386" t="s">
        <v>276</v>
      </c>
      <c r="K597" s="386" t="s">
        <v>332</v>
      </c>
      <c r="L597" s="369"/>
      <c r="M597" s="386" t="s">
        <v>347</v>
      </c>
      <c r="N597" s="369"/>
      <c r="O597" s="386" t="s">
        <v>363</v>
      </c>
      <c r="P597" s="386" t="s">
        <v>376</v>
      </c>
      <c r="Q597" s="386" t="s">
        <v>379</v>
      </c>
      <c r="R597" s="386" t="s">
        <v>386</v>
      </c>
      <c r="S597" s="386" t="s">
        <v>397</v>
      </c>
      <c r="T597" s="386" t="s">
        <v>400</v>
      </c>
      <c r="U597" s="386" t="s">
        <v>407</v>
      </c>
      <c r="V597" s="386" t="s">
        <v>469</v>
      </c>
      <c r="W597" s="386" t="s">
        <v>479</v>
      </c>
      <c r="X597" s="386" t="s">
        <v>507</v>
      </c>
      <c r="Y597" s="386" t="s">
        <v>533</v>
      </c>
      <c r="Z597" s="386" t="s">
        <v>578</v>
      </c>
      <c r="AA597" s="386" t="s">
        <v>593</v>
      </c>
      <c r="AB597" s="386" t="s">
        <v>600</v>
      </c>
      <c r="AC597" s="386" t="s">
        <v>603</v>
      </c>
      <c r="AD597" s="386" t="s">
        <v>644</v>
      </c>
      <c r="AE597" s="386" t="s">
        <v>712</v>
      </c>
      <c r="AF597" s="369"/>
    </row>
    <row r="598" spans="1:32" ht="13.5" customHeight="1" thickBot="1" x14ac:dyDescent="0.25">
      <c r="A598" s="535"/>
      <c r="B598" s="387"/>
      <c r="C598" s="387"/>
      <c r="D598" s="387"/>
      <c r="E598" s="387"/>
      <c r="F598" s="387"/>
      <c r="G598" s="387"/>
      <c r="H598" s="387"/>
      <c r="I598" s="387"/>
      <c r="J598" s="387"/>
      <c r="K598" s="387"/>
      <c r="L598" s="369"/>
      <c r="M598" s="387"/>
      <c r="N598" s="369"/>
      <c r="O598" s="387"/>
      <c r="P598" s="387"/>
      <c r="Q598" s="387"/>
      <c r="R598" s="387"/>
      <c r="S598" s="387"/>
      <c r="T598" s="387"/>
      <c r="U598" s="387"/>
      <c r="V598" s="387"/>
      <c r="W598" s="387"/>
      <c r="X598" s="387"/>
      <c r="Y598" s="387"/>
      <c r="Z598" s="387"/>
      <c r="AA598" s="387"/>
      <c r="AB598" s="387"/>
      <c r="AC598" s="387"/>
      <c r="AD598" s="387"/>
      <c r="AE598" s="387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10.8</v>
      </c>
      <c r="E599" s="46">
        <f>IFERROR(Y104*1,"0")+IFERROR(Y105*1,"0")+IFERROR(Y106*1,"0")+IFERROR(Y110*1,"0")+IFERROR(Y111*1,"0")+IFERROR(Y112*1,"0")+IFERROR(Y113*1,"0")+IFERROR(Y114*1,"0")</f>
        <v>231.3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189.3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599" s="46">
        <f>IFERROR(Y188*1,"0")+IFERROR(Y189*1,"0")+IFERROR(Y190*1,"0")+IFERROR(Y191*1,"0")+IFERROR(Y192*1,"0")+IFERROR(Y193*1,"0")+IFERROR(Y194*1,"0")+IFERROR(Y195*1,"0")</f>
        <v>54.599999999999994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485.99999999999994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88.8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298.05000000000007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766.80000000000007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84</v>
      </c>
      <c r="Z599" s="46">
        <f>IFERROR(Y466*1,"0")+IFERROR(Y470*1,"0")+IFERROR(Y471*1,"0")+IFERROR(Y472*1,"0")+IFERROR(Y473*1,"0")+IFERROR(Y474*1,"0")+IFERROR(Y475*1,"0")+IFERROR(Y479*1,"0")</f>
        <v>100.80000000000001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327.36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81.599999999999994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0"/>
        <filter val="0,93"/>
        <filter val="1,28"/>
        <filter val="1,41"/>
        <filter val="1,96"/>
        <filter val="10,00"/>
        <filter val="101,00"/>
        <filter val="102,00"/>
        <filter val="103,00"/>
        <filter val="107,00"/>
        <filter val="11,00"/>
        <filter val="11,10"/>
        <filter val="11,19"/>
        <filter val="119,10"/>
        <filter val="12,00"/>
        <filter val="13,00"/>
        <filter val="132,00"/>
        <filter val="14,00"/>
        <filter val="14,02"/>
        <filter val="15,48"/>
        <filter val="159,00"/>
        <filter val="18,70"/>
        <filter val="19,00"/>
        <filter val="19,32"/>
        <filter val="19,52"/>
        <filter val="2 611,00"/>
        <filter val="2 769,93"/>
        <filter val="2 894,93"/>
        <filter val="2,00"/>
        <filter val="2,22"/>
        <filter val="2,86"/>
        <filter val="20,37"/>
        <filter val="21,00"/>
        <filter val="22,07"/>
        <filter val="220,00"/>
        <filter val="224,00"/>
        <filter val="23,00"/>
        <filter val="23,33"/>
        <filter val="24,00"/>
        <filter val="24,20"/>
        <filter val="25,00"/>
        <filter val="25,83"/>
        <filter val="298,00"/>
        <filter val="3,00"/>
        <filter val="3,85"/>
        <filter val="30,00"/>
        <filter val="32,00"/>
        <filter val="331,00"/>
        <filter val="35,00"/>
        <filter val="36,25"/>
        <filter val="363,00"/>
        <filter val="4,00"/>
        <filter val="4,07"/>
        <filter val="4,38"/>
        <filter val="41,00"/>
        <filter val="44,00"/>
        <filter val="46,00"/>
        <filter val="47,00"/>
        <filter val="47,08"/>
        <filter val="48,00"/>
        <filter val="493,30"/>
        <filter val="5"/>
        <filter val="5,00"/>
        <filter val="50,00"/>
        <filter val="51,00"/>
        <filter val="53,00"/>
        <filter val="54,00"/>
        <filter val="55,00"/>
        <filter val="59,00"/>
        <filter val="60,00"/>
        <filter val="61,00"/>
        <filter val="62,00"/>
        <filter val="66,00"/>
        <filter val="67,00"/>
        <filter val="7,00"/>
        <filter val="7,80"/>
        <filter val="7,98"/>
        <filter val="70,00"/>
        <filter val="74,00"/>
        <filter val="76,00"/>
        <filter val="78,00"/>
        <filter val="8,00"/>
        <filter val="80,00"/>
        <filter val="84,00"/>
        <filter val="87,00"/>
        <filter val="9,00"/>
        <filter val="98,00"/>
      </filters>
    </filterColumn>
  </autoFilter>
  <mergeCells count="1058">
    <mergeCell ref="D471:E471"/>
    <mergeCell ref="P71:T71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P385:T385"/>
    <mergeCell ref="D57:E57"/>
    <mergeCell ref="W596:X596"/>
    <mergeCell ref="P590:V590"/>
    <mergeCell ref="P58:T58"/>
    <mergeCell ref="P500:T500"/>
    <mergeCell ref="P536:T536"/>
    <mergeCell ref="P387:V387"/>
    <mergeCell ref="P310:V310"/>
    <mergeCell ref="D355:E355"/>
    <mergeCell ref="P410:T410"/>
    <mergeCell ref="P163:V163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X17:X18"/>
    <mergeCell ref="D123:E123"/>
    <mergeCell ref="V12:W12"/>
    <mergeCell ref="P519:V519"/>
    <mergeCell ref="U17:V17"/>
    <mergeCell ref="Y17:Y18"/>
    <mergeCell ref="A8:C8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411:O412"/>
    <mergeCell ref="P110:T11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33:E33"/>
    <mergeCell ref="A483:Z483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A531:Z531"/>
    <mergeCell ref="P584:V584"/>
    <mergeCell ref="A533:Z533"/>
    <mergeCell ref="D226:E226"/>
    <mergeCell ref="P352:V352"/>
    <mergeCell ref="P354:T354"/>
    <mergeCell ref="P365:T365"/>
    <mergeCell ref="P62:T62"/>
    <mergeCell ref="D503:E503"/>
    <mergeCell ref="P415:T415"/>
    <mergeCell ref="P592:V592"/>
    <mergeCell ref="P358:V358"/>
    <mergeCell ref="P529:V529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419:V419"/>
    <mergeCell ref="P83:T83"/>
    <mergeCell ref="D271:E271"/>
    <mergeCell ref="P373:T373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29:E29"/>
    <mergeCell ref="D216:E216"/>
    <mergeCell ref="P515:T515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R597:R598"/>
    <mergeCell ref="P197:V197"/>
    <mergeCell ref="P582:T582"/>
    <mergeCell ref="P300:V300"/>
    <mergeCell ref="D452:E452"/>
    <mergeCell ref="P493:V493"/>
    <mergeCell ref="P123:T123"/>
    <mergeCell ref="D385:E385"/>
    <mergeCell ref="P547:T54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D155:E155"/>
    <mergeCell ref="D320:E320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A305:O306"/>
    <mergeCell ref="A476:O47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J597:J598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269:T269"/>
    <mergeCell ref="P335:T335"/>
    <mergeCell ref="D586:E586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D138:E138"/>
    <mergeCell ref="A67:Z67"/>
    <mergeCell ref="D374:E374"/>
    <mergeCell ref="P44:V44"/>
    <mergeCell ref="D367:E367"/>
    <mergeCell ref="P333:T333"/>
    <mergeCell ref="A152:O153"/>
    <mergeCell ref="P184:V184"/>
    <mergeCell ref="A143:Z143"/>
    <mergeCell ref="D314:E314"/>
    <mergeCell ref="P407:V407"/>
    <mergeCell ref="P105:T105"/>
    <mergeCell ref="D86:E86"/>
    <mergeCell ref="D54:E54"/>
    <mergeCell ref="P444:T444"/>
    <mergeCell ref="P336:T336"/>
    <mergeCell ref="A469:Z469"/>
    <mergeCell ref="P429:V429"/>
    <mergeCell ref="A453:O454"/>
    <mergeCell ref="A66:Z66"/>
    <mergeCell ref="D504:E504"/>
    <mergeCell ref="AB17:AB18"/>
    <mergeCell ref="P563:V563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G17:G18"/>
    <mergeCell ref="A20:Z20"/>
    <mergeCell ref="P34:T34"/>
    <mergeCell ref="N17:N18"/>
    <mergeCell ref="P23:V23"/>
    <mergeCell ref="M17:M18"/>
    <mergeCell ref="O17:O18"/>
    <mergeCell ref="P423:V423"/>
    <mergeCell ref="A297:Z297"/>
    <mergeCell ref="P417:T417"/>
    <mergeCell ref="P481:V481"/>
    <mergeCell ref="A185:Z185"/>
    <mergeCell ref="P35:T35"/>
    <mergeCell ref="D534:E534"/>
    <mergeCell ref="D227:E227"/>
    <mergeCell ref="A455:Z455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P545:T545"/>
    <mergeCell ref="P88:T88"/>
    <mergeCell ref="D172:E172"/>
    <mergeCell ref="P26:T26"/>
    <mergeCell ref="P338:V338"/>
    <mergeCell ref="P525:V525"/>
    <mergeCell ref="P202:V202"/>
    <mergeCell ref="P380:T380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D555:E555"/>
    <mergeCell ref="A559:Z559"/>
    <mergeCell ref="D176:E176"/>
    <mergeCell ref="P304:T304"/>
    <mergeCell ref="D114:E114"/>
    <mergeCell ref="D285:E285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J9:M9"/>
    <mergeCell ref="D112:E11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P470:T470"/>
    <mergeCell ref="D447:E447"/>
    <mergeCell ref="D283:E283"/>
    <mergeCell ref="P440:T440"/>
    <mergeCell ref="P538:T538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P124:V124"/>
    <mergeCell ref="D422:E422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D93:E93"/>
    <mergeCell ref="A543:Z543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A419:O420"/>
    <mergeCell ref="D161:E161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P369:V369"/>
    <mergeCell ref="P422:T422"/>
    <mergeCell ref="A575:O576"/>
    <mergeCell ref="P122:T122"/>
    <mergeCell ref="A42:Z42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P239:T239"/>
    <mergeCell ref="P524:T524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A421:Z421"/>
    <mergeCell ref="P344:V344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A148:Z148"/>
    <mergeCell ref="P323:V323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P245:T245"/>
    <mergeCell ref="P516:T516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537:T537"/>
    <mergeCell ref="D87:E87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D417:E417"/>
    <mergeCell ref="P471:T471"/>
    <mergeCell ref="D31:E31"/>
    <mergeCell ref="D229:E229"/>
    <mergeCell ref="P479:T479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E597:E598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A458:O459"/>
    <mergeCell ref="D535:E535"/>
    <mergeCell ref="D473:E473"/>
    <mergeCell ref="D472:E472"/>
    <mergeCell ref="P337:T337"/>
    <mergeCell ref="D380:E380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D347:E347"/>
    <mergeCell ref="D491:E491"/>
    <mergeCell ref="P504:T504"/>
    <mergeCell ref="P540:T540"/>
    <mergeCell ref="P287:V287"/>
    <mergeCell ref="A312:Z31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P79:T79"/>
    <mergeCell ref="P73:T73"/>
    <mergeCell ref="P244:T244"/>
    <mergeCell ref="P144:T144"/>
    <mergeCell ref="P315:T315"/>
    <mergeCell ref="P437:T437"/>
    <mergeCell ref="P231:T231"/>
    <mergeCell ref="D174:E174"/>
    <mergeCell ref="D410:E410"/>
    <mergeCell ref="A276:Z276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