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CE95324-FEE0-4A72-9838-B7EF94A2119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Y587" i="1" s="1"/>
  <c r="X584" i="1"/>
  <c r="X583" i="1"/>
  <c r="BO582" i="1"/>
  <c r="BM582" i="1"/>
  <c r="Y582" i="1"/>
  <c r="X580" i="1"/>
  <c r="X579" i="1"/>
  <c r="BO578" i="1"/>
  <c r="BM578" i="1"/>
  <c r="Y578" i="1"/>
  <c r="Y579" i="1" s="1"/>
  <c r="X576" i="1"/>
  <c r="X575" i="1"/>
  <c r="BO574" i="1"/>
  <c r="BM574" i="1"/>
  <c r="Y574" i="1"/>
  <c r="BO573" i="1"/>
  <c r="BM573" i="1"/>
  <c r="Y573" i="1"/>
  <c r="X570" i="1"/>
  <c r="X569" i="1"/>
  <c r="BO568" i="1"/>
  <c r="BM568" i="1"/>
  <c r="Y568" i="1"/>
  <c r="BP568" i="1" s="1"/>
  <c r="BO567" i="1"/>
  <c r="BM567" i="1"/>
  <c r="Y567" i="1"/>
  <c r="BP567" i="1" s="1"/>
  <c r="BO566" i="1"/>
  <c r="BM566" i="1"/>
  <c r="Y566" i="1"/>
  <c r="BP566" i="1" s="1"/>
  <c r="BO565" i="1"/>
  <c r="BM565" i="1"/>
  <c r="Y565" i="1"/>
  <c r="X563" i="1"/>
  <c r="X562" i="1"/>
  <c r="BO561" i="1"/>
  <c r="BM561" i="1"/>
  <c r="Y561" i="1"/>
  <c r="BO560" i="1"/>
  <c r="BM560" i="1"/>
  <c r="Y560" i="1"/>
  <c r="X558" i="1"/>
  <c r="X557" i="1"/>
  <c r="BO556" i="1"/>
  <c r="BM556" i="1"/>
  <c r="Y556" i="1"/>
  <c r="BP556" i="1" s="1"/>
  <c r="BO555" i="1"/>
  <c r="BM555" i="1"/>
  <c r="Y555" i="1"/>
  <c r="BP555" i="1" s="1"/>
  <c r="BO554" i="1"/>
  <c r="BM554" i="1"/>
  <c r="Y554" i="1"/>
  <c r="BP554" i="1" s="1"/>
  <c r="BO553" i="1"/>
  <c r="BM553" i="1"/>
  <c r="Y553" i="1"/>
  <c r="BP553" i="1" s="1"/>
  <c r="BO552" i="1"/>
  <c r="BM552" i="1"/>
  <c r="Y552" i="1"/>
  <c r="BP552" i="1" s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P535" i="1" s="1"/>
  <c r="BO534" i="1"/>
  <c r="BM534" i="1"/>
  <c r="Y534" i="1"/>
  <c r="X530" i="1"/>
  <c r="X529" i="1"/>
  <c r="BO528" i="1"/>
  <c r="BM528" i="1"/>
  <c r="Y528" i="1"/>
  <c r="Y530" i="1" s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O522" i="1"/>
  <c r="BM522" i="1"/>
  <c r="Y522" i="1"/>
  <c r="P522" i="1"/>
  <c r="X520" i="1"/>
  <c r="X519" i="1"/>
  <c r="BO518" i="1"/>
  <c r="BM518" i="1"/>
  <c r="Y518" i="1"/>
  <c r="P518" i="1"/>
  <c r="BO517" i="1"/>
  <c r="BM517" i="1"/>
  <c r="Y517" i="1"/>
  <c r="BP517" i="1" s="1"/>
  <c r="P517" i="1"/>
  <c r="BO516" i="1"/>
  <c r="BM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BP509" i="1" s="1"/>
  <c r="P509" i="1"/>
  <c r="BO508" i="1"/>
  <c r="BM508" i="1"/>
  <c r="Y508" i="1"/>
  <c r="P508" i="1"/>
  <c r="X506" i="1"/>
  <c r="X505" i="1"/>
  <c r="BO504" i="1"/>
  <c r="BM504" i="1"/>
  <c r="Y504" i="1"/>
  <c r="BP504" i="1" s="1"/>
  <c r="P504" i="1"/>
  <c r="BO503" i="1"/>
  <c r="BM503" i="1"/>
  <c r="Y503" i="1"/>
  <c r="BP503" i="1" s="1"/>
  <c r="P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X493" i="1"/>
  <c r="X492" i="1"/>
  <c r="BO491" i="1"/>
  <c r="BM491" i="1"/>
  <c r="Y491" i="1"/>
  <c r="AB599" i="1" s="1"/>
  <c r="P491" i="1"/>
  <c r="X488" i="1"/>
  <c r="X487" i="1"/>
  <c r="BO486" i="1"/>
  <c r="BM486" i="1"/>
  <c r="Y486" i="1"/>
  <c r="BP486" i="1" s="1"/>
  <c r="P486" i="1"/>
  <c r="BO485" i="1"/>
  <c r="BM485" i="1"/>
  <c r="Y485" i="1"/>
  <c r="P485" i="1"/>
  <c r="BO484" i="1"/>
  <c r="BM484" i="1"/>
  <c r="Y484" i="1"/>
  <c r="AA599" i="1" s="1"/>
  <c r="P484" i="1"/>
  <c r="X481" i="1"/>
  <c r="X480" i="1"/>
  <c r="BO479" i="1"/>
  <c r="BM479" i="1"/>
  <c r="Y479" i="1"/>
  <c r="Y480" i="1" s="1"/>
  <c r="P479" i="1"/>
  <c r="X477" i="1"/>
  <c r="X476" i="1"/>
  <c r="BO475" i="1"/>
  <c r="BM475" i="1"/>
  <c r="Y475" i="1"/>
  <c r="BP475" i="1" s="1"/>
  <c r="P475" i="1"/>
  <c r="BO474" i="1"/>
  <c r="BM474" i="1"/>
  <c r="Y474" i="1"/>
  <c r="P474" i="1"/>
  <c r="BO473" i="1"/>
  <c r="BM473" i="1"/>
  <c r="Y473" i="1"/>
  <c r="BP473" i="1" s="1"/>
  <c r="P473" i="1"/>
  <c r="BO472" i="1"/>
  <c r="BM472" i="1"/>
  <c r="Y472" i="1"/>
  <c r="P472" i="1"/>
  <c r="BO471" i="1"/>
  <c r="BM471" i="1"/>
  <c r="Y471" i="1"/>
  <c r="BP471" i="1" s="1"/>
  <c r="P471" i="1"/>
  <c r="BP470" i="1"/>
  <c r="BO470" i="1"/>
  <c r="BN470" i="1"/>
  <c r="BM470" i="1"/>
  <c r="Z470" i="1"/>
  <c r="Y470" i="1"/>
  <c r="P470" i="1"/>
  <c r="X468" i="1"/>
  <c r="Y467" i="1"/>
  <c r="X467" i="1"/>
  <c r="BP466" i="1"/>
  <c r="BO466" i="1"/>
  <c r="BN466" i="1"/>
  <c r="BM466" i="1"/>
  <c r="Z466" i="1"/>
  <c r="Z467" i="1" s="1"/>
  <c r="Y466" i="1"/>
  <c r="P466" i="1"/>
  <c r="X463" i="1"/>
  <c r="Y462" i="1"/>
  <c r="X462" i="1"/>
  <c r="BP461" i="1"/>
  <c r="BO461" i="1"/>
  <c r="BN461" i="1"/>
  <c r="BM461" i="1"/>
  <c r="Z461" i="1"/>
  <c r="Z462" i="1" s="1"/>
  <c r="Y461" i="1"/>
  <c r="Y463" i="1" s="1"/>
  <c r="P461" i="1"/>
  <c r="X459" i="1"/>
  <c r="X458" i="1"/>
  <c r="BO457" i="1"/>
  <c r="BM457" i="1"/>
  <c r="Y457" i="1"/>
  <c r="P457" i="1"/>
  <c r="BO456" i="1"/>
  <c r="BM456" i="1"/>
  <c r="Y456" i="1"/>
  <c r="Y459" i="1" s="1"/>
  <c r="P456" i="1"/>
  <c r="X454" i="1"/>
  <c r="X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BP433" i="1" s="1"/>
  <c r="P433" i="1"/>
  <c r="BP432" i="1"/>
  <c r="BO432" i="1"/>
  <c r="BN432" i="1"/>
  <c r="BM432" i="1"/>
  <c r="Z432" i="1"/>
  <c r="Y432" i="1"/>
  <c r="P432" i="1"/>
  <c r="X430" i="1"/>
  <c r="Y429" i="1"/>
  <c r="X429" i="1"/>
  <c r="BP428" i="1"/>
  <c r="BO428" i="1"/>
  <c r="BN428" i="1"/>
  <c r="BM428" i="1"/>
  <c r="Z428" i="1"/>
  <c r="Z429" i="1" s="1"/>
  <c r="Y428" i="1"/>
  <c r="P428" i="1"/>
  <c r="X424" i="1"/>
  <c r="Y423" i="1"/>
  <c r="X423" i="1"/>
  <c r="BP422" i="1"/>
  <c r="BO422" i="1"/>
  <c r="BN422" i="1"/>
  <c r="BM422" i="1"/>
  <c r="Z422" i="1"/>
  <c r="Z423" i="1" s="1"/>
  <c r="Y422" i="1"/>
  <c r="Y424" i="1" s="1"/>
  <c r="P422" i="1"/>
  <c r="X420" i="1"/>
  <c r="X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Y412" i="1" s="1"/>
  <c r="P409" i="1"/>
  <c r="X407" i="1"/>
  <c r="X406" i="1"/>
  <c r="BO405" i="1"/>
  <c r="BM405" i="1"/>
  <c r="Y405" i="1"/>
  <c r="BP405" i="1" s="1"/>
  <c r="P405" i="1"/>
  <c r="BO404" i="1"/>
  <c r="BM404" i="1"/>
  <c r="Y404" i="1"/>
  <c r="P404" i="1"/>
  <c r="BO403" i="1"/>
  <c r="BM403" i="1"/>
  <c r="Y403" i="1"/>
  <c r="BP403" i="1" s="1"/>
  <c r="P403" i="1"/>
  <c r="BO402" i="1"/>
  <c r="BM402" i="1"/>
  <c r="Y402" i="1"/>
  <c r="X399" i="1"/>
  <c r="X398" i="1"/>
  <c r="BO397" i="1"/>
  <c r="BM397" i="1"/>
  <c r="Y397" i="1"/>
  <c r="BP397" i="1" s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X369" i="1"/>
  <c r="X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BO347" i="1"/>
  <c r="BM347" i="1"/>
  <c r="Y347" i="1"/>
  <c r="X345" i="1"/>
  <c r="X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Y345" i="1" s="1"/>
  <c r="P341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BP335" i="1" s="1"/>
  <c r="P335" i="1"/>
  <c r="BO334" i="1"/>
  <c r="BM334" i="1"/>
  <c r="Y334" i="1"/>
  <c r="P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BP319" i="1" s="1"/>
  <c r="P319" i="1"/>
  <c r="BO318" i="1"/>
  <c r="BM318" i="1"/>
  <c r="Y318" i="1"/>
  <c r="P318" i="1"/>
  <c r="BO317" i="1"/>
  <c r="BM317" i="1"/>
  <c r="Y317" i="1"/>
  <c r="BP317" i="1" s="1"/>
  <c r="P317" i="1"/>
  <c r="BO316" i="1"/>
  <c r="BM316" i="1"/>
  <c r="Y316" i="1"/>
  <c r="BO315" i="1"/>
  <c r="BM315" i="1"/>
  <c r="Y315" i="1"/>
  <c r="P315" i="1"/>
  <c r="BO314" i="1"/>
  <c r="BM314" i="1"/>
  <c r="Y314" i="1"/>
  <c r="P314" i="1"/>
  <c r="X311" i="1"/>
  <c r="X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X280" i="1"/>
  <c r="X279" i="1"/>
  <c r="BO278" i="1"/>
  <c r="BM278" i="1"/>
  <c r="Y278" i="1"/>
  <c r="P278" i="1"/>
  <c r="X275" i="1"/>
  <c r="X274" i="1"/>
  <c r="BO273" i="1"/>
  <c r="BM273" i="1"/>
  <c r="Y273" i="1"/>
  <c r="P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X265" i="1"/>
  <c r="X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X241" i="1"/>
  <c r="X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Z225" i="1" s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Y207" i="1" s="1"/>
  <c r="P205" i="1"/>
  <c r="X203" i="1"/>
  <c r="X202" i="1"/>
  <c r="BO201" i="1"/>
  <c r="BM201" i="1"/>
  <c r="Y201" i="1"/>
  <c r="BP201" i="1" s="1"/>
  <c r="P201" i="1"/>
  <c r="BO200" i="1"/>
  <c r="BM200" i="1"/>
  <c r="Y200" i="1"/>
  <c r="BP200" i="1" s="1"/>
  <c r="P200" i="1"/>
  <c r="X197" i="1"/>
  <c r="X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I599" i="1" s="1"/>
  <c r="P188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Y184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X163" i="1"/>
  <c r="X162" i="1"/>
  <c r="BO161" i="1"/>
  <c r="BM161" i="1"/>
  <c r="Y161" i="1"/>
  <c r="P161" i="1"/>
  <c r="BO160" i="1"/>
  <c r="BM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O150" i="1"/>
  <c r="BM150" i="1"/>
  <c r="Y150" i="1"/>
  <c r="BP150" i="1" s="1"/>
  <c r="P150" i="1"/>
  <c r="X147" i="1"/>
  <c r="X146" i="1"/>
  <c r="BO145" i="1"/>
  <c r="BM145" i="1"/>
  <c r="Y145" i="1"/>
  <c r="BP145" i="1" s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BP131" i="1" s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5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0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4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90" i="1" s="1"/>
  <c r="P83" i="1"/>
  <c r="X81" i="1"/>
  <c r="X80" i="1"/>
  <c r="BO79" i="1"/>
  <c r="BM79" i="1"/>
  <c r="Y79" i="1"/>
  <c r="BP79" i="1" s="1"/>
  <c r="P79" i="1"/>
  <c r="BO78" i="1"/>
  <c r="BM78" i="1"/>
  <c r="Y78" i="1"/>
  <c r="Y80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X65" i="1"/>
  <c r="X64" i="1"/>
  <c r="BO63" i="1"/>
  <c r="BM63" i="1"/>
  <c r="Y63" i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P22" i="1"/>
  <c r="H10" i="1"/>
  <c r="A9" i="1"/>
  <c r="A10" i="1" s="1"/>
  <c r="D7" i="1"/>
  <c r="Q6" i="1"/>
  <c r="P2" i="1"/>
  <c r="BP217" i="1" l="1"/>
  <c r="BN217" i="1"/>
  <c r="BP227" i="1"/>
  <c r="BN227" i="1"/>
  <c r="Z227" i="1"/>
  <c r="BP248" i="1"/>
  <c r="BN248" i="1"/>
  <c r="Z248" i="1"/>
  <c r="BP273" i="1"/>
  <c r="BN273" i="1"/>
  <c r="Z273" i="1"/>
  <c r="P599" i="1"/>
  <c r="Y279" i="1"/>
  <c r="BP278" i="1"/>
  <c r="BN278" i="1"/>
  <c r="Z278" i="1"/>
  <c r="Z279" i="1" s="1"/>
  <c r="BP283" i="1"/>
  <c r="BN283" i="1"/>
  <c r="Z283" i="1"/>
  <c r="BP318" i="1"/>
  <c r="BN318" i="1"/>
  <c r="Z318" i="1"/>
  <c r="BP350" i="1"/>
  <c r="BN350" i="1"/>
  <c r="Z350" i="1"/>
  <c r="BP380" i="1"/>
  <c r="BN380" i="1"/>
  <c r="Z380" i="1"/>
  <c r="BP402" i="1"/>
  <c r="BN402" i="1"/>
  <c r="Z402" i="1"/>
  <c r="BP436" i="1"/>
  <c r="BN436" i="1"/>
  <c r="Z436" i="1"/>
  <c r="BP474" i="1"/>
  <c r="BN474" i="1"/>
  <c r="Z474" i="1"/>
  <c r="BP518" i="1"/>
  <c r="BN518" i="1"/>
  <c r="Z518" i="1"/>
  <c r="BP561" i="1"/>
  <c r="BN561" i="1"/>
  <c r="Z561" i="1"/>
  <c r="X590" i="1"/>
  <c r="X593" i="1"/>
  <c r="Y37" i="1"/>
  <c r="Z34" i="1"/>
  <c r="BN34" i="1"/>
  <c r="Z62" i="1"/>
  <c r="BN62" i="1"/>
  <c r="Y65" i="1"/>
  <c r="Z68" i="1"/>
  <c r="BN68" i="1"/>
  <c r="Z85" i="1"/>
  <c r="BN85" i="1"/>
  <c r="Z99" i="1"/>
  <c r="BN99" i="1"/>
  <c r="Z112" i="1"/>
  <c r="BN112" i="1"/>
  <c r="Z123" i="1"/>
  <c r="BN123" i="1"/>
  <c r="Y132" i="1"/>
  <c r="Z130" i="1"/>
  <c r="BN130" i="1"/>
  <c r="Z131" i="1"/>
  <c r="BN131" i="1"/>
  <c r="Y142" i="1"/>
  <c r="Z145" i="1"/>
  <c r="BN145" i="1"/>
  <c r="Z167" i="1"/>
  <c r="BN167" i="1"/>
  <c r="Y178" i="1"/>
  <c r="Z200" i="1"/>
  <c r="BN200" i="1"/>
  <c r="Y219" i="1"/>
  <c r="Z217" i="1"/>
  <c r="BP237" i="1"/>
  <c r="BN237" i="1"/>
  <c r="Z237" i="1"/>
  <c r="BP261" i="1"/>
  <c r="BN261" i="1"/>
  <c r="Z261" i="1"/>
  <c r="S599" i="1"/>
  <c r="Y300" i="1"/>
  <c r="BP299" i="1"/>
  <c r="BN299" i="1"/>
  <c r="Z299" i="1"/>
  <c r="Z300" i="1" s="1"/>
  <c r="Y305" i="1"/>
  <c r="BP304" i="1"/>
  <c r="BN304" i="1"/>
  <c r="Z304" i="1"/>
  <c r="Z305" i="1" s="1"/>
  <c r="BP308" i="1"/>
  <c r="BN308" i="1"/>
  <c r="Z308" i="1"/>
  <c r="BP332" i="1"/>
  <c r="BN332" i="1"/>
  <c r="Z332" i="1"/>
  <c r="BP367" i="1"/>
  <c r="BN367" i="1"/>
  <c r="Z367" i="1"/>
  <c r="BP396" i="1"/>
  <c r="BN396" i="1"/>
  <c r="Z396" i="1"/>
  <c r="BP416" i="1"/>
  <c r="BN416" i="1"/>
  <c r="Z416" i="1"/>
  <c r="BP451" i="1"/>
  <c r="BN451" i="1"/>
  <c r="Z451" i="1"/>
  <c r="BP502" i="1"/>
  <c r="BN502" i="1"/>
  <c r="Z502" i="1"/>
  <c r="Y563" i="1"/>
  <c r="Y562" i="1"/>
  <c r="BP560" i="1"/>
  <c r="BN560" i="1"/>
  <c r="Z560" i="1"/>
  <c r="Z562" i="1" s="1"/>
  <c r="Y233" i="1"/>
  <c r="Y311" i="1"/>
  <c r="U599" i="1"/>
  <c r="Y339" i="1"/>
  <c r="Y569" i="1"/>
  <c r="B599" i="1"/>
  <c r="X591" i="1"/>
  <c r="X589" i="1"/>
  <c r="Z26" i="1"/>
  <c r="BN26" i="1"/>
  <c r="BP26" i="1"/>
  <c r="Z30" i="1"/>
  <c r="BN30" i="1"/>
  <c r="Z54" i="1"/>
  <c r="BN54" i="1"/>
  <c r="Z58" i="1"/>
  <c r="BN58" i="1"/>
  <c r="Y64" i="1"/>
  <c r="Z70" i="1"/>
  <c r="BN70" i="1"/>
  <c r="Z83" i="1"/>
  <c r="BN83" i="1"/>
  <c r="BP83" i="1"/>
  <c r="Z87" i="1"/>
  <c r="BN87" i="1"/>
  <c r="Z97" i="1"/>
  <c r="BN97" i="1"/>
  <c r="BP97" i="1"/>
  <c r="Z104" i="1"/>
  <c r="BN104" i="1"/>
  <c r="Z110" i="1"/>
  <c r="BN110" i="1"/>
  <c r="BP110" i="1"/>
  <c r="Z114" i="1"/>
  <c r="BN114" i="1"/>
  <c r="Z121" i="1"/>
  <c r="BN121" i="1"/>
  <c r="Z127" i="1"/>
  <c r="BN127" i="1"/>
  <c r="BP127" i="1"/>
  <c r="Z128" i="1"/>
  <c r="BN128" i="1"/>
  <c r="Z135" i="1"/>
  <c r="BN135" i="1"/>
  <c r="BP135" i="1"/>
  <c r="Z139" i="1"/>
  <c r="BN139" i="1"/>
  <c r="Z150" i="1"/>
  <c r="BN150" i="1"/>
  <c r="Y153" i="1"/>
  <c r="Z160" i="1"/>
  <c r="BN160" i="1"/>
  <c r="BP160" i="1"/>
  <c r="Y163" i="1"/>
  <c r="H599" i="1"/>
  <c r="Z173" i="1"/>
  <c r="BN173" i="1"/>
  <c r="Z181" i="1"/>
  <c r="BN181" i="1"/>
  <c r="Z211" i="1"/>
  <c r="BN211" i="1"/>
  <c r="Z215" i="1"/>
  <c r="BN215" i="1"/>
  <c r="Z221" i="1"/>
  <c r="BN221" i="1"/>
  <c r="BP221" i="1"/>
  <c r="Y241" i="1"/>
  <c r="BP235" i="1"/>
  <c r="BN235" i="1"/>
  <c r="Z235" i="1"/>
  <c r="BP246" i="1"/>
  <c r="BN246" i="1"/>
  <c r="Z246" i="1"/>
  <c r="BP259" i="1"/>
  <c r="BN259" i="1"/>
  <c r="Z259" i="1"/>
  <c r="BP271" i="1"/>
  <c r="BN271" i="1"/>
  <c r="Z271" i="1"/>
  <c r="Y286" i="1"/>
  <c r="BP294" i="1"/>
  <c r="BN294" i="1"/>
  <c r="Z294" i="1"/>
  <c r="BP316" i="1"/>
  <c r="BN316" i="1"/>
  <c r="Z316" i="1"/>
  <c r="BP328" i="1"/>
  <c r="BN328" i="1"/>
  <c r="Z328" i="1"/>
  <c r="BP342" i="1"/>
  <c r="BN342" i="1"/>
  <c r="Z342" i="1"/>
  <c r="BP348" i="1"/>
  <c r="BN348" i="1"/>
  <c r="Z348" i="1"/>
  <c r="Y362" i="1"/>
  <c r="BP361" i="1"/>
  <c r="BN361" i="1"/>
  <c r="Z361" i="1"/>
  <c r="Z362" i="1" s="1"/>
  <c r="BP365" i="1"/>
  <c r="BN365" i="1"/>
  <c r="Z365" i="1"/>
  <c r="BP225" i="1"/>
  <c r="BN225" i="1"/>
  <c r="BP229" i="1"/>
  <c r="BN229" i="1"/>
  <c r="Z229" i="1"/>
  <c r="BP239" i="1"/>
  <c r="BN239" i="1"/>
  <c r="Z239" i="1"/>
  <c r="BP250" i="1"/>
  <c r="BN250" i="1"/>
  <c r="Z250" i="1"/>
  <c r="BP263" i="1"/>
  <c r="BN263" i="1"/>
  <c r="Z263" i="1"/>
  <c r="BP285" i="1"/>
  <c r="BN285" i="1"/>
  <c r="Z285" i="1"/>
  <c r="BP290" i="1"/>
  <c r="BN290" i="1"/>
  <c r="Z290" i="1"/>
  <c r="BP315" i="1"/>
  <c r="BN315" i="1"/>
  <c r="Z315" i="1"/>
  <c r="BP320" i="1"/>
  <c r="BN320" i="1"/>
  <c r="Z320" i="1"/>
  <c r="BP334" i="1"/>
  <c r="BN334" i="1"/>
  <c r="Z334" i="1"/>
  <c r="Y352" i="1"/>
  <c r="BP347" i="1"/>
  <c r="BN347" i="1"/>
  <c r="Z347" i="1"/>
  <c r="Y358" i="1"/>
  <c r="BP354" i="1"/>
  <c r="BN354" i="1"/>
  <c r="Z354" i="1"/>
  <c r="BP374" i="1"/>
  <c r="BN374" i="1"/>
  <c r="Z374" i="1"/>
  <c r="BP386" i="1"/>
  <c r="BN386" i="1"/>
  <c r="Z386" i="1"/>
  <c r="BP404" i="1"/>
  <c r="BN404" i="1"/>
  <c r="Z404" i="1"/>
  <c r="BP418" i="1"/>
  <c r="BN418" i="1"/>
  <c r="Z418" i="1"/>
  <c r="BP438" i="1"/>
  <c r="BN438" i="1"/>
  <c r="Z438" i="1"/>
  <c r="BP445" i="1"/>
  <c r="BN445" i="1"/>
  <c r="Z445" i="1"/>
  <c r="BP457" i="1"/>
  <c r="BN457" i="1"/>
  <c r="Z457" i="1"/>
  <c r="Y253" i="1"/>
  <c r="M599" i="1"/>
  <c r="Y274" i="1"/>
  <c r="Y310" i="1"/>
  <c r="Y329" i="1"/>
  <c r="Y338" i="1"/>
  <c r="Y351" i="1"/>
  <c r="Y357" i="1"/>
  <c r="Y369" i="1"/>
  <c r="BP378" i="1"/>
  <c r="BN378" i="1"/>
  <c r="Z378" i="1"/>
  <c r="BP392" i="1"/>
  <c r="BN392" i="1"/>
  <c r="Z392" i="1"/>
  <c r="Y420" i="1"/>
  <c r="BP414" i="1"/>
  <c r="BN414" i="1"/>
  <c r="Z414" i="1"/>
  <c r="BP434" i="1"/>
  <c r="BN434" i="1"/>
  <c r="Z434" i="1"/>
  <c r="BP442" i="1"/>
  <c r="BN442" i="1"/>
  <c r="Z442" i="1"/>
  <c r="BP449" i="1"/>
  <c r="BN449" i="1"/>
  <c r="Z449" i="1"/>
  <c r="BP472" i="1"/>
  <c r="BN472" i="1"/>
  <c r="Z472" i="1"/>
  <c r="BP500" i="1"/>
  <c r="BN500" i="1"/>
  <c r="Z500" i="1"/>
  <c r="BP516" i="1"/>
  <c r="BN516" i="1"/>
  <c r="Z516" i="1"/>
  <c r="Y549" i="1"/>
  <c r="Y548" i="1"/>
  <c r="BP544" i="1"/>
  <c r="BN544" i="1"/>
  <c r="Z544" i="1"/>
  <c r="BP546" i="1"/>
  <c r="BN546" i="1"/>
  <c r="Z546" i="1"/>
  <c r="BP574" i="1"/>
  <c r="BN574" i="1"/>
  <c r="Z574" i="1"/>
  <c r="Y584" i="1"/>
  <c r="Y583" i="1"/>
  <c r="BP582" i="1"/>
  <c r="BN582" i="1"/>
  <c r="Z582" i="1"/>
  <c r="Z583" i="1" s="1"/>
  <c r="BP485" i="1"/>
  <c r="BN485" i="1"/>
  <c r="Z485" i="1"/>
  <c r="Y510" i="1"/>
  <c r="BP508" i="1"/>
  <c r="BN508" i="1"/>
  <c r="Z508" i="1"/>
  <c r="Y526" i="1"/>
  <c r="BP522" i="1"/>
  <c r="BN522" i="1"/>
  <c r="Z522" i="1"/>
  <c r="BP545" i="1"/>
  <c r="BN545" i="1"/>
  <c r="Z545" i="1"/>
  <c r="BP547" i="1"/>
  <c r="BN547" i="1"/>
  <c r="Z547" i="1"/>
  <c r="AE599" i="1"/>
  <c r="Y575" i="1"/>
  <c r="BP573" i="1"/>
  <c r="BN573" i="1"/>
  <c r="Z573" i="1"/>
  <c r="Z575" i="1" s="1"/>
  <c r="Y394" i="1"/>
  <c r="Y398" i="1"/>
  <c r="Y453" i="1"/>
  <c r="Y476" i="1"/>
  <c r="Y520" i="1"/>
  <c r="Y557" i="1"/>
  <c r="AC599" i="1"/>
  <c r="Z504" i="1"/>
  <c r="BN504" i="1"/>
  <c r="X592" i="1"/>
  <c r="Z79" i="1"/>
  <c r="BN79" i="1"/>
  <c r="F9" i="1"/>
  <c r="J9" i="1"/>
  <c r="F10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Y36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9" i="1"/>
  <c r="C599" i="1"/>
  <c r="Y59" i="1"/>
  <c r="Y60" i="1"/>
  <c r="BP53" i="1"/>
  <c r="BN53" i="1"/>
  <c r="Z53" i="1"/>
  <c r="H9" i="1"/>
  <c r="Y24" i="1"/>
  <c r="Z55" i="1"/>
  <c r="BN55" i="1"/>
  <c r="Z57" i="1"/>
  <c r="BN57" i="1"/>
  <c r="Z63" i="1"/>
  <c r="Z64" i="1" s="1"/>
  <c r="BN63" i="1"/>
  <c r="BP63" i="1"/>
  <c r="D599" i="1"/>
  <c r="Z69" i="1"/>
  <c r="BN69" i="1"/>
  <c r="Z71" i="1"/>
  <c r="BN71" i="1"/>
  <c r="Z74" i="1"/>
  <c r="BN74" i="1"/>
  <c r="Y75" i="1"/>
  <c r="Z78" i="1"/>
  <c r="Z80" i="1" s="1"/>
  <c r="BN78" i="1"/>
  <c r="BP78" i="1"/>
  <c r="Y81" i="1"/>
  <c r="Z84" i="1"/>
  <c r="BN84" i="1"/>
  <c r="Z86" i="1"/>
  <c r="BN86" i="1"/>
  <c r="Z88" i="1"/>
  <c r="BN88" i="1"/>
  <c r="Y89" i="1"/>
  <c r="Z92" i="1"/>
  <c r="Z94" i="1" s="1"/>
  <c r="BN92" i="1"/>
  <c r="BP92" i="1"/>
  <c r="Y95" i="1"/>
  <c r="Z98" i="1"/>
  <c r="BN98" i="1"/>
  <c r="Y101" i="1"/>
  <c r="E599" i="1"/>
  <c r="Z105" i="1"/>
  <c r="BN105" i="1"/>
  <c r="Y108" i="1"/>
  <c r="Z111" i="1"/>
  <c r="BN111" i="1"/>
  <c r="Z113" i="1"/>
  <c r="BN113" i="1"/>
  <c r="Y116" i="1"/>
  <c r="F599" i="1"/>
  <c r="Z120" i="1"/>
  <c r="BN120" i="1"/>
  <c r="Z122" i="1"/>
  <c r="BN122" i="1"/>
  <c r="Y125" i="1"/>
  <c r="Z129" i="1"/>
  <c r="BN129" i="1"/>
  <c r="Y133" i="1"/>
  <c r="Z136" i="1"/>
  <c r="BN136" i="1"/>
  <c r="Z138" i="1"/>
  <c r="BN138" i="1"/>
  <c r="Z140" i="1"/>
  <c r="BN140" i="1"/>
  <c r="Y141" i="1"/>
  <c r="Z144" i="1"/>
  <c r="BN144" i="1"/>
  <c r="BP144" i="1"/>
  <c r="Y147" i="1"/>
  <c r="G599" i="1"/>
  <c r="Z151" i="1"/>
  <c r="Z152" i="1" s="1"/>
  <c r="BN151" i="1"/>
  <c r="BP151" i="1"/>
  <c r="Y152" i="1"/>
  <c r="Z155" i="1"/>
  <c r="Z157" i="1" s="1"/>
  <c r="BN155" i="1"/>
  <c r="BP155" i="1"/>
  <c r="Y158" i="1"/>
  <c r="Z161" i="1"/>
  <c r="Z162" i="1" s="1"/>
  <c r="BN161" i="1"/>
  <c r="BP161" i="1"/>
  <c r="Z166" i="1"/>
  <c r="BN166" i="1"/>
  <c r="BP166" i="1"/>
  <c r="Z168" i="1"/>
  <c r="BN168" i="1"/>
  <c r="Y169" i="1"/>
  <c r="Z172" i="1"/>
  <c r="BN172" i="1"/>
  <c r="BP172" i="1"/>
  <c r="Z174" i="1"/>
  <c r="BN174" i="1"/>
  <c r="Z176" i="1"/>
  <c r="BN176" i="1"/>
  <c r="Y177" i="1"/>
  <c r="Z180" i="1"/>
  <c r="BN180" i="1"/>
  <c r="BP180" i="1"/>
  <c r="Z182" i="1"/>
  <c r="BN182" i="1"/>
  <c r="Y183" i="1"/>
  <c r="Z188" i="1"/>
  <c r="BN188" i="1"/>
  <c r="BP188" i="1"/>
  <c r="Z190" i="1"/>
  <c r="BN190" i="1"/>
  <c r="Z192" i="1"/>
  <c r="BN192" i="1"/>
  <c r="Z194" i="1"/>
  <c r="BN194" i="1"/>
  <c r="Y197" i="1"/>
  <c r="J599" i="1"/>
  <c r="Z201" i="1"/>
  <c r="Z202" i="1" s="1"/>
  <c r="BN201" i="1"/>
  <c r="Y202" i="1"/>
  <c r="Z205" i="1"/>
  <c r="BN205" i="1"/>
  <c r="BP205" i="1"/>
  <c r="Y208" i="1"/>
  <c r="Y218" i="1"/>
  <c r="Y232" i="1"/>
  <c r="Y240" i="1"/>
  <c r="Y264" i="1"/>
  <c r="BP284" i="1"/>
  <c r="BN284" i="1"/>
  <c r="Z284" i="1"/>
  <c r="BP293" i="1"/>
  <c r="BN293" i="1"/>
  <c r="Z293" i="1"/>
  <c r="Y76" i="1"/>
  <c r="Y107" i="1"/>
  <c r="Y124" i="1"/>
  <c r="Y170" i="1"/>
  <c r="Z189" i="1"/>
  <c r="BN189" i="1"/>
  <c r="Z191" i="1"/>
  <c r="BN191" i="1"/>
  <c r="Z193" i="1"/>
  <c r="BN193" i="1"/>
  <c r="Z195" i="1"/>
  <c r="BN195" i="1"/>
  <c r="Y196" i="1"/>
  <c r="Y203" i="1"/>
  <c r="Z206" i="1"/>
  <c r="BN206" i="1"/>
  <c r="Z210" i="1"/>
  <c r="BN210" i="1"/>
  <c r="BP210" i="1"/>
  <c r="Z212" i="1"/>
  <c r="BN212" i="1"/>
  <c r="Z214" i="1"/>
  <c r="BN214" i="1"/>
  <c r="Z216" i="1"/>
  <c r="BN216" i="1"/>
  <c r="Z222" i="1"/>
  <c r="BN222" i="1"/>
  <c r="Z224" i="1"/>
  <c r="BN224" i="1"/>
  <c r="Z226" i="1"/>
  <c r="BN226" i="1"/>
  <c r="Z228" i="1"/>
  <c r="BN228" i="1"/>
  <c r="Z230" i="1"/>
  <c r="BN230" i="1"/>
  <c r="Z236" i="1"/>
  <c r="BN236" i="1"/>
  <c r="Z238" i="1"/>
  <c r="BN238" i="1"/>
  <c r="K599" i="1"/>
  <c r="Z245" i="1"/>
  <c r="BN245" i="1"/>
  <c r="Z247" i="1"/>
  <c r="BN247" i="1"/>
  <c r="Z249" i="1"/>
  <c r="BN249" i="1"/>
  <c r="Z251" i="1"/>
  <c r="BN251" i="1"/>
  <c r="Y252" i="1"/>
  <c r="Z256" i="1"/>
  <c r="BN256" i="1"/>
  <c r="BP256" i="1"/>
  <c r="Z258" i="1"/>
  <c r="BN258" i="1"/>
  <c r="Z260" i="1"/>
  <c r="BN260" i="1"/>
  <c r="Z262" i="1"/>
  <c r="BN262" i="1"/>
  <c r="Y265" i="1"/>
  <c r="O599" i="1"/>
  <c r="Y275" i="1"/>
  <c r="Z270" i="1"/>
  <c r="BN270" i="1"/>
  <c r="Z272" i="1"/>
  <c r="BN272" i="1"/>
  <c r="BP291" i="1"/>
  <c r="BN291" i="1"/>
  <c r="Z291" i="1"/>
  <c r="Z295" i="1" s="1"/>
  <c r="Y295" i="1"/>
  <c r="Y280" i="1"/>
  <c r="Q599" i="1"/>
  <c r="Y287" i="1"/>
  <c r="R599" i="1"/>
  <c r="Y296" i="1"/>
  <c r="Y301" i="1"/>
  <c r="T599" i="1"/>
  <c r="Y306" i="1"/>
  <c r="Z309" i="1"/>
  <c r="Z310" i="1" s="1"/>
  <c r="BN309" i="1"/>
  <c r="BP309" i="1"/>
  <c r="Z314" i="1"/>
  <c r="BN314" i="1"/>
  <c r="BP314" i="1"/>
  <c r="Z317" i="1"/>
  <c r="BN317" i="1"/>
  <c r="Z319" i="1"/>
  <c r="BN319" i="1"/>
  <c r="Z321" i="1"/>
  <c r="BN321" i="1"/>
  <c r="Y322" i="1"/>
  <c r="Z325" i="1"/>
  <c r="BN325" i="1"/>
  <c r="BP325" i="1"/>
  <c r="Z327" i="1"/>
  <c r="BN327" i="1"/>
  <c r="Y330" i="1"/>
  <c r="Z333" i="1"/>
  <c r="BN333" i="1"/>
  <c r="BP333" i="1"/>
  <c r="Z335" i="1"/>
  <c r="BN335" i="1"/>
  <c r="Z337" i="1"/>
  <c r="BN337" i="1"/>
  <c r="Z341" i="1"/>
  <c r="BN341" i="1"/>
  <c r="BP341" i="1"/>
  <c r="Z343" i="1"/>
  <c r="BN343" i="1"/>
  <c r="Y344" i="1"/>
  <c r="Z349" i="1"/>
  <c r="Z351" i="1" s="1"/>
  <c r="BN349" i="1"/>
  <c r="BP349" i="1"/>
  <c r="Z355" i="1"/>
  <c r="BN355" i="1"/>
  <c r="BP355" i="1"/>
  <c r="V599" i="1"/>
  <c r="Y363" i="1"/>
  <c r="Y368" i="1"/>
  <c r="Z366" i="1"/>
  <c r="BN366" i="1"/>
  <c r="BP366" i="1"/>
  <c r="BP375" i="1"/>
  <c r="BN375" i="1"/>
  <c r="Z375" i="1"/>
  <c r="BP379" i="1"/>
  <c r="BN379" i="1"/>
  <c r="Z379" i="1"/>
  <c r="Y323" i="1"/>
  <c r="W599" i="1"/>
  <c r="Y382" i="1"/>
  <c r="BP373" i="1"/>
  <c r="BN373" i="1"/>
  <c r="Z373" i="1"/>
  <c r="BP377" i="1"/>
  <c r="BN377" i="1"/>
  <c r="Z377" i="1"/>
  <c r="BP381" i="1"/>
  <c r="BN381" i="1"/>
  <c r="Z381" i="1"/>
  <c r="Y383" i="1"/>
  <c r="Y388" i="1"/>
  <c r="BP385" i="1"/>
  <c r="BN385" i="1"/>
  <c r="Z385" i="1"/>
  <c r="Z387" i="1" s="1"/>
  <c r="Y387" i="1"/>
  <c r="Y393" i="1"/>
  <c r="Y399" i="1"/>
  <c r="Y407" i="1"/>
  <c r="Y411" i="1"/>
  <c r="Y419" i="1"/>
  <c r="Y454" i="1"/>
  <c r="Y458" i="1"/>
  <c r="Y477" i="1"/>
  <c r="Y481" i="1"/>
  <c r="Y488" i="1"/>
  <c r="Y493" i="1"/>
  <c r="Y505" i="1"/>
  <c r="Y511" i="1"/>
  <c r="Y519" i="1"/>
  <c r="Y525" i="1"/>
  <c r="Z528" i="1"/>
  <c r="Z529" i="1" s="1"/>
  <c r="BN528" i="1"/>
  <c r="BP528" i="1"/>
  <c r="Y529" i="1"/>
  <c r="Y541" i="1"/>
  <c r="AD599" i="1"/>
  <c r="BP537" i="1"/>
  <c r="BN537" i="1"/>
  <c r="Z537" i="1"/>
  <c r="BP539" i="1"/>
  <c r="BN539" i="1"/>
  <c r="Z539" i="1"/>
  <c r="Z391" i="1"/>
  <c r="BN391" i="1"/>
  <c r="Z397" i="1"/>
  <c r="Z398" i="1" s="1"/>
  <c r="BN397" i="1"/>
  <c r="X599" i="1"/>
  <c r="Z403" i="1"/>
  <c r="BN403" i="1"/>
  <c r="Z405" i="1"/>
  <c r="BN405" i="1"/>
  <c r="Y406" i="1"/>
  <c r="Z409" i="1"/>
  <c r="Z411" i="1" s="1"/>
  <c r="BN409" i="1"/>
  <c r="BP409" i="1"/>
  <c r="Z415" i="1"/>
  <c r="BN415" i="1"/>
  <c r="Z417" i="1"/>
  <c r="BN417" i="1"/>
  <c r="Y599" i="1"/>
  <c r="Y430" i="1"/>
  <c r="Z433" i="1"/>
  <c r="BN433" i="1"/>
  <c r="Z435" i="1"/>
  <c r="BN435" i="1"/>
  <c r="Z437" i="1"/>
  <c r="BN437" i="1"/>
  <c r="Z439" i="1"/>
  <c r="BN439" i="1"/>
  <c r="Z441" i="1"/>
  <c r="BN441" i="1"/>
  <c r="Z443" i="1"/>
  <c r="BN443" i="1"/>
  <c r="Z444" i="1"/>
  <c r="BN444" i="1"/>
  <c r="Z446" i="1"/>
  <c r="BN446" i="1"/>
  <c r="Z448" i="1"/>
  <c r="BN448" i="1"/>
  <c r="Z450" i="1"/>
  <c r="BN450" i="1"/>
  <c r="Z452" i="1"/>
  <c r="BN452" i="1"/>
  <c r="Z456" i="1"/>
  <c r="Z458" i="1" s="1"/>
  <c r="BN456" i="1"/>
  <c r="BP456" i="1"/>
  <c r="Z599" i="1"/>
  <c r="Y468" i="1"/>
  <c r="Z471" i="1"/>
  <c r="BN471" i="1"/>
  <c r="Z473" i="1"/>
  <c r="BN473" i="1"/>
  <c r="Z475" i="1"/>
  <c r="BN475" i="1"/>
  <c r="Z479" i="1"/>
  <c r="Z480" i="1" s="1"/>
  <c r="BN479" i="1"/>
  <c r="BP479" i="1"/>
  <c r="Z484" i="1"/>
  <c r="BN484" i="1"/>
  <c r="BP484" i="1"/>
  <c r="Z486" i="1"/>
  <c r="BN486" i="1"/>
  <c r="Y487" i="1"/>
  <c r="Z491" i="1"/>
  <c r="Z492" i="1" s="1"/>
  <c r="BN491" i="1"/>
  <c r="BP491" i="1"/>
  <c r="Y492" i="1"/>
  <c r="Z497" i="1"/>
  <c r="BN497" i="1"/>
  <c r="BP497" i="1"/>
  <c r="Z499" i="1"/>
  <c r="BN499" i="1"/>
  <c r="Z501" i="1"/>
  <c r="BN501" i="1"/>
  <c r="Z503" i="1"/>
  <c r="BN503" i="1"/>
  <c r="Y506" i="1"/>
  <c r="Z509" i="1"/>
  <c r="Z510" i="1" s="1"/>
  <c r="BN509" i="1"/>
  <c r="Z513" i="1"/>
  <c r="BN513" i="1"/>
  <c r="BP513" i="1"/>
  <c r="Z515" i="1"/>
  <c r="BN515" i="1"/>
  <c r="Z517" i="1"/>
  <c r="BN517" i="1"/>
  <c r="Z523" i="1"/>
  <c r="Z525" i="1" s="1"/>
  <c r="BN523" i="1"/>
  <c r="Z534" i="1"/>
  <c r="BN534" i="1"/>
  <c r="BP534" i="1"/>
  <c r="Z535" i="1"/>
  <c r="BN535" i="1"/>
  <c r="BP536" i="1"/>
  <c r="BN536" i="1"/>
  <c r="Z536" i="1"/>
  <c r="BP538" i="1"/>
  <c r="BN538" i="1"/>
  <c r="Z538" i="1"/>
  <c r="BP540" i="1"/>
  <c r="BN540" i="1"/>
  <c r="Z540" i="1"/>
  <c r="Y542" i="1"/>
  <c r="Y558" i="1"/>
  <c r="Y570" i="1"/>
  <c r="Y580" i="1"/>
  <c r="Y588" i="1"/>
  <c r="Z551" i="1"/>
  <c r="BN551" i="1"/>
  <c r="BP551" i="1"/>
  <c r="Z552" i="1"/>
  <c r="BN552" i="1"/>
  <c r="Z553" i="1"/>
  <c r="BN553" i="1"/>
  <c r="Z554" i="1"/>
  <c r="BN554" i="1"/>
  <c r="Z555" i="1"/>
  <c r="BN555" i="1"/>
  <c r="Z556" i="1"/>
  <c r="BN556" i="1"/>
  <c r="Z565" i="1"/>
  <c r="BN565" i="1"/>
  <c r="BP565" i="1"/>
  <c r="Z566" i="1"/>
  <c r="BN566" i="1"/>
  <c r="Z567" i="1"/>
  <c r="BN567" i="1"/>
  <c r="Z568" i="1"/>
  <c r="BN568" i="1"/>
  <c r="Y576" i="1"/>
  <c r="Z578" i="1"/>
  <c r="Z579" i="1" s="1"/>
  <c r="BN578" i="1"/>
  <c r="BP578" i="1"/>
  <c r="Z586" i="1"/>
  <c r="Z587" i="1" s="1"/>
  <c r="BN586" i="1"/>
  <c r="BP586" i="1"/>
  <c r="Z569" i="1" l="1"/>
  <c r="Z393" i="1"/>
  <c r="Z368" i="1"/>
  <c r="Z357" i="1"/>
  <c r="Z338" i="1"/>
  <c r="Z286" i="1"/>
  <c r="Z146" i="1"/>
  <c r="Z132" i="1"/>
  <c r="Z107" i="1"/>
  <c r="Z100" i="1"/>
  <c r="Z476" i="1"/>
  <c r="Z329" i="1"/>
  <c r="Z322" i="1"/>
  <c r="Z274" i="1"/>
  <c r="Z264" i="1"/>
  <c r="Z240" i="1"/>
  <c r="Z232" i="1"/>
  <c r="Z141" i="1"/>
  <c r="Z124" i="1"/>
  <c r="Z115" i="1"/>
  <c r="Z89" i="1"/>
  <c r="Z36" i="1"/>
  <c r="Z594" i="1" s="1"/>
  <c r="Z453" i="1"/>
  <c r="Z419" i="1"/>
  <c r="Z406" i="1"/>
  <c r="Z252" i="1"/>
  <c r="Z183" i="1"/>
  <c r="Z177" i="1"/>
  <c r="Z169" i="1"/>
  <c r="Z75" i="1"/>
  <c r="Z548" i="1"/>
  <c r="Z541" i="1"/>
  <c r="Z557" i="1"/>
  <c r="Z519" i="1"/>
  <c r="Z505" i="1"/>
  <c r="Z487" i="1"/>
  <c r="Z382" i="1"/>
  <c r="Z344" i="1"/>
  <c r="Z218" i="1"/>
  <c r="Y593" i="1"/>
  <c r="Y590" i="1"/>
  <c r="Z207" i="1"/>
  <c r="Z196" i="1"/>
  <c r="Y589" i="1"/>
  <c r="Z59" i="1"/>
  <c r="Y591" i="1"/>
  <c r="Y592" i="1" l="1"/>
</calcChain>
</file>

<file path=xl/sharedStrings.xml><?xml version="1.0" encoding="utf-8"?>
<sst xmlns="http://schemas.openxmlformats.org/spreadsheetml/2006/main" count="2427" uniqueCount="772">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</sst>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2" xfId="0" applyFont="1" applyBorder="1" applyAlignment="1">
      <alignment horizontal="left" vertical="center" wrapText="1"/>
    </xf>
    <xf numFmtId="0" fontId="431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19" fillId="0" borderId="42" xfId="0" applyFont="1" applyBorder="1" applyAlignment="1">
      <alignment horizontal="left" vertical="center" wrapText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0" fontId="447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7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9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9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3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67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2" xfId="0" applyFont="1" applyBorder="1" applyAlignment="1">
      <alignment horizontal="left" vertical="center" wrapText="1"/>
    </xf>
    <xf numFmtId="0" fontId="28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7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75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5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9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36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69" customWidth="1"/>
    <col min="19" max="19" width="6.140625" style="36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69" customWidth="1"/>
    <col min="25" max="25" width="11" style="369" customWidth="1"/>
    <col min="26" max="26" width="10" style="369" customWidth="1"/>
    <col min="27" max="27" width="11.5703125" style="369" customWidth="1"/>
    <col min="28" max="28" width="10.42578125" style="369" customWidth="1"/>
    <col min="29" max="29" width="30" style="36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69" customWidth="1"/>
    <col min="34" max="34" width="9.140625" style="369" customWidth="1"/>
    <col min="35" max="16384" width="9.140625" style="369"/>
  </cols>
  <sheetData>
    <row r="1" spans="1:32" s="373" customFormat="1" ht="45" customHeight="1" x14ac:dyDescent="0.2">
      <c r="A1" s="41"/>
      <c r="B1" s="41"/>
      <c r="C1" s="41"/>
      <c r="D1" s="470" t="s">
        <v>0</v>
      </c>
      <c r="E1" s="398"/>
      <c r="F1" s="398"/>
      <c r="G1" s="12" t="s">
        <v>1</v>
      </c>
      <c r="H1" s="470" t="s">
        <v>2</v>
      </c>
      <c r="I1" s="398"/>
      <c r="J1" s="398"/>
      <c r="K1" s="398"/>
      <c r="L1" s="398"/>
      <c r="M1" s="398"/>
      <c r="N1" s="398"/>
      <c r="O1" s="398"/>
      <c r="P1" s="398"/>
      <c r="Q1" s="398"/>
      <c r="R1" s="397" t="s">
        <v>3</v>
      </c>
      <c r="S1" s="398"/>
      <c r="T1" s="3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3"/>
      <c r="R2" s="403"/>
      <c r="S2" s="403"/>
      <c r="T2" s="403"/>
      <c r="U2" s="403"/>
      <c r="V2" s="403"/>
      <c r="W2" s="403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3"/>
      <c r="Q3" s="403"/>
      <c r="R3" s="403"/>
      <c r="S3" s="403"/>
      <c r="T3" s="403"/>
      <c r="U3" s="403"/>
      <c r="V3" s="403"/>
      <c r="W3" s="403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37" t="s">
        <v>8</v>
      </c>
      <c r="B5" s="538"/>
      <c r="C5" s="539"/>
      <c r="D5" s="474"/>
      <c r="E5" s="475"/>
      <c r="F5" s="714" t="s">
        <v>9</v>
      </c>
      <c r="G5" s="539"/>
      <c r="H5" s="474" t="s">
        <v>771</v>
      </c>
      <c r="I5" s="657"/>
      <c r="J5" s="657"/>
      <c r="K5" s="657"/>
      <c r="L5" s="657"/>
      <c r="M5" s="475"/>
      <c r="N5" s="58"/>
      <c r="P5" s="24" t="s">
        <v>10</v>
      </c>
      <c r="Q5" s="742">
        <v>45537</v>
      </c>
      <c r="R5" s="531"/>
      <c r="T5" s="577" t="s">
        <v>11</v>
      </c>
      <c r="U5" s="442"/>
      <c r="V5" s="578" t="s">
        <v>12</v>
      </c>
      <c r="W5" s="531"/>
      <c r="AB5" s="51"/>
      <c r="AC5" s="51"/>
      <c r="AD5" s="51"/>
      <c r="AE5" s="51"/>
    </row>
    <row r="6" spans="1:32" s="373" customFormat="1" ht="24" customHeight="1" x14ac:dyDescent="0.2">
      <c r="A6" s="537" t="s">
        <v>13</v>
      </c>
      <c r="B6" s="538"/>
      <c r="C6" s="539"/>
      <c r="D6" s="661" t="s">
        <v>14</v>
      </c>
      <c r="E6" s="662"/>
      <c r="F6" s="662"/>
      <c r="G6" s="662"/>
      <c r="H6" s="662"/>
      <c r="I6" s="662"/>
      <c r="J6" s="662"/>
      <c r="K6" s="662"/>
      <c r="L6" s="662"/>
      <c r="M6" s="531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Понедельник</v>
      </c>
      <c r="R6" s="389"/>
      <c r="T6" s="584" t="s">
        <v>16</v>
      </c>
      <c r="U6" s="442"/>
      <c r="V6" s="643" t="s">
        <v>17</v>
      </c>
      <c r="W6" s="412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52" t="str">
        <f>IFERROR(VLOOKUP(DeliveryAddress,Table,3,0),1)</f>
        <v>1</v>
      </c>
      <c r="E7" s="453"/>
      <c r="F7" s="453"/>
      <c r="G7" s="453"/>
      <c r="H7" s="453"/>
      <c r="I7" s="453"/>
      <c r="J7" s="453"/>
      <c r="K7" s="453"/>
      <c r="L7" s="453"/>
      <c r="M7" s="454"/>
      <c r="N7" s="60"/>
      <c r="P7" s="24"/>
      <c r="Q7" s="42"/>
      <c r="R7" s="42"/>
      <c r="T7" s="403"/>
      <c r="U7" s="442"/>
      <c r="V7" s="644"/>
      <c r="W7" s="645"/>
      <c r="AB7" s="51"/>
      <c r="AC7" s="51"/>
      <c r="AD7" s="51"/>
      <c r="AE7" s="51"/>
    </row>
    <row r="8" spans="1:32" s="373" customFormat="1" ht="25.5" customHeight="1" x14ac:dyDescent="0.2">
      <c r="A8" s="769" t="s">
        <v>18</v>
      </c>
      <c r="B8" s="384"/>
      <c r="C8" s="385"/>
      <c r="D8" s="461"/>
      <c r="E8" s="462"/>
      <c r="F8" s="462"/>
      <c r="G8" s="462"/>
      <c r="H8" s="462"/>
      <c r="I8" s="462"/>
      <c r="J8" s="462"/>
      <c r="K8" s="462"/>
      <c r="L8" s="462"/>
      <c r="M8" s="463"/>
      <c r="N8" s="61"/>
      <c r="P8" s="24" t="s">
        <v>19</v>
      </c>
      <c r="Q8" s="548">
        <v>0.41666666666666669</v>
      </c>
      <c r="R8" s="454"/>
      <c r="T8" s="403"/>
      <c r="U8" s="442"/>
      <c r="V8" s="644"/>
      <c r="W8" s="645"/>
      <c r="AB8" s="51"/>
      <c r="AC8" s="51"/>
      <c r="AD8" s="51"/>
      <c r="AE8" s="51"/>
    </row>
    <row r="9" spans="1:32" s="373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3"/>
      <c r="C9" s="403"/>
      <c r="D9" s="555"/>
      <c r="E9" s="382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3"/>
      <c r="H9" s="381" t="str">
        <f>IF(AND($A$9="Тип доверенности/получателя при получении в адресе перегруза:",$D$9="Разовая доверенность"),"Введите ФИО","")</f>
        <v/>
      </c>
      <c r="I9" s="382"/>
      <c r="J9" s="3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2"/>
      <c r="L9" s="382"/>
      <c r="M9" s="382"/>
      <c r="N9" s="375"/>
      <c r="P9" s="26" t="s">
        <v>20</v>
      </c>
      <c r="Q9" s="527"/>
      <c r="R9" s="528"/>
      <c r="T9" s="403"/>
      <c r="U9" s="442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3"/>
      <c r="C10" s="403"/>
      <c r="D10" s="555"/>
      <c r="E10" s="382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3"/>
      <c r="H10" s="627" t="str">
        <f>IFERROR(VLOOKUP($D$10,Proxy,2,FALSE),"")</f>
        <v/>
      </c>
      <c r="I10" s="403"/>
      <c r="J10" s="403"/>
      <c r="K10" s="403"/>
      <c r="L10" s="403"/>
      <c r="M10" s="403"/>
      <c r="N10" s="372"/>
      <c r="P10" s="26" t="s">
        <v>21</v>
      </c>
      <c r="Q10" s="585"/>
      <c r="R10" s="586"/>
      <c r="U10" s="24" t="s">
        <v>22</v>
      </c>
      <c r="V10" s="411" t="s">
        <v>23</v>
      </c>
      <c r="W10" s="412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0"/>
      <c r="R11" s="531"/>
      <c r="U11" s="24" t="s">
        <v>26</v>
      </c>
      <c r="V11" s="684" t="s">
        <v>27</v>
      </c>
      <c r="W11" s="528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1" t="s">
        <v>28</v>
      </c>
      <c r="B12" s="538"/>
      <c r="C12" s="538"/>
      <c r="D12" s="538"/>
      <c r="E12" s="538"/>
      <c r="F12" s="538"/>
      <c r="G12" s="538"/>
      <c r="H12" s="538"/>
      <c r="I12" s="538"/>
      <c r="J12" s="538"/>
      <c r="K12" s="538"/>
      <c r="L12" s="538"/>
      <c r="M12" s="539"/>
      <c r="N12" s="62"/>
      <c r="P12" s="24" t="s">
        <v>29</v>
      </c>
      <c r="Q12" s="548"/>
      <c r="R12" s="454"/>
      <c r="S12" s="23"/>
      <c r="U12" s="24"/>
      <c r="V12" s="398"/>
      <c r="W12" s="403"/>
      <c r="AB12" s="51"/>
      <c r="AC12" s="51"/>
      <c r="AD12" s="51"/>
      <c r="AE12" s="51"/>
    </row>
    <row r="13" spans="1:32" s="373" customFormat="1" ht="23.25" customHeight="1" x14ac:dyDescent="0.2">
      <c r="A13" s="571" t="s">
        <v>30</v>
      </c>
      <c r="B13" s="538"/>
      <c r="C13" s="538"/>
      <c r="D13" s="538"/>
      <c r="E13" s="538"/>
      <c r="F13" s="538"/>
      <c r="G13" s="538"/>
      <c r="H13" s="538"/>
      <c r="I13" s="538"/>
      <c r="J13" s="538"/>
      <c r="K13" s="538"/>
      <c r="L13" s="538"/>
      <c r="M13" s="539"/>
      <c r="N13" s="62"/>
      <c r="O13" s="26"/>
      <c r="P13" s="26" t="s">
        <v>31</v>
      </c>
      <c r="Q13" s="684"/>
      <c r="R13" s="52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1" t="s">
        <v>32</v>
      </c>
      <c r="B14" s="538"/>
      <c r="C14" s="538"/>
      <c r="D14" s="538"/>
      <c r="E14" s="538"/>
      <c r="F14" s="538"/>
      <c r="G14" s="538"/>
      <c r="H14" s="538"/>
      <c r="I14" s="538"/>
      <c r="J14" s="538"/>
      <c r="K14" s="538"/>
      <c r="L14" s="538"/>
      <c r="M14" s="5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604" t="s">
        <v>33</v>
      </c>
      <c r="B15" s="538"/>
      <c r="C15" s="538"/>
      <c r="D15" s="538"/>
      <c r="E15" s="538"/>
      <c r="F15" s="538"/>
      <c r="G15" s="538"/>
      <c r="H15" s="538"/>
      <c r="I15" s="538"/>
      <c r="J15" s="538"/>
      <c r="K15" s="538"/>
      <c r="L15" s="538"/>
      <c r="M15" s="539"/>
      <c r="N15" s="63"/>
      <c r="P15" s="560" t="s">
        <v>34</v>
      </c>
      <c r="Q15" s="398"/>
      <c r="R15" s="398"/>
      <c r="S15" s="398"/>
      <c r="T15" s="3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4" t="s">
        <v>35</v>
      </c>
      <c r="B17" s="424" t="s">
        <v>36</v>
      </c>
      <c r="C17" s="553" t="s">
        <v>37</v>
      </c>
      <c r="D17" s="424" t="s">
        <v>38</v>
      </c>
      <c r="E17" s="502"/>
      <c r="F17" s="424" t="s">
        <v>39</v>
      </c>
      <c r="G17" s="424" t="s">
        <v>40</v>
      </c>
      <c r="H17" s="424" t="s">
        <v>41</v>
      </c>
      <c r="I17" s="424" t="s">
        <v>42</v>
      </c>
      <c r="J17" s="424" t="s">
        <v>43</v>
      </c>
      <c r="K17" s="424" t="s">
        <v>44</v>
      </c>
      <c r="L17" s="424" t="s">
        <v>45</v>
      </c>
      <c r="M17" s="424" t="s">
        <v>46</v>
      </c>
      <c r="N17" s="424" t="s">
        <v>47</v>
      </c>
      <c r="O17" s="424" t="s">
        <v>48</v>
      </c>
      <c r="P17" s="424" t="s">
        <v>49</v>
      </c>
      <c r="Q17" s="501"/>
      <c r="R17" s="501"/>
      <c r="S17" s="501"/>
      <c r="T17" s="502"/>
      <c r="U17" s="762" t="s">
        <v>50</v>
      </c>
      <c r="V17" s="539"/>
      <c r="W17" s="424" t="s">
        <v>51</v>
      </c>
      <c r="X17" s="424" t="s">
        <v>52</v>
      </c>
      <c r="Y17" s="763" t="s">
        <v>53</v>
      </c>
      <c r="Z17" s="424" t="s">
        <v>54</v>
      </c>
      <c r="AA17" s="625" t="s">
        <v>55</v>
      </c>
      <c r="AB17" s="625" t="s">
        <v>56</v>
      </c>
      <c r="AC17" s="625" t="s">
        <v>57</v>
      </c>
      <c r="AD17" s="625" t="s">
        <v>58</v>
      </c>
      <c r="AE17" s="709"/>
      <c r="AF17" s="710"/>
      <c r="AG17" s="517"/>
      <c r="BD17" s="613" t="s">
        <v>59</v>
      </c>
    </row>
    <row r="18" spans="1:68" ht="14.25" customHeight="1" x14ac:dyDescent="0.2">
      <c r="A18" s="425"/>
      <c r="B18" s="425"/>
      <c r="C18" s="425"/>
      <c r="D18" s="503"/>
      <c r="E18" s="505"/>
      <c r="F18" s="425"/>
      <c r="G18" s="425"/>
      <c r="H18" s="425"/>
      <c r="I18" s="425"/>
      <c r="J18" s="425"/>
      <c r="K18" s="425"/>
      <c r="L18" s="425"/>
      <c r="M18" s="425"/>
      <c r="N18" s="425"/>
      <c r="O18" s="425"/>
      <c r="P18" s="503"/>
      <c r="Q18" s="504"/>
      <c r="R18" s="504"/>
      <c r="S18" s="504"/>
      <c r="T18" s="505"/>
      <c r="U18" s="374" t="s">
        <v>60</v>
      </c>
      <c r="V18" s="374" t="s">
        <v>61</v>
      </c>
      <c r="W18" s="425"/>
      <c r="X18" s="425"/>
      <c r="Y18" s="764"/>
      <c r="Z18" s="425"/>
      <c r="AA18" s="626"/>
      <c r="AB18" s="626"/>
      <c r="AC18" s="626"/>
      <c r="AD18" s="711"/>
      <c r="AE18" s="712"/>
      <c r="AF18" s="713"/>
      <c r="AG18" s="518"/>
      <c r="BD18" s="403"/>
    </row>
    <row r="19" spans="1:68" ht="27.75" hidden="1" customHeight="1" x14ac:dyDescent="0.2">
      <c r="A19" s="390" t="s">
        <v>62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48"/>
      <c r="AB19" s="48"/>
      <c r="AC19" s="48"/>
    </row>
    <row r="20" spans="1:68" ht="16.5" hidden="1" customHeight="1" x14ac:dyDescent="0.25">
      <c r="A20" s="423" t="s">
        <v>62</v>
      </c>
      <c r="B20" s="403"/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403"/>
      <c r="R20" s="403"/>
      <c r="S20" s="403"/>
      <c r="T20" s="403"/>
      <c r="U20" s="403"/>
      <c r="V20" s="403"/>
      <c r="W20" s="403"/>
      <c r="X20" s="403"/>
      <c r="Y20" s="403"/>
      <c r="Z20" s="403"/>
      <c r="AA20" s="371"/>
      <c r="AB20" s="371"/>
      <c r="AC20" s="371"/>
    </row>
    <row r="21" spans="1:68" ht="14.25" hidden="1" customHeight="1" x14ac:dyDescent="0.25">
      <c r="A21" s="415" t="s">
        <v>63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403"/>
      <c r="AA21" s="370"/>
      <c r="AB21" s="370"/>
      <c r="AC21" s="37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2"/>
      <c r="B23" s="403"/>
      <c r="C23" s="403"/>
      <c r="D23" s="403"/>
      <c r="E23" s="403"/>
      <c r="F23" s="403"/>
      <c r="G23" s="403"/>
      <c r="H23" s="403"/>
      <c r="I23" s="403"/>
      <c r="J23" s="403"/>
      <c r="K23" s="403"/>
      <c r="L23" s="403"/>
      <c r="M23" s="403"/>
      <c r="N23" s="403"/>
      <c r="O23" s="404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403"/>
      <c r="B24" s="403"/>
      <c r="C24" s="403"/>
      <c r="D24" s="403"/>
      <c r="E24" s="403"/>
      <c r="F24" s="403"/>
      <c r="G24" s="403"/>
      <c r="H24" s="403"/>
      <c r="I24" s="403"/>
      <c r="J24" s="403"/>
      <c r="K24" s="403"/>
      <c r="L24" s="403"/>
      <c r="M24" s="403"/>
      <c r="N24" s="403"/>
      <c r="O24" s="404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415" t="s">
        <v>71</v>
      </c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403"/>
      <c r="O25" s="403"/>
      <c r="P25" s="403"/>
      <c r="Q25" s="403"/>
      <c r="R25" s="403"/>
      <c r="S25" s="403"/>
      <c r="T25" s="403"/>
      <c r="U25" s="403"/>
      <c r="V25" s="403"/>
      <c r="W25" s="403"/>
      <c r="X25" s="403"/>
      <c r="Y25" s="403"/>
      <c r="Z25" s="403"/>
      <c r="AA25" s="370"/>
      <c r="AB25" s="370"/>
      <c r="AC25" s="370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8">
        <v>4680115885912</v>
      </c>
      <c r="E26" s="389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1" t="s">
        <v>75</v>
      </c>
      <c r="Q26" s="393"/>
      <c r="R26" s="393"/>
      <c r="S26" s="393"/>
      <c r="T26" s="394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8">
        <v>4607091383881</v>
      </c>
      <c r="E27" s="389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3"/>
      <c r="R27" s="393"/>
      <c r="S27" s="393"/>
      <c r="T27" s="394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8">
        <v>4607091388237</v>
      </c>
      <c r="E28" s="389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3"/>
      <c r="R28" s="393"/>
      <c r="S28" s="393"/>
      <c r="T28" s="394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8">
        <v>4607091383935</v>
      </c>
      <c r="E29" s="389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3"/>
      <c r="R29" s="393"/>
      <c r="S29" s="393"/>
      <c r="T29" s="394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8">
        <v>4607091383935</v>
      </c>
      <c r="E30" s="389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3"/>
      <c r="R30" s="393"/>
      <c r="S30" s="393"/>
      <c r="T30" s="394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8">
        <v>4680115881990</v>
      </c>
      <c r="E31" s="389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3"/>
      <c r="R31" s="393"/>
      <c r="S31" s="393"/>
      <c r="T31" s="394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8">
        <v>4680115881853</v>
      </c>
      <c r="E32" s="389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4" t="s">
        <v>87</v>
      </c>
      <c r="Q32" s="393"/>
      <c r="R32" s="393"/>
      <c r="S32" s="393"/>
      <c r="T32" s="394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8">
        <v>4680115885905</v>
      </c>
      <c r="E33" s="389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8" t="s">
        <v>90</v>
      </c>
      <c r="Q33" s="393"/>
      <c r="R33" s="393"/>
      <c r="S33" s="393"/>
      <c r="T33" s="394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8">
        <v>4607091383911</v>
      </c>
      <c r="E34" s="389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3"/>
      <c r="R34" s="393"/>
      <c r="S34" s="393"/>
      <c r="T34" s="394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8">
        <v>4607091388244</v>
      </c>
      <c r="E35" s="389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1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3"/>
      <c r="R35" s="393"/>
      <c r="S35" s="393"/>
      <c r="T35" s="394"/>
      <c r="U35" s="34"/>
      <c r="V35" s="34"/>
      <c r="W35" s="35" t="s">
        <v>68</v>
      </c>
      <c r="X35" s="377">
        <v>73.08</v>
      </c>
      <c r="Y35" s="378">
        <f t="shared" si="0"/>
        <v>73.08</v>
      </c>
      <c r="Z35" s="36">
        <f t="shared" si="1"/>
        <v>0.21837000000000001</v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80.793999999999997</v>
      </c>
      <c r="BN35" s="64">
        <f t="shared" si="3"/>
        <v>80.793999999999997</v>
      </c>
      <c r="BO35" s="64">
        <f t="shared" si="4"/>
        <v>0.1858974358974359</v>
      </c>
      <c r="BP35" s="64">
        <f t="shared" si="5"/>
        <v>0.1858974358974359</v>
      </c>
    </row>
    <row r="36" spans="1:68" x14ac:dyDescent="0.2">
      <c r="A36" s="402"/>
      <c r="B36" s="403"/>
      <c r="C36" s="403"/>
      <c r="D36" s="403"/>
      <c r="E36" s="403"/>
      <c r="F36" s="403"/>
      <c r="G36" s="403"/>
      <c r="H36" s="403"/>
      <c r="I36" s="403"/>
      <c r="J36" s="403"/>
      <c r="K36" s="403"/>
      <c r="L36" s="403"/>
      <c r="M36" s="403"/>
      <c r="N36" s="403"/>
      <c r="O36" s="404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29</v>
      </c>
      <c r="Y36" s="379">
        <f>IFERROR(Y26/H26,"0")+IFERROR(Y27/H27,"0")+IFERROR(Y28/H28,"0")+IFERROR(Y29/H29,"0")+IFERROR(Y30/H30,"0")+IFERROR(Y31/H31,"0")+IFERROR(Y32/H32,"0")+IFERROR(Y33/H33,"0")+IFERROR(Y34/H34,"0")+IFERROR(Y35/H35,"0")</f>
        <v>29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0.21837000000000001</v>
      </c>
      <c r="AA36" s="380"/>
      <c r="AB36" s="380"/>
      <c r="AC36" s="380"/>
    </row>
    <row r="37" spans="1:68" x14ac:dyDescent="0.2">
      <c r="A37" s="403"/>
      <c r="B37" s="403"/>
      <c r="C37" s="403"/>
      <c r="D37" s="403"/>
      <c r="E37" s="403"/>
      <c r="F37" s="403"/>
      <c r="G37" s="403"/>
      <c r="H37" s="403"/>
      <c r="I37" s="403"/>
      <c r="J37" s="403"/>
      <c r="K37" s="403"/>
      <c r="L37" s="403"/>
      <c r="M37" s="403"/>
      <c r="N37" s="403"/>
      <c r="O37" s="404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73.08</v>
      </c>
      <c r="Y37" s="379">
        <f>IFERROR(SUM(Y26:Y35),"0")</f>
        <v>73.08</v>
      </c>
      <c r="Z37" s="37"/>
      <c r="AA37" s="380"/>
      <c r="AB37" s="380"/>
      <c r="AC37" s="380"/>
    </row>
    <row r="38" spans="1:68" ht="14.25" hidden="1" customHeight="1" x14ac:dyDescent="0.25">
      <c r="A38" s="415" t="s">
        <v>95</v>
      </c>
      <c r="B38" s="403"/>
      <c r="C38" s="403"/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03"/>
      <c r="O38" s="403"/>
      <c r="P38" s="403"/>
      <c r="Q38" s="403"/>
      <c r="R38" s="403"/>
      <c r="S38" s="403"/>
      <c r="T38" s="403"/>
      <c r="U38" s="403"/>
      <c r="V38" s="403"/>
      <c r="W38" s="403"/>
      <c r="X38" s="403"/>
      <c r="Y38" s="403"/>
      <c r="Z38" s="403"/>
      <c r="AA38" s="370"/>
      <c r="AB38" s="370"/>
      <c r="AC38" s="370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8">
        <v>4607091388503</v>
      </c>
      <c r="E39" s="389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4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3"/>
      <c r="R39" s="393"/>
      <c r="S39" s="393"/>
      <c r="T39" s="394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2"/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4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403"/>
      <c r="B41" s="403"/>
      <c r="C41" s="403"/>
      <c r="D41" s="403"/>
      <c r="E41" s="403"/>
      <c r="F41" s="403"/>
      <c r="G41" s="403"/>
      <c r="H41" s="403"/>
      <c r="I41" s="403"/>
      <c r="J41" s="403"/>
      <c r="K41" s="403"/>
      <c r="L41" s="403"/>
      <c r="M41" s="403"/>
      <c r="N41" s="403"/>
      <c r="O41" s="404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415" t="s">
        <v>100</v>
      </c>
      <c r="B42" s="403"/>
      <c r="C42" s="403"/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03"/>
      <c r="O42" s="403"/>
      <c r="P42" s="403"/>
      <c r="Q42" s="403"/>
      <c r="R42" s="403"/>
      <c r="S42" s="403"/>
      <c r="T42" s="403"/>
      <c r="U42" s="403"/>
      <c r="V42" s="403"/>
      <c r="W42" s="403"/>
      <c r="X42" s="403"/>
      <c r="Y42" s="403"/>
      <c r="Z42" s="403"/>
      <c r="AA42" s="370"/>
      <c r="AB42" s="370"/>
      <c r="AC42" s="370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8">
        <v>4607091388282</v>
      </c>
      <c r="E43" s="389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3"/>
      <c r="R43" s="393"/>
      <c r="S43" s="393"/>
      <c r="T43" s="394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2"/>
      <c r="B44" s="403"/>
      <c r="C44" s="403"/>
      <c r="D44" s="403"/>
      <c r="E44" s="403"/>
      <c r="F44" s="403"/>
      <c r="G44" s="403"/>
      <c r="H44" s="403"/>
      <c r="I44" s="403"/>
      <c r="J44" s="403"/>
      <c r="K44" s="403"/>
      <c r="L44" s="403"/>
      <c r="M44" s="403"/>
      <c r="N44" s="403"/>
      <c r="O44" s="404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403"/>
      <c r="B45" s="403"/>
      <c r="C45" s="403"/>
      <c r="D45" s="403"/>
      <c r="E45" s="403"/>
      <c r="F45" s="403"/>
      <c r="G45" s="403"/>
      <c r="H45" s="403"/>
      <c r="I45" s="403"/>
      <c r="J45" s="403"/>
      <c r="K45" s="403"/>
      <c r="L45" s="403"/>
      <c r="M45" s="403"/>
      <c r="N45" s="403"/>
      <c r="O45" s="404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415" t="s">
        <v>104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03"/>
      <c r="Z46" s="403"/>
      <c r="AA46" s="370"/>
      <c r="AB46" s="370"/>
      <c r="AC46" s="370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8">
        <v>4607091389111</v>
      </c>
      <c r="E47" s="389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3"/>
      <c r="R47" s="393"/>
      <c r="S47" s="393"/>
      <c r="T47" s="394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2"/>
      <c r="B48" s="403"/>
      <c r="C48" s="403"/>
      <c r="D48" s="403"/>
      <c r="E48" s="403"/>
      <c r="F48" s="403"/>
      <c r="G48" s="403"/>
      <c r="H48" s="403"/>
      <c r="I48" s="403"/>
      <c r="J48" s="403"/>
      <c r="K48" s="403"/>
      <c r="L48" s="403"/>
      <c r="M48" s="403"/>
      <c r="N48" s="403"/>
      <c r="O48" s="404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403"/>
      <c r="B49" s="403"/>
      <c r="C49" s="403"/>
      <c r="D49" s="403"/>
      <c r="E49" s="403"/>
      <c r="F49" s="403"/>
      <c r="G49" s="403"/>
      <c r="H49" s="403"/>
      <c r="I49" s="403"/>
      <c r="J49" s="403"/>
      <c r="K49" s="403"/>
      <c r="L49" s="403"/>
      <c r="M49" s="403"/>
      <c r="N49" s="403"/>
      <c r="O49" s="404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390" t="s">
        <v>107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48"/>
      <c r="AB50" s="48"/>
      <c r="AC50" s="48"/>
    </row>
    <row r="51" spans="1:68" ht="16.5" hidden="1" customHeight="1" x14ac:dyDescent="0.25">
      <c r="A51" s="423" t="s">
        <v>108</v>
      </c>
      <c r="B51" s="403"/>
      <c r="C51" s="403"/>
      <c r="D51" s="403"/>
      <c r="E51" s="403"/>
      <c r="F51" s="403"/>
      <c r="G51" s="403"/>
      <c r="H51" s="403"/>
      <c r="I51" s="403"/>
      <c r="J51" s="403"/>
      <c r="K51" s="403"/>
      <c r="L51" s="403"/>
      <c r="M51" s="403"/>
      <c r="N51" s="403"/>
      <c r="O51" s="403"/>
      <c r="P51" s="403"/>
      <c r="Q51" s="403"/>
      <c r="R51" s="403"/>
      <c r="S51" s="403"/>
      <c r="T51" s="403"/>
      <c r="U51" s="403"/>
      <c r="V51" s="403"/>
      <c r="W51" s="403"/>
      <c r="X51" s="403"/>
      <c r="Y51" s="403"/>
      <c r="Z51" s="403"/>
      <c r="AA51" s="371"/>
      <c r="AB51" s="371"/>
      <c r="AC51" s="371"/>
    </row>
    <row r="52" spans="1:68" ht="14.25" hidden="1" customHeight="1" x14ac:dyDescent="0.25">
      <c r="A52" s="415" t="s">
        <v>109</v>
      </c>
      <c r="B52" s="403"/>
      <c r="C52" s="403"/>
      <c r="D52" s="403"/>
      <c r="E52" s="403"/>
      <c r="F52" s="403"/>
      <c r="G52" s="403"/>
      <c r="H52" s="403"/>
      <c r="I52" s="403"/>
      <c r="J52" s="403"/>
      <c r="K52" s="403"/>
      <c r="L52" s="403"/>
      <c r="M52" s="403"/>
      <c r="N52" s="403"/>
      <c r="O52" s="403"/>
      <c r="P52" s="403"/>
      <c r="Q52" s="403"/>
      <c r="R52" s="403"/>
      <c r="S52" s="403"/>
      <c r="T52" s="403"/>
      <c r="U52" s="403"/>
      <c r="V52" s="403"/>
      <c r="W52" s="403"/>
      <c r="X52" s="403"/>
      <c r="Y52" s="403"/>
      <c r="Z52" s="403"/>
      <c r="AA52" s="370"/>
      <c r="AB52" s="370"/>
      <c r="AC52" s="370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88">
        <v>4607091385670</v>
      </c>
      <c r="E53" s="389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3"/>
      <c r="R53" s="393"/>
      <c r="S53" s="393"/>
      <c r="T53" s="394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8">
        <v>4607091385670</v>
      </c>
      <c r="E54" s="389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3"/>
      <c r="R54" s="393"/>
      <c r="S54" s="393"/>
      <c r="T54" s="394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8">
        <v>4680115883956</v>
      </c>
      <c r="E55" s="389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3"/>
      <c r="R55" s="393"/>
      <c r="S55" s="393"/>
      <c r="T55" s="394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88">
        <v>4607091385687</v>
      </c>
      <c r="E56" s="389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3"/>
      <c r="R56" s="393"/>
      <c r="S56" s="393"/>
      <c r="T56" s="394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8">
        <v>4680115882539</v>
      </c>
      <c r="E57" s="389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1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3"/>
      <c r="R57" s="393"/>
      <c r="S57" s="393"/>
      <c r="T57" s="394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8">
        <v>4680115883949</v>
      </c>
      <c r="E58" s="389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6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3"/>
      <c r="R58" s="393"/>
      <c r="S58" s="393"/>
      <c r="T58" s="394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2"/>
      <c r="B59" s="403"/>
      <c r="C59" s="403"/>
      <c r="D59" s="403"/>
      <c r="E59" s="403"/>
      <c r="F59" s="403"/>
      <c r="G59" s="403"/>
      <c r="H59" s="403"/>
      <c r="I59" s="403"/>
      <c r="J59" s="403"/>
      <c r="K59" s="403"/>
      <c r="L59" s="403"/>
      <c r="M59" s="403"/>
      <c r="N59" s="403"/>
      <c r="O59" s="404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0</v>
      </c>
      <c r="Y59" s="379">
        <f>IFERROR(Y53/H53,"0")+IFERROR(Y54/H54,"0")+IFERROR(Y55/H55,"0")+IFERROR(Y56/H56,"0")+IFERROR(Y57/H57,"0")+IFERROR(Y58/H58,"0")</f>
        <v>0</v>
      </c>
      <c r="Z59" s="379">
        <f>IFERROR(IF(Z53="",0,Z53),"0")+IFERROR(IF(Z54="",0,Z54),"0")+IFERROR(IF(Z55="",0,Z55),"0")+IFERROR(IF(Z56="",0,Z56),"0")+IFERROR(IF(Z57="",0,Z57),"0")+IFERROR(IF(Z58="",0,Z58),"0")</f>
        <v>0</v>
      </c>
      <c r="AA59" s="380"/>
      <c r="AB59" s="380"/>
      <c r="AC59" s="380"/>
    </row>
    <row r="60" spans="1:68" hidden="1" x14ac:dyDescent="0.2">
      <c r="A60" s="403"/>
      <c r="B60" s="403"/>
      <c r="C60" s="403"/>
      <c r="D60" s="403"/>
      <c r="E60" s="403"/>
      <c r="F60" s="403"/>
      <c r="G60" s="403"/>
      <c r="H60" s="403"/>
      <c r="I60" s="403"/>
      <c r="J60" s="403"/>
      <c r="K60" s="403"/>
      <c r="L60" s="403"/>
      <c r="M60" s="403"/>
      <c r="N60" s="403"/>
      <c r="O60" s="404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0</v>
      </c>
      <c r="Y60" s="379">
        <f>IFERROR(SUM(Y53:Y58),"0")</f>
        <v>0</v>
      </c>
      <c r="Z60" s="37"/>
      <c r="AA60" s="380"/>
      <c r="AB60" s="380"/>
      <c r="AC60" s="380"/>
    </row>
    <row r="61" spans="1:68" ht="14.25" hidden="1" customHeight="1" x14ac:dyDescent="0.25">
      <c r="A61" s="415" t="s">
        <v>71</v>
      </c>
      <c r="B61" s="403"/>
      <c r="C61" s="403"/>
      <c r="D61" s="403"/>
      <c r="E61" s="403"/>
      <c r="F61" s="403"/>
      <c r="G61" s="403"/>
      <c r="H61" s="403"/>
      <c r="I61" s="403"/>
      <c r="J61" s="403"/>
      <c r="K61" s="403"/>
      <c r="L61" s="403"/>
      <c r="M61" s="403"/>
      <c r="N61" s="403"/>
      <c r="O61" s="403"/>
      <c r="P61" s="403"/>
      <c r="Q61" s="403"/>
      <c r="R61" s="403"/>
      <c r="S61" s="403"/>
      <c r="T61" s="403"/>
      <c r="U61" s="403"/>
      <c r="V61" s="403"/>
      <c r="W61" s="403"/>
      <c r="X61" s="403"/>
      <c r="Y61" s="403"/>
      <c r="Z61" s="403"/>
      <c r="AA61" s="370"/>
      <c r="AB61" s="370"/>
      <c r="AC61" s="370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8">
        <v>4680115885233</v>
      </c>
      <c r="E62" s="389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3"/>
      <c r="R62" s="393"/>
      <c r="S62" s="393"/>
      <c r="T62" s="394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8">
        <v>4680115884915</v>
      </c>
      <c r="E63" s="389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3"/>
      <c r="R63" s="393"/>
      <c r="S63" s="393"/>
      <c r="T63" s="394"/>
      <c r="U63" s="34"/>
      <c r="V63" s="34"/>
      <c r="W63" s="35" t="s">
        <v>68</v>
      </c>
      <c r="X63" s="377">
        <v>3.6</v>
      </c>
      <c r="Y63" s="378">
        <f>IFERROR(IF(X63="",0,CEILING((X63/$H63),1)*$H63),"")</f>
        <v>3.6</v>
      </c>
      <c r="Z63" s="36">
        <f>IFERROR(IF(Y63=0,"",ROUNDUP(Y63/H63,0)*0.00753),"")</f>
        <v>1.506E-2</v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4</v>
      </c>
      <c r="BN63" s="64">
        <f>IFERROR(Y63*I63/H63,"0")</f>
        <v>4</v>
      </c>
      <c r="BO63" s="64">
        <f>IFERROR(1/J63*(X63/H63),"0")</f>
        <v>1.282051282051282E-2</v>
      </c>
      <c r="BP63" s="64">
        <f>IFERROR(1/J63*(Y63/H63),"0")</f>
        <v>1.282051282051282E-2</v>
      </c>
    </row>
    <row r="64" spans="1:68" x14ac:dyDescent="0.2">
      <c r="A64" s="402"/>
      <c r="B64" s="403"/>
      <c r="C64" s="403"/>
      <c r="D64" s="403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4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2</v>
      </c>
      <c r="Y64" s="379">
        <f>IFERROR(Y62/H62,"0")+IFERROR(Y63/H63,"0")</f>
        <v>2</v>
      </c>
      <c r="Z64" s="379">
        <f>IFERROR(IF(Z62="",0,Z62),"0")+IFERROR(IF(Z63="",0,Z63),"0")</f>
        <v>1.506E-2</v>
      </c>
      <c r="AA64" s="380"/>
      <c r="AB64" s="380"/>
      <c r="AC64" s="380"/>
    </row>
    <row r="65" spans="1:68" x14ac:dyDescent="0.2">
      <c r="A65" s="403"/>
      <c r="B65" s="403"/>
      <c r="C65" s="403"/>
      <c r="D65" s="403"/>
      <c r="E65" s="403"/>
      <c r="F65" s="403"/>
      <c r="G65" s="403"/>
      <c r="H65" s="403"/>
      <c r="I65" s="403"/>
      <c r="J65" s="403"/>
      <c r="K65" s="403"/>
      <c r="L65" s="403"/>
      <c r="M65" s="403"/>
      <c r="N65" s="403"/>
      <c r="O65" s="404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3.6</v>
      </c>
      <c r="Y65" s="379">
        <f>IFERROR(SUM(Y62:Y63),"0")</f>
        <v>3.6</v>
      </c>
      <c r="Z65" s="37"/>
      <c r="AA65" s="380"/>
      <c r="AB65" s="380"/>
      <c r="AC65" s="380"/>
    </row>
    <row r="66" spans="1:68" ht="16.5" hidden="1" customHeight="1" x14ac:dyDescent="0.25">
      <c r="A66" s="423" t="s">
        <v>128</v>
      </c>
      <c r="B66" s="403"/>
      <c r="C66" s="403"/>
      <c r="D66" s="403"/>
      <c r="E66" s="403"/>
      <c r="F66" s="403"/>
      <c r="G66" s="403"/>
      <c r="H66" s="403"/>
      <c r="I66" s="403"/>
      <c r="J66" s="403"/>
      <c r="K66" s="403"/>
      <c r="L66" s="403"/>
      <c r="M66" s="403"/>
      <c r="N66" s="403"/>
      <c r="O66" s="403"/>
      <c r="P66" s="403"/>
      <c r="Q66" s="403"/>
      <c r="R66" s="403"/>
      <c r="S66" s="403"/>
      <c r="T66" s="403"/>
      <c r="U66" s="403"/>
      <c r="V66" s="403"/>
      <c r="W66" s="403"/>
      <c r="X66" s="403"/>
      <c r="Y66" s="403"/>
      <c r="Z66" s="403"/>
      <c r="AA66" s="371"/>
      <c r="AB66" s="371"/>
      <c r="AC66" s="371"/>
    </row>
    <row r="67" spans="1:68" ht="14.25" hidden="1" customHeight="1" x14ac:dyDescent="0.25">
      <c r="A67" s="415" t="s">
        <v>109</v>
      </c>
      <c r="B67" s="403"/>
      <c r="C67" s="403"/>
      <c r="D67" s="403"/>
      <c r="E67" s="403"/>
      <c r="F67" s="403"/>
      <c r="G67" s="403"/>
      <c r="H67" s="403"/>
      <c r="I67" s="403"/>
      <c r="J67" s="403"/>
      <c r="K67" s="403"/>
      <c r="L67" s="403"/>
      <c r="M67" s="403"/>
      <c r="N67" s="403"/>
      <c r="O67" s="403"/>
      <c r="P67" s="403"/>
      <c r="Q67" s="403"/>
      <c r="R67" s="403"/>
      <c r="S67" s="403"/>
      <c r="T67" s="403"/>
      <c r="U67" s="403"/>
      <c r="V67" s="403"/>
      <c r="W67" s="403"/>
      <c r="X67" s="403"/>
      <c r="Y67" s="403"/>
      <c r="Z67" s="403"/>
      <c r="AA67" s="370"/>
      <c r="AB67" s="370"/>
      <c r="AC67" s="370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88">
        <v>4680115885899</v>
      </c>
      <c r="E68" s="389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36" t="s">
        <v>132</v>
      </c>
      <c r="Q68" s="393"/>
      <c r="R68" s="393"/>
      <c r="S68" s="393"/>
      <c r="T68" s="394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88">
        <v>4680115881426</v>
      </c>
      <c r="E69" s="389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3"/>
      <c r="R69" s="393"/>
      <c r="S69" s="393"/>
      <c r="T69" s="394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388">
        <v>4680115881426</v>
      </c>
      <c r="E70" s="389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3"/>
      <c r="R70" s="393"/>
      <c r="S70" s="393"/>
      <c r="T70" s="394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88">
        <v>4680115880283</v>
      </c>
      <c r="E71" s="389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3"/>
      <c r="R71" s="393"/>
      <c r="S71" s="393"/>
      <c r="T71" s="394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88">
        <v>4680115882720</v>
      </c>
      <c r="E72" s="389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2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3"/>
      <c r="R72" s="393"/>
      <c r="S72" s="393"/>
      <c r="T72" s="394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388">
        <v>4680115881525</v>
      </c>
      <c r="E73" s="389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17" t="s">
        <v>144</v>
      </c>
      <c r="Q73" s="393"/>
      <c r="R73" s="393"/>
      <c r="S73" s="393"/>
      <c r="T73" s="394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145</v>
      </c>
      <c r="B74" s="54" t="s">
        <v>146</v>
      </c>
      <c r="C74" s="31">
        <v>4301011437</v>
      </c>
      <c r="D74" s="388">
        <v>4680115881419</v>
      </c>
      <c r="E74" s="389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3"/>
      <c r="R74" s="393"/>
      <c r="S74" s="393"/>
      <c r="T74" s="394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02"/>
      <c r="B75" s="403"/>
      <c r="C75" s="403"/>
      <c r="D75" s="403"/>
      <c r="E75" s="403"/>
      <c r="F75" s="403"/>
      <c r="G75" s="403"/>
      <c r="H75" s="403"/>
      <c r="I75" s="403"/>
      <c r="J75" s="403"/>
      <c r="K75" s="403"/>
      <c r="L75" s="403"/>
      <c r="M75" s="403"/>
      <c r="N75" s="403"/>
      <c r="O75" s="404"/>
      <c r="P75" s="383" t="s">
        <v>69</v>
      </c>
      <c r="Q75" s="384"/>
      <c r="R75" s="384"/>
      <c r="S75" s="384"/>
      <c r="T75" s="384"/>
      <c r="U75" s="384"/>
      <c r="V75" s="385"/>
      <c r="W75" s="37" t="s">
        <v>70</v>
      </c>
      <c r="X75" s="379">
        <f>IFERROR(X68/H68,"0")+IFERROR(X69/H69,"0")+IFERROR(X70/H70,"0")+IFERROR(X71/H71,"0")+IFERROR(X72/H72,"0")+IFERROR(X73/H73,"0")+IFERROR(X74/H74,"0")</f>
        <v>0</v>
      </c>
      <c r="Y75" s="379">
        <f>IFERROR(Y68/H68,"0")+IFERROR(Y69/H69,"0")+IFERROR(Y70/H70,"0")+IFERROR(Y71/H71,"0")+IFERROR(Y72/H72,"0")+IFERROR(Y73/H73,"0")+IFERROR(Y74/H74,"0")</f>
        <v>0</v>
      </c>
      <c r="Z75" s="379">
        <f>IFERROR(IF(Z68="",0,Z68),"0")+IFERROR(IF(Z69="",0,Z69),"0")+IFERROR(IF(Z70="",0,Z70),"0")+IFERROR(IF(Z71="",0,Z71),"0")+IFERROR(IF(Z72="",0,Z72),"0")+IFERROR(IF(Z73="",0,Z73),"0")+IFERROR(IF(Z74="",0,Z74),"0")</f>
        <v>0</v>
      </c>
      <c r="AA75" s="380"/>
      <c r="AB75" s="380"/>
      <c r="AC75" s="380"/>
    </row>
    <row r="76" spans="1:68" hidden="1" x14ac:dyDescent="0.2">
      <c r="A76" s="403"/>
      <c r="B76" s="403"/>
      <c r="C76" s="403"/>
      <c r="D76" s="403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404"/>
      <c r="P76" s="383" t="s">
        <v>69</v>
      </c>
      <c r="Q76" s="384"/>
      <c r="R76" s="384"/>
      <c r="S76" s="384"/>
      <c r="T76" s="384"/>
      <c r="U76" s="384"/>
      <c r="V76" s="385"/>
      <c r="W76" s="37" t="s">
        <v>68</v>
      </c>
      <c r="X76" s="379">
        <f>IFERROR(SUM(X68:X74),"0")</f>
        <v>0</v>
      </c>
      <c r="Y76" s="379">
        <f>IFERROR(SUM(Y68:Y74),"0")</f>
        <v>0</v>
      </c>
      <c r="Z76" s="37"/>
      <c r="AA76" s="380"/>
      <c r="AB76" s="380"/>
      <c r="AC76" s="380"/>
    </row>
    <row r="77" spans="1:68" ht="14.25" hidden="1" customHeight="1" x14ac:dyDescent="0.25">
      <c r="A77" s="415" t="s">
        <v>147</v>
      </c>
      <c r="B77" s="403"/>
      <c r="C77" s="403"/>
      <c r="D77" s="403"/>
      <c r="E77" s="403"/>
      <c r="F77" s="403"/>
      <c r="G77" s="403"/>
      <c r="H77" s="403"/>
      <c r="I77" s="403"/>
      <c r="J77" s="403"/>
      <c r="K77" s="403"/>
      <c r="L77" s="403"/>
      <c r="M77" s="403"/>
      <c r="N77" s="403"/>
      <c r="O77" s="403"/>
      <c r="P77" s="403"/>
      <c r="Q77" s="403"/>
      <c r="R77" s="403"/>
      <c r="S77" s="403"/>
      <c r="T77" s="403"/>
      <c r="U77" s="403"/>
      <c r="V77" s="403"/>
      <c r="W77" s="403"/>
      <c r="X77" s="403"/>
      <c r="Y77" s="403"/>
      <c r="Z77" s="403"/>
      <c r="AA77" s="370"/>
      <c r="AB77" s="370"/>
      <c r="AC77" s="370"/>
    </row>
    <row r="78" spans="1:68" ht="27" hidden="1" customHeight="1" x14ac:dyDescent="0.25">
      <c r="A78" s="54" t="s">
        <v>148</v>
      </c>
      <c r="B78" s="54" t="s">
        <v>149</v>
      </c>
      <c r="C78" s="31">
        <v>4301020298</v>
      </c>
      <c r="D78" s="388">
        <v>4680115881440</v>
      </c>
      <c r="E78" s="389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2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3"/>
      <c r="R78" s="393"/>
      <c r="S78" s="393"/>
      <c r="T78" s="394"/>
      <c r="U78" s="34"/>
      <c r="V78" s="34"/>
      <c r="W78" s="35" t="s">
        <v>68</v>
      </c>
      <c r="X78" s="377">
        <v>0</v>
      </c>
      <c r="Y78" s="3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150</v>
      </c>
      <c r="B79" s="54" t="s">
        <v>151</v>
      </c>
      <c r="C79" s="31">
        <v>4301020296</v>
      </c>
      <c r="D79" s="388">
        <v>4680115881433</v>
      </c>
      <c r="E79" s="389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41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3"/>
      <c r="R79" s="393"/>
      <c r="S79" s="393"/>
      <c r="T79" s="394"/>
      <c r="U79" s="34"/>
      <c r="V79" s="34"/>
      <c r="W79" s="35" t="s">
        <v>68</v>
      </c>
      <c r="X79" s="377">
        <v>270</v>
      </c>
      <c r="Y79" s="378">
        <f>IFERROR(IF(X79="",0,CEILING((X79/$H79),1)*$H79),"")</f>
        <v>270</v>
      </c>
      <c r="Z79" s="36">
        <f>IFERROR(IF(Y79=0,"",ROUNDUP(Y79/H79,0)*0.00753),"")</f>
        <v>0.753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290</v>
      </c>
      <c r="BN79" s="64">
        <f>IFERROR(Y79*I79/H79,"0")</f>
        <v>290</v>
      </c>
      <c r="BO79" s="64">
        <f>IFERROR(1/J79*(X79/H79),"0")</f>
        <v>0.64102564102564097</v>
      </c>
      <c r="BP79" s="64">
        <f>IFERROR(1/J79*(Y79/H79),"0")</f>
        <v>0.64102564102564097</v>
      </c>
    </row>
    <row r="80" spans="1:68" x14ac:dyDescent="0.2">
      <c r="A80" s="402"/>
      <c r="B80" s="403"/>
      <c r="C80" s="403"/>
      <c r="D80" s="403"/>
      <c r="E80" s="403"/>
      <c r="F80" s="403"/>
      <c r="G80" s="403"/>
      <c r="H80" s="403"/>
      <c r="I80" s="403"/>
      <c r="J80" s="403"/>
      <c r="K80" s="403"/>
      <c r="L80" s="403"/>
      <c r="M80" s="403"/>
      <c r="N80" s="403"/>
      <c r="O80" s="404"/>
      <c r="P80" s="383" t="s">
        <v>69</v>
      </c>
      <c r="Q80" s="384"/>
      <c r="R80" s="384"/>
      <c r="S80" s="384"/>
      <c r="T80" s="384"/>
      <c r="U80" s="384"/>
      <c r="V80" s="385"/>
      <c r="W80" s="37" t="s">
        <v>70</v>
      </c>
      <c r="X80" s="379">
        <f>IFERROR(X78/H78,"0")+IFERROR(X79/H79,"0")</f>
        <v>100</v>
      </c>
      <c r="Y80" s="379">
        <f>IFERROR(Y78/H78,"0")+IFERROR(Y79/H79,"0")</f>
        <v>100</v>
      </c>
      <c r="Z80" s="379">
        <f>IFERROR(IF(Z78="",0,Z78),"0")+IFERROR(IF(Z79="",0,Z79),"0")</f>
        <v>0.753</v>
      </c>
      <c r="AA80" s="380"/>
      <c r="AB80" s="380"/>
      <c r="AC80" s="380"/>
    </row>
    <row r="81" spans="1:68" x14ac:dyDescent="0.2">
      <c r="A81" s="403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4"/>
      <c r="P81" s="383" t="s">
        <v>69</v>
      </c>
      <c r="Q81" s="384"/>
      <c r="R81" s="384"/>
      <c r="S81" s="384"/>
      <c r="T81" s="384"/>
      <c r="U81" s="384"/>
      <c r="V81" s="385"/>
      <c r="W81" s="37" t="s">
        <v>68</v>
      </c>
      <c r="X81" s="379">
        <f>IFERROR(SUM(X78:X79),"0")</f>
        <v>270</v>
      </c>
      <c r="Y81" s="379">
        <f>IFERROR(SUM(Y78:Y79),"0")</f>
        <v>270</v>
      </c>
      <c r="Z81" s="37"/>
      <c r="AA81" s="380"/>
      <c r="AB81" s="380"/>
      <c r="AC81" s="380"/>
    </row>
    <row r="82" spans="1:68" ht="14.25" hidden="1" customHeight="1" x14ac:dyDescent="0.25">
      <c r="A82" s="415" t="s">
        <v>63</v>
      </c>
      <c r="B82" s="403"/>
      <c r="C82" s="403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370"/>
      <c r="AB82" s="370"/>
      <c r="AC82" s="370"/>
    </row>
    <row r="83" spans="1:68" ht="16.5" hidden="1" customHeight="1" x14ac:dyDescent="0.25">
      <c r="A83" s="54" t="s">
        <v>152</v>
      </c>
      <c r="B83" s="54" t="s">
        <v>153</v>
      </c>
      <c r="C83" s="31">
        <v>4301031242</v>
      </c>
      <c r="D83" s="388">
        <v>4680115885066</v>
      </c>
      <c r="E83" s="389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2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93"/>
      <c r="R83" s="393"/>
      <c r="S83" s="393"/>
      <c r="T83" s="394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154</v>
      </c>
      <c r="B84" s="54" t="s">
        <v>155</v>
      </c>
      <c r="C84" s="31">
        <v>4301031240</v>
      </c>
      <c r="D84" s="388">
        <v>4680115885042</v>
      </c>
      <c r="E84" s="389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3"/>
      <c r="R84" s="393"/>
      <c r="S84" s="393"/>
      <c r="T84" s="394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4301031315</v>
      </c>
      <c r="D85" s="388">
        <v>4680115885080</v>
      </c>
      <c r="E85" s="389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93"/>
      <c r="R85" s="393"/>
      <c r="S85" s="393"/>
      <c r="T85" s="394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158</v>
      </c>
      <c r="B86" s="54" t="s">
        <v>159</v>
      </c>
      <c r="C86" s="31">
        <v>4301031243</v>
      </c>
      <c r="D86" s="388">
        <v>4680115885073</v>
      </c>
      <c r="E86" s="389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93"/>
      <c r="R86" s="393"/>
      <c r="S86" s="393"/>
      <c r="T86" s="394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4301031241</v>
      </c>
      <c r="D87" s="388">
        <v>4680115885059</v>
      </c>
      <c r="E87" s="389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49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93"/>
      <c r="R87" s="393"/>
      <c r="S87" s="393"/>
      <c r="T87" s="394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4301031316</v>
      </c>
      <c r="D88" s="388">
        <v>4680115885097</v>
      </c>
      <c r="E88" s="389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93"/>
      <c r="R88" s="393"/>
      <c r="S88" s="393"/>
      <c r="T88" s="394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2"/>
      <c r="B89" s="403"/>
      <c r="C89" s="403"/>
      <c r="D89" s="403"/>
      <c r="E89" s="403"/>
      <c r="F89" s="403"/>
      <c r="G89" s="403"/>
      <c r="H89" s="403"/>
      <c r="I89" s="403"/>
      <c r="J89" s="403"/>
      <c r="K89" s="403"/>
      <c r="L89" s="403"/>
      <c r="M89" s="403"/>
      <c r="N89" s="403"/>
      <c r="O89" s="404"/>
      <c r="P89" s="383" t="s">
        <v>69</v>
      </c>
      <c r="Q89" s="384"/>
      <c r="R89" s="384"/>
      <c r="S89" s="384"/>
      <c r="T89" s="384"/>
      <c r="U89" s="384"/>
      <c r="V89" s="385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hidden="1" x14ac:dyDescent="0.2">
      <c r="A90" s="403"/>
      <c r="B90" s="403"/>
      <c r="C90" s="403"/>
      <c r="D90" s="403"/>
      <c r="E90" s="403"/>
      <c r="F90" s="403"/>
      <c r="G90" s="403"/>
      <c r="H90" s="403"/>
      <c r="I90" s="403"/>
      <c r="J90" s="403"/>
      <c r="K90" s="403"/>
      <c r="L90" s="403"/>
      <c r="M90" s="403"/>
      <c r="N90" s="403"/>
      <c r="O90" s="404"/>
      <c r="P90" s="383" t="s">
        <v>69</v>
      </c>
      <c r="Q90" s="384"/>
      <c r="R90" s="384"/>
      <c r="S90" s="384"/>
      <c r="T90" s="384"/>
      <c r="U90" s="384"/>
      <c r="V90" s="385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hidden="1" customHeight="1" x14ac:dyDescent="0.25">
      <c r="A91" s="415" t="s">
        <v>71</v>
      </c>
      <c r="B91" s="403"/>
      <c r="C91" s="403"/>
      <c r="D91" s="403"/>
      <c r="E91" s="403"/>
      <c r="F91" s="403"/>
      <c r="G91" s="403"/>
      <c r="H91" s="403"/>
      <c r="I91" s="403"/>
      <c r="J91" s="403"/>
      <c r="K91" s="403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403"/>
      <c r="AA91" s="370"/>
      <c r="AB91" s="370"/>
      <c r="AC91" s="370"/>
    </row>
    <row r="92" spans="1:68" ht="16.5" customHeight="1" x14ac:dyDescent="0.25">
      <c r="A92" s="54" t="s">
        <v>164</v>
      </c>
      <c r="B92" s="54" t="s">
        <v>165</v>
      </c>
      <c r="C92" s="31">
        <v>4301051827</v>
      </c>
      <c r="D92" s="388">
        <v>4680115884403</v>
      </c>
      <c r="E92" s="389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93"/>
      <c r="R92" s="393"/>
      <c r="S92" s="393"/>
      <c r="T92" s="394"/>
      <c r="U92" s="34"/>
      <c r="V92" s="34"/>
      <c r="W92" s="35" t="s">
        <v>68</v>
      </c>
      <c r="X92" s="377">
        <v>3.6</v>
      </c>
      <c r="Y92" s="378">
        <f>IFERROR(IF(X92="",0,CEILING((X92/$H92),1)*$H92),"")</f>
        <v>3.6</v>
      </c>
      <c r="Z92" s="36">
        <f>IFERROR(IF(Y92=0,"",ROUNDUP(Y92/H92,0)*0.00753),"")</f>
        <v>1.506E-2</v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4</v>
      </c>
      <c r="BN92" s="64">
        <f>IFERROR(Y92*I92/H92,"0")</f>
        <v>4</v>
      </c>
      <c r="BO92" s="64">
        <f>IFERROR(1/J92*(X92/H92),"0")</f>
        <v>1.282051282051282E-2</v>
      </c>
      <c r="BP92" s="64">
        <f>IFERROR(1/J92*(Y92/H92),"0")</f>
        <v>1.282051282051282E-2</v>
      </c>
    </row>
    <row r="93" spans="1:68" ht="16.5" customHeight="1" x14ac:dyDescent="0.25">
      <c r="A93" s="54" t="s">
        <v>166</v>
      </c>
      <c r="B93" s="54" t="s">
        <v>167</v>
      </c>
      <c r="C93" s="31">
        <v>4301051837</v>
      </c>
      <c r="D93" s="388">
        <v>4680115884311</v>
      </c>
      <c r="E93" s="389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93"/>
      <c r="R93" s="393"/>
      <c r="S93" s="393"/>
      <c r="T93" s="394"/>
      <c r="U93" s="34"/>
      <c r="V93" s="34"/>
      <c r="W93" s="35" t="s">
        <v>68</v>
      </c>
      <c r="X93" s="377">
        <v>3.6</v>
      </c>
      <c r="Y93" s="378">
        <f>IFERROR(IF(X93="",0,CEILING((X93/$H93),1)*$H93),"")</f>
        <v>3.6</v>
      </c>
      <c r="Z93" s="36">
        <f>IFERROR(IF(Y93=0,"",ROUNDUP(Y93/H93,0)*0.00753),"")</f>
        <v>1.506E-2</v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4.1319999999999997</v>
      </c>
      <c r="BN93" s="64">
        <f>IFERROR(Y93*I93/H93,"0")</f>
        <v>4.1319999999999997</v>
      </c>
      <c r="BO93" s="64">
        <f>IFERROR(1/J93*(X93/H93),"0")</f>
        <v>1.282051282051282E-2</v>
      </c>
      <c r="BP93" s="64">
        <f>IFERROR(1/J93*(Y93/H93),"0")</f>
        <v>1.282051282051282E-2</v>
      </c>
    </row>
    <row r="94" spans="1:68" x14ac:dyDescent="0.2">
      <c r="A94" s="402"/>
      <c r="B94" s="403"/>
      <c r="C94" s="403"/>
      <c r="D94" s="403"/>
      <c r="E94" s="403"/>
      <c r="F94" s="403"/>
      <c r="G94" s="403"/>
      <c r="H94" s="403"/>
      <c r="I94" s="403"/>
      <c r="J94" s="403"/>
      <c r="K94" s="403"/>
      <c r="L94" s="403"/>
      <c r="M94" s="403"/>
      <c r="N94" s="403"/>
      <c r="O94" s="404"/>
      <c r="P94" s="383" t="s">
        <v>69</v>
      </c>
      <c r="Q94" s="384"/>
      <c r="R94" s="384"/>
      <c r="S94" s="384"/>
      <c r="T94" s="384"/>
      <c r="U94" s="384"/>
      <c r="V94" s="385"/>
      <c r="W94" s="37" t="s">
        <v>70</v>
      </c>
      <c r="X94" s="379">
        <f>IFERROR(X92/H92,"0")+IFERROR(X93/H93,"0")</f>
        <v>4</v>
      </c>
      <c r="Y94" s="379">
        <f>IFERROR(Y92/H92,"0")+IFERROR(Y93/H93,"0")</f>
        <v>4</v>
      </c>
      <c r="Z94" s="379">
        <f>IFERROR(IF(Z92="",0,Z92),"0")+IFERROR(IF(Z93="",0,Z93),"0")</f>
        <v>3.0120000000000001E-2</v>
      </c>
      <c r="AA94" s="380"/>
      <c r="AB94" s="380"/>
      <c r="AC94" s="380"/>
    </row>
    <row r="95" spans="1:68" x14ac:dyDescent="0.2">
      <c r="A95" s="403"/>
      <c r="B95" s="403"/>
      <c r="C95" s="403"/>
      <c r="D95" s="403"/>
      <c r="E95" s="403"/>
      <c r="F95" s="403"/>
      <c r="G95" s="403"/>
      <c r="H95" s="403"/>
      <c r="I95" s="403"/>
      <c r="J95" s="403"/>
      <c r="K95" s="403"/>
      <c r="L95" s="403"/>
      <c r="M95" s="403"/>
      <c r="N95" s="403"/>
      <c r="O95" s="404"/>
      <c r="P95" s="383" t="s">
        <v>69</v>
      </c>
      <c r="Q95" s="384"/>
      <c r="R95" s="384"/>
      <c r="S95" s="384"/>
      <c r="T95" s="384"/>
      <c r="U95" s="384"/>
      <c r="V95" s="385"/>
      <c r="W95" s="37" t="s">
        <v>68</v>
      </c>
      <c r="X95" s="379">
        <f>IFERROR(SUM(X92:X93),"0")</f>
        <v>7.2</v>
      </c>
      <c r="Y95" s="379">
        <f>IFERROR(SUM(Y92:Y93),"0")</f>
        <v>7.2</v>
      </c>
      <c r="Z95" s="37"/>
      <c r="AA95" s="380"/>
      <c r="AB95" s="380"/>
      <c r="AC95" s="380"/>
    </row>
    <row r="96" spans="1:68" ht="14.25" hidden="1" customHeight="1" x14ac:dyDescent="0.25">
      <c r="A96" s="415" t="s">
        <v>168</v>
      </c>
      <c r="B96" s="403"/>
      <c r="C96" s="403"/>
      <c r="D96" s="403"/>
      <c r="E96" s="403"/>
      <c r="F96" s="403"/>
      <c r="G96" s="403"/>
      <c r="H96" s="403"/>
      <c r="I96" s="403"/>
      <c r="J96" s="403"/>
      <c r="K96" s="403"/>
      <c r="L96" s="403"/>
      <c r="M96" s="403"/>
      <c r="N96" s="403"/>
      <c r="O96" s="403"/>
      <c r="P96" s="403"/>
      <c r="Q96" s="403"/>
      <c r="R96" s="403"/>
      <c r="S96" s="403"/>
      <c r="T96" s="403"/>
      <c r="U96" s="403"/>
      <c r="V96" s="403"/>
      <c r="W96" s="403"/>
      <c r="X96" s="403"/>
      <c r="Y96" s="403"/>
      <c r="Z96" s="403"/>
      <c r="AA96" s="370"/>
      <c r="AB96" s="370"/>
      <c r="AC96" s="370"/>
    </row>
    <row r="97" spans="1:68" ht="27" hidden="1" customHeight="1" x14ac:dyDescent="0.25">
      <c r="A97" s="54" t="s">
        <v>169</v>
      </c>
      <c r="B97" s="54" t="s">
        <v>170</v>
      </c>
      <c r="C97" s="31">
        <v>4301060366</v>
      </c>
      <c r="D97" s="388">
        <v>4680115881532</v>
      </c>
      <c r="E97" s="389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3"/>
      <c r="R97" s="393"/>
      <c r="S97" s="393"/>
      <c r="T97" s="394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169</v>
      </c>
      <c r="B98" s="54" t="s">
        <v>171</v>
      </c>
      <c r="C98" s="31">
        <v>4301060371</v>
      </c>
      <c r="D98" s="388">
        <v>4680115881532</v>
      </c>
      <c r="E98" s="389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5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3"/>
      <c r="R98" s="393"/>
      <c r="S98" s="393"/>
      <c r="T98" s="394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172</v>
      </c>
      <c r="B99" s="54" t="s">
        <v>173</v>
      </c>
      <c r="C99" s="31">
        <v>4301060351</v>
      </c>
      <c r="D99" s="388">
        <v>4680115881464</v>
      </c>
      <c r="E99" s="389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1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3"/>
      <c r="R99" s="393"/>
      <c r="S99" s="393"/>
      <c r="T99" s="394"/>
      <c r="U99" s="34"/>
      <c r="V99" s="34"/>
      <c r="W99" s="35" t="s">
        <v>68</v>
      </c>
      <c r="X99" s="377">
        <v>24</v>
      </c>
      <c r="Y99" s="378">
        <f>IFERROR(IF(X99="",0,CEILING((X99/$H99),1)*$H99),"")</f>
        <v>24</v>
      </c>
      <c r="Z99" s="36">
        <f>IFERROR(IF(Y99=0,"",ROUNDUP(Y99/H99,0)*0.00753),"")</f>
        <v>7.5300000000000006E-2</v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26.000000000000004</v>
      </c>
      <c r="BN99" s="64">
        <f>IFERROR(Y99*I99/H99,"0")</f>
        <v>26.000000000000004</v>
      </c>
      <c r="BO99" s="64">
        <f>IFERROR(1/J99*(X99/H99),"0")</f>
        <v>6.4102564102564097E-2</v>
      </c>
      <c r="BP99" s="64">
        <f>IFERROR(1/J99*(Y99/H99),"0")</f>
        <v>6.4102564102564097E-2</v>
      </c>
    </row>
    <row r="100" spans="1:68" x14ac:dyDescent="0.2">
      <c r="A100" s="402"/>
      <c r="B100" s="403"/>
      <c r="C100" s="403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03"/>
      <c r="O100" s="404"/>
      <c r="P100" s="383" t="s">
        <v>69</v>
      </c>
      <c r="Q100" s="384"/>
      <c r="R100" s="384"/>
      <c r="S100" s="384"/>
      <c r="T100" s="384"/>
      <c r="U100" s="384"/>
      <c r="V100" s="385"/>
      <c r="W100" s="37" t="s">
        <v>70</v>
      </c>
      <c r="X100" s="379">
        <f>IFERROR(X97/H97,"0")+IFERROR(X98/H98,"0")+IFERROR(X99/H99,"0")</f>
        <v>10</v>
      </c>
      <c r="Y100" s="379">
        <f>IFERROR(Y97/H97,"0")+IFERROR(Y98/H98,"0")+IFERROR(Y99/H99,"0")</f>
        <v>10</v>
      </c>
      <c r="Z100" s="379">
        <f>IFERROR(IF(Z97="",0,Z97),"0")+IFERROR(IF(Z98="",0,Z98),"0")+IFERROR(IF(Z99="",0,Z99),"0")</f>
        <v>7.5300000000000006E-2</v>
      </c>
      <c r="AA100" s="380"/>
      <c r="AB100" s="380"/>
      <c r="AC100" s="380"/>
    </row>
    <row r="101" spans="1:68" x14ac:dyDescent="0.2">
      <c r="A101" s="403"/>
      <c r="B101" s="403"/>
      <c r="C101" s="403"/>
      <c r="D101" s="403"/>
      <c r="E101" s="403"/>
      <c r="F101" s="403"/>
      <c r="G101" s="403"/>
      <c r="H101" s="403"/>
      <c r="I101" s="403"/>
      <c r="J101" s="403"/>
      <c r="K101" s="403"/>
      <c r="L101" s="403"/>
      <c r="M101" s="403"/>
      <c r="N101" s="403"/>
      <c r="O101" s="404"/>
      <c r="P101" s="383" t="s">
        <v>69</v>
      </c>
      <c r="Q101" s="384"/>
      <c r="R101" s="384"/>
      <c r="S101" s="384"/>
      <c r="T101" s="384"/>
      <c r="U101" s="384"/>
      <c r="V101" s="385"/>
      <c r="W101" s="37" t="s">
        <v>68</v>
      </c>
      <c r="X101" s="379">
        <f>IFERROR(SUM(X97:X99),"0")</f>
        <v>24</v>
      </c>
      <c r="Y101" s="379">
        <f>IFERROR(SUM(Y97:Y99),"0")</f>
        <v>24</v>
      </c>
      <c r="Z101" s="37"/>
      <c r="AA101" s="380"/>
      <c r="AB101" s="380"/>
      <c r="AC101" s="380"/>
    </row>
    <row r="102" spans="1:68" ht="16.5" hidden="1" customHeight="1" x14ac:dyDescent="0.25">
      <c r="A102" s="423" t="s">
        <v>174</v>
      </c>
      <c r="B102" s="403"/>
      <c r="C102" s="403"/>
      <c r="D102" s="403"/>
      <c r="E102" s="403"/>
      <c r="F102" s="403"/>
      <c r="G102" s="403"/>
      <c r="H102" s="403"/>
      <c r="I102" s="403"/>
      <c r="J102" s="403"/>
      <c r="K102" s="403"/>
      <c r="L102" s="403"/>
      <c r="M102" s="403"/>
      <c r="N102" s="403"/>
      <c r="O102" s="403"/>
      <c r="P102" s="403"/>
      <c r="Q102" s="403"/>
      <c r="R102" s="403"/>
      <c r="S102" s="403"/>
      <c r="T102" s="403"/>
      <c r="U102" s="403"/>
      <c r="V102" s="403"/>
      <c r="W102" s="403"/>
      <c r="X102" s="403"/>
      <c r="Y102" s="403"/>
      <c r="Z102" s="403"/>
      <c r="AA102" s="371"/>
      <c r="AB102" s="371"/>
      <c r="AC102" s="371"/>
    </row>
    <row r="103" spans="1:68" ht="14.25" hidden="1" customHeight="1" x14ac:dyDescent="0.25">
      <c r="A103" s="415" t="s">
        <v>109</v>
      </c>
      <c r="B103" s="403"/>
      <c r="C103" s="403"/>
      <c r="D103" s="403"/>
      <c r="E103" s="403"/>
      <c r="F103" s="403"/>
      <c r="G103" s="403"/>
      <c r="H103" s="403"/>
      <c r="I103" s="403"/>
      <c r="J103" s="403"/>
      <c r="K103" s="403"/>
      <c r="L103" s="403"/>
      <c r="M103" s="403"/>
      <c r="N103" s="403"/>
      <c r="O103" s="403"/>
      <c r="P103" s="403"/>
      <c r="Q103" s="403"/>
      <c r="R103" s="403"/>
      <c r="S103" s="403"/>
      <c r="T103" s="403"/>
      <c r="U103" s="403"/>
      <c r="V103" s="403"/>
      <c r="W103" s="403"/>
      <c r="X103" s="403"/>
      <c r="Y103" s="403"/>
      <c r="Z103" s="403"/>
      <c r="AA103" s="370"/>
      <c r="AB103" s="370"/>
      <c r="AC103" s="370"/>
    </row>
    <row r="104" spans="1:68" ht="27" hidden="1" customHeight="1" x14ac:dyDescent="0.25">
      <c r="A104" s="54" t="s">
        <v>175</v>
      </c>
      <c r="B104" s="54" t="s">
        <v>176</v>
      </c>
      <c r="C104" s="31">
        <v>4301011468</v>
      </c>
      <c r="D104" s="388">
        <v>4680115881327</v>
      </c>
      <c r="E104" s="389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4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3"/>
      <c r="R104" s="393"/>
      <c r="S104" s="393"/>
      <c r="T104" s="394"/>
      <c r="U104" s="34"/>
      <c r="V104" s="34"/>
      <c r="W104" s="35" t="s">
        <v>68</v>
      </c>
      <c r="X104" s="377">
        <v>0</v>
      </c>
      <c r="Y104" s="3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177</v>
      </c>
      <c r="B105" s="54" t="s">
        <v>178</v>
      </c>
      <c r="C105" s="31">
        <v>4301011476</v>
      </c>
      <c r="D105" s="388">
        <v>4680115881518</v>
      </c>
      <c r="E105" s="389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93"/>
      <c r="R105" s="393"/>
      <c r="S105" s="393"/>
      <c r="T105" s="394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179</v>
      </c>
      <c r="B106" s="54" t="s">
        <v>180</v>
      </c>
      <c r="C106" s="31">
        <v>4301011443</v>
      </c>
      <c r="D106" s="388">
        <v>4680115881303</v>
      </c>
      <c r="E106" s="389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93"/>
      <c r="R106" s="393"/>
      <c r="S106" s="393"/>
      <c r="T106" s="394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402"/>
      <c r="B107" s="403"/>
      <c r="C107" s="403"/>
      <c r="D107" s="403"/>
      <c r="E107" s="403"/>
      <c r="F107" s="403"/>
      <c r="G107" s="403"/>
      <c r="H107" s="403"/>
      <c r="I107" s="403"/>
      <c r="J107" s="403"/>
      <c r="K107" s="403"/>
      <c r="L107" s="403"/>
      <c r="M107" s="403"/>
      <c r="N107" s="403"/>
      <c r="O107" s="404"/>
      <c r="P107" s="383" t="s">
        <v>69</v>
      </c>
      <c r="Q107" s="384"/>
      <c r="R107" s="384"/>
      <c r="S107" s="384"/>
      <c r="T107" s="384"/>
      <c r="U107" s="384"/>
      <c r="V107" s="385"/>
      <c r="W107" s="37" t="s">
        <v>70</v>
      </c>
      <c r="X107" s="379">
        <f>IFERROR(X104/H104,"0")+IFERROR(X105/H105,"0")+IFERROR(X106/H106,"0")</f>
        <v>0</v>
      </c>
      <c r="Y107" s="379">
        <f>IFERROR(Y104/H104,"0")+IFERROR(Y105/H105,"0")+IFERROR(Y106/H106,"0")</f>
        <v>0</v>
      </c>
      <c r="Z107" s="379">
        <f>IFERROR(IF(Z104="",0,Z104),"0")+IFERROR(IF(Z105="",0,Z105),"0")+IFERROR(IF(Z106="",0,Z106),"0")</f>
        <v>0</v>
      </c>
      <c r="AA107" s="380"/>
      <c r="AB107" s="380"/>
      <c r="AC107" s="380"/>
    </row>
    <row r="108" spans="1:68" hidden="1" x14ac:dyDescent="0.2">
      <c r="A108" s="403"/>
      <c r="B108" s="403"/>
      <c r="C108" s="403"/>
      <c r="D108" s="403"/>
      <c r="E108" s="403"/>
      <c r="F108" s="403"/>
      <c r="G108" s="403"/>
      <c r="H108" s="403"/>
      <c r="I108" s="403"/>
      <c r="J108" s="403"/>
      <c r="K108" s="403"/>
      <c r="L108" s="403"/>
      <c r="M108" s="403"/>
      <c r="N108" s="403"/>
      <c r="O108" s="404"/>
      <c r="P108" s="383" t="s">
        <v>69</v>
      </c>
      <c r="Q108" s="384"/>
      <c r="R108" s="384"/>
      <c r="S108" s="384"/>
      <c r="T108" s="384"/>
      <c r="U108" s="384"/>
      <c r="V108" s="385"/>
      <c r="W108" s="37" t="s">
        <v>68</v>
      </c>
      <c r="X108" s="379">
        <f>IFERROR(SUM(X104:X106),"0")</f>
        <v>0</v>
      </c>
      <c r="Y108" s="379">
        <f>IFERROR(SUM(Y104:Y106),"0")</f>
        <v>0</v>
      </c>
      <c r="Z108" s="37"/>
      <c r="AA108" s="380"/>
      <c r="AB108" s="380"/>
      <c r="AC108" s="380"/>
    </row>
    <row r="109" spans="1:68" ht="14.25" hidden="1" customHeight="1" x14ac:dyDescent="0.25">
      <c r="A109" s="415" t="s">
        <v>71</v>
      </c>
      <c r="B109" s="403"/>
      <c r="C109" s="403"/>
      <c r="D109" s="403"/>
      <c r="E109" s="403"/>
      <c r="F109" s="403"/>
      <c r="G109" s="403"/>
      <c r="H109" s="403"/>
      <c r="I109" s="403"/>
      <c r="J109" s="403"/>
      <c r="K109" s="403"/>
      <c r="L109" s="403"/>
      <c r="M109" s="403"/>
      <c r="N109" s="403"/>
      <c r="O109" s="403"/>
      <c r="P109" s="403"/>
      <c r="Q109" s="403"/>
      <c r="R109" s="403"/>
      <c r="S109" s="403"/>
      <c r="T109" s="403"/>
      <c r="U109" s="403"/>
      <c r="V109" s="403"/>
      <c r="W109" s="403"/>
      <c r="X109" s="403"/>
      <c r="Y109" s="403"/>
      <c r="Z109" s="403"/>
      <c r="AA109" s="370"/>
      <c r="AB109" s="370"/>
      <c r="AC109" s="370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8">
        <v>4607091386967</v>
      </c>
      <c r="E110" s="389"/>
      <c r="F110" s="376">
        <v>1.35</v>
      </c>
      <c r="G110" s="32">
        <v>6</v>
      </c>
      <c r="H110" s="376">
        <v>8.1</v>
      </c>
      <c r="I110" s="376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4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93"/>
      <c r="R110" s="393"/>
      <c r="S110" s="393"/>
      <c r="T110" s="394"/>
      <c r="U110" s="34"/>
      <c r="V110" s="34"/>
      <c r="W110" s="35" t="s">
        <v>68</v>
      </c>
      <c r="X110" s="377">
        <v>0</v>
      </c>
      <c r="Y110" s="3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181</v>
      </c>
      <c r="B111" s="54" t="s">
        <v>183</v>
      </c>
      <c r="C111" s="31">
        <v>4301051543</v>
      </c>
      <c r="D111" s="388">
        <v>4607091386967</v>
      </c>
      <c r="E111" s="389"/>
      <c r="F111" s="376">
        <v>1.4</v>
      </c>
      <c r="G111" s="32">
        <v>6</v>
      </c>
      <c r="H111" s="376">
        <v>8.4</v>
      </c>
      <c r="I111" s="376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93"/>
      <c r="R111" s="393"/>
      <c r="S111" s="393"/>
      <c r="T111" s="394"/>
      <c r="U111" s="34"/>
      <c r="V111" s="34"/>
      <c r="W111" s="35" t="s">
        <v>68</v>
      </c>
      <c r="X111" s="377">
        <v>0</v>
      </c>
      <c r="Y111" s="378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184</v>
      </c>
      <c r="B112" s="54" t="s">
        <v>185</v>
      </c>
      <c r="C112" s="31">
        <v>4301051436</v>
      </c>
      <c r="D112" s="388">
        <v>4607091385731</v>
      </c>
      <c r="E112" s="389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3"/>
      <c r="R112" s="393"/>
      <c r="S112" s="393"/>
      <c r="T112" s="394"/>
      <c r="U112" s="34"/>
      <c r="V112" s="34"/>
      <c r="W112" s="35" t="s">
        <v>68</v>
      </c>
      <c r="X112" s="377">
        <v>0</v>
      </c>
      <c r="Y112" s="378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8">
        <v>4680115880894</v>
      </c>
      <c r="E113" s="389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3"/>
      <c r="R113" s="393"/>
      <c r="S113" s="393"/>
      <c r="T113" s="394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88">
        <v>4680115880214</v>
      </c>
      <c r="E114" s="389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3"/>
      <c r="R114" s="393"/>
      <c r="S114" s="393"/>
      <c r="T114" s="394"/>
      <c r="U114" s="34"/>
      <c r="V114" s="34"/>
      <c r="W114" s="35" t="s">
        <v>68</v>
      </c>
      <c r="X114" s="377">
        <v>226.8</v>
      </c>
      <c r="Y114" s="378">
        <f>IFERROR(IF(X114="",0,CEILING((X114/$H114),1)*$H114),"")</f>
        <v>226.8</v>
      </c>
      <c r="Z114" s="36">
        <f>IFERROR(IF(Y114=0,"",ROUNDUP(Y114/H114,0)*0.00937),"")</f>
        <v>0.78708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250.99199999999999</v>
      </c>
      <c r="BN114" s="64">
        <f>IFERROR(Y114*I114/H114,"0")</f>
        <v>250.99199999999999</v>
      </c>
      <c r="BO114" s="64">
        <f>IFERROR(1/J114*(X114/H114),"0")</f>
        <v>0.7</v>
      </c>
      <c r="BP114" s="64">
        <f>IFERROR(1/J114*(Y114/H114),"0")</f>
        <v>0.7</v>
      </c>
    </row>
    <row r="115" spans="1:68" x14ac:dyDescent="0.2">
      <c r="A115" s="402"/>
      <c r="B115" s="403"/>
      <c r="C115" s="403"/>
      <c r="D115" s="403"/>
      <c r="E115" s="403"/>
      <c r="F115" s="403"/>
      <c r="G115" s="403"/>
      <c r="H115" s="403"/>
      <c r="I115" s="403"/>
      <c r="J115" s="403"/>
      <c r="K115" s="403"/>
      <c r="L115" s="403"/>
      <c r="M115" s="403"/>
      <c r="N115" s="403"/>
      <c r="O115" s="404"/>
      <c r="P115" s="383" t="s">
        <v>69</v>
      </c>
      <c r="Q115" s="384"/>
      <c r="R115" s="384"/>
      <c r="S115" s="384"/>
      <c r="T115" s="384"/>
      <c r="U115" s="384"/>
      <c r="V115" s="385"/>
      <c r="W115" s="37" t="s">
        <v>70</v>
      </c>
      <c r="X115" s="379">
        <f>IFERROR(X110/H110,"0")+IFERROR(X111/H111,"0")+IFERROR(X112/H112,"0")+IFERROR(X113/H113,"0")+IFERROR(X114/H114,"0")</f>
        <v>84</v>
      </c>
      <c r="Y115" s="379">
        <f>IFERROR(Y110/H110,"0")+IFERROR(Y111/H111,"0")+IFERROR(Y112/H112,"0")+IFERROR(Y113/H113,"0")+IFERROR(Y114/H114,"0")</f>
        <v>84</v>
      </c>
      <c r="Z115" s="379">
        <f>IFERROR(IF(Z110="",0,Z110),"0")+IFERROR(IF(Z111="",0,Z111),"0")+IFERROR(IF(Z112="",0,Z112),"0")+IFERROR(IF(Z113="",0,Z113),"0")+IFERROR(IF(Z114="",0,Z114),"0")</f>
        <v>0.78708</v>
      </c>
      <c r="AA115" s="380"/>
      <c r="AB115" s="380"/>
      <c r="AC115" s="380"/>
    </row>
    <row r="116" spans="1:68" x14ac:dyDescent="0.2">
      <c r="A116" s="403"/>
      <c r="B116" s="403"/>
      <c r="C116" s="403"/>
      <c r="D116" s="403"/>
      <c r="E116" s="403"/>
      <c r="F116" s="403"/>
      <c r="G116" s="403"/>
      <c r="H116" s="403"/>
      <c r="I116" s="403"/>
      <c r="J116" s="403"/>
      <c r="K116" s="403"/>
      <c r="L116" s="403"/>
      <c r="M116" s="403"/>
      <c r="N116" s="403"/>
      <c r="O116" s="404"/>
      <c r="P116" s="383" t="s">
        <v>69</v>
      </c>
      <c r="Q116" s="384"/>
      <c r="R116" s="384"/>
      <c r="S116" s="384"/>
      <c r="T116" s="384"/>
      <c r="U116" s="384"/>
      <c r="V116" s="385"/>
      <c r="W116" s="37" t="s">
        <v>68</v>
      </c>
      <c r="X116" s="379">
        <f>IFERROR(SUM(X110:X114),"0")</f>
        <v>226.8</v>
      </c>
      <c r="Y116" s="379">
        <f>IFERROR(SUM(Y110:Y114),"0")</f>
        <v>226.8</v>
      </c>
      <c r="Z116" s="37"/>
      <c r="AA116" s="380"/>
      <c r="AB116" s="380"/>
      <c r="AC116" s="380"/>
    </row>
    <row r="117" spans="1:68" ht="16.5" hidden="1" customHeight="1" x14ac:dyDescent="0.25">
      <c r="A117" s="423" t="s">
        <v>190</v>
      </c>
      <c r="B117" s="403"/>
      <c r="C117" s="403"/>
      <c r="D117" s="403"/>
      <c r="E117" s="403"/>
      <c r="F117" s="403"/>
      <c r="G117" s="403"/>
      <c r="H117" s="403"/>
      <c r="I117" s="403"/>
      <c r="J117" s="403"/>
      <c r="K117" s="403"/>
      <c r="L117" s="403"/>
      <c r="M117" s="403"/>
      <c r="N117" s="403"/>
      <c r="O117" s="403"/>
      <c r="P117" s="403"/>
      <c r="Q117" s="403"/>
      <c r="R117" s="403"/>
      <c r="S117" s="403"/>
      <c r="T117" s="403"/>
      <c r="U117" s="403"/>
      <c r="V117" s="403"/>
      <c r="W117" s="403"/>
      <c r="X117" s="403"/>
      <c r="Y117" s="403"/>
      <c r="Z117" s="403"/>
      <c r="AA117" s="371"/>
      <c r="AB117" s="371"/>
      <c r="AC117" s="371"/>
    </row>
    <row r="118" spans="1:68" ht="14.25" hidden="1" customHeight="1" x14ac:dyDescent="0.25">
      <c r="A118" s="415" t="s">
        <v>109</v>
      </c>
      <c r="B118" s="403"/>
      <c r="C118" s="403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403"/>
      <c r="AA118" s="370"/>
      <c r="AB118" s="370"/>
      <c r="AC118" s="370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8">
        <v>4680115882133</v>
      </c>
      <c r="E119" s="389"/>
      <c r="F119" s="376">
        <v>1.35</v>
      </c>
      <c r="G119" s="32">
        <v>8</v>
      </c>
      <c r="H119" s="376">
        <v>10.8</v>
      </c>
      <c r="I119" s="376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5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93"/>
      <c r="R119" s="393"/>
      <c r="S119" s="393"/>
      <c r="T119" s="394"/>
      <c r="U119" s="34"/>
      <c r="V119" s="34"/>
      <c r="W119" s="35" t="s">
        <v>68</v>
      </c>
      <c r="X119" s="377">
        <v>0</v>
      </c>
      <c r="Y119" s="378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4301011703</v>
      </c>
      <c r="D120" s="388">
        <v>4680115882133</v>
      </c>
      <c r="E120" s="389"/>
      <c r="F120" s="376">
        <v>1.4</v>
      </c>
      <c r="G120" s="32">
        <v>8</v>
      </c>
      <c r="H120" s="376">
        <v>11.2</v>
      </c>
      <c r="I120" s="376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93"/>
      <c r="R120" s="393"/>
      <c r="S120" s="393"/>
      <c r="T120" s="394"/>
      <c r="U120" s="34"/>
      <c r="V120" s="34"/>
      <c r="W120" s="35" t="s">
        <v>68</v>
      </c>
      <c r="X120" s="377">
        <v>0</v>
      </c>
      <c r="Y120" s="378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8">
        <v>4680115880269</v>
      </c>
      <c r="E121" s="389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3"/>
      <c r="R121" s="393"/>
      <c r="S121" s="393"/>
      <c r="T121" s="394"/>
      <c r="U121" s="34"/>
      <c r="V121" s="34"/>
      <c r="W121" s="35" t="s">
        <v>68</v>
      </c>
      <c r="X121" s="377">
        <v>0</v>
      </c>
      <c r="Y121" s="378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8">
        <v>4680115880429</v>
      </c>
      <c r="E122" s="389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3"/>
      <c r="R122" s="393"/>
      <c r="S122" s="393"/>
      <c r="T122" s="394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8">
        <v>4680115881457</v>
      </c>
      <c r="E123" s="389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69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3"/>
      <c r="R123" s="393"/>
      <c r="S123" s="393"/>
      <c r="T123" s="394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402"/>
      <c r="B124" s="403"/>
      <c r="C124" s="403"/>
      <c r="D124" s="403"/>
      <c r="E124" s="403"/>
      <c r="F124" s="403"/>
      <c r="G124" s="403"/>
      <c r="H124" s="403"/>
      <c r="I124" s="403"/>
      <c r="J124" s="403"/>
      <c r="K124" s="403"/>
      <c r="L124" s="403"/>
      <c r="M124" s="403"/>
      <c r="N124" s="403"/>
      <c r="O124" s="404"/>
      <c r="P124" s="383" t="s">
        <v>69</v>
      </c>
      <c r="Q124" s="384"/>
      <c r="R124" s="384"/>
      <c r="S124" s="384"/>
      <c r="T124" s="384"/>
      <c r="U124" s="384"/>
      <c r="V124" s="385"/>
      <c r="W124" s="37" t="s">
        <v>70</v>
      </c>
      <c r="X124" s="379">
        <f>IFERROR(X119/H119,"0")+IFERROR(X120/H120,"0")+IFERROR(X121/H121,"0")+IFERROR(X122/H122,"0")+IFERROR(X123/H123,"0")</f>
        <v>0</v>
      </c>
      <c r="Y124" s="379">
        <f>IFERROR(Y119/H119,"0")+IFERROR(Y120/H120,"0")+IFERROR(Y121/H121,"0")+IFERROR(Y122/H122,"0")+IFERROR(Y123/H123,"0")</f>
        <v>0</v>
      </c>
      <c r="Z124" s="379">
        <f>IFERROR(IF(Z119="",0,Z119),"0")+IFERROR(IF(Z120="",0,Z120),"0")+IFERROR(IF(Z121="",0,Z121),"0")+IFERROR(IF(Z122="",0,Z122),"0")+IFERROR(IF(Z123="",0,Z123),"0")</f>
        <v>0</v>
      </c>
      <c r="AA124" s="380"/>
      <c r="AB124" s="380"/>
      <c r="AC124" s="380"/>
    </row>
    <row r="125" spans="1:68" hidden="1" x14ac:dyDescent="0.2">
      <c r="A125" s="403"/>
      <c r="B125" s="403"/>
      <c r="C125" s="403"/>
      <c r="D125" s="403"/>
      <c r="E125" s="403"/>
      <c r="F125" s="403"/>
      <c r="G125" s="403"/>
      <c r="H125" s="403"/>
      <c r="I125" s="403"/>
      <c r="J125" s="403"/>
      <c r="K125" s="403"/>
      <c r="L125" s="403"/>
      <c r="M125" s="403"/>
      <c r="N125" s="403"/>
      <c r="O125" s="404"/>
      <c r="P125" s="383" t="s">
        <v>69</v>
      </c>
      <c r="Q125" s="384"/>
      <c r="R125" s="384"/>
      <c r="S125" s="384"/>
      <c r="T125" s="384"/>
      <c r="U125" s="384"/>
      <c r="V125" s="385"/>
      <c r="W125" s="37" t="s">
        <v>68</v>
      </c>
      <c r="X125" s="379">
        <f>IFERROR(SUM(X119:X123),"0")</f>
        <v>0</v>
      </c>
      <c r="Y125" s="379">
        <f>IFERROR(SUM(Y119:Y123),"0")</f>
        <v>0</v>
      </c>
      <c r="Z125" s="37"/>
      <c r="AA125" s="380"/>
      <c r="AB125" s="380"/>
      <c r="AC125" s="380"/>
    </row>
    <row r="126" spans="1:68" ht="14.25" hidden="1" customHeight="1" x14ac:dyDescent="0.25">
      <c r="A126" s="415" t="s">
        <v>147</v>
      </c>
      <c r="B126" s="403"/>
      <c r="C126" s="403"/>
      <c r="D126" s="403"/>
      <c r="E126" s="403"/>
      <c r="F126" s="403"/>
      <c r="G126" s="403"/>
      <c r="H126" s="403"/>
      <c r="I126" s="403"/>
      <c r="J126" s="403"/>
      <c r="K126" s="403"/>
      <c r="L126" s="403"/>
      <c r="M126" s="403"/>
      <c r="N126" s="403"/>
      <c r="O126" s="403"/>
      <c r="P126" s="403"/>
      <c r="Q126" s="403"/>
      <c r="R126" s="403"/>
      <c r="S126" s="403"/>
      <c r="T126" s="403"/>
      <c r="U126" s="403"/>
      <c r="V126" s="403"/>
      <c r="W126" s="403"/>
      <c r="X126" s="403"/>
      <c r="Y126" s="403"/>
      <c r="Z126" s="403"/>
      <c r="AA126" s="370"/>
      <c r="AB126" s="370"/>
      <c r="AC126" s="370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8">
        <v>4680115881488</v>
      </c>
      <c r="E127" s="389"/>
      <c r="F127" s="376">
        <v>1.35</v>
      </c>
      <c r="G127" s="32">
        <v>8</v>
      </c>
      <c r="H127" s="376">
        <v>10.8</v>
      </c>
      <c r="I127" s="376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93"/>
      <c r="R127" s="393"/>
      <c r="S127" s="393"/>
      <c r="T127" s="394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200</v>
      </c>
      <c r="B128" s="54" t="s">
        <v>202</v>
      </c>
      <c r="C128" s="31">
        <v>4301020345</v>
      </c>
      <c r="D128" s="388">
        <v>4680115881488</v>
      </c>
      <c r="E128" s="389"/>
      <c r="F128" s="376">
        <v>1.35</v>
      </c>
      <c r="G128" s="32">
        <v>8</v>
      </c>
      <c r="H128" s="376">
        <v>10.8</v>
      </c>
      <c r="I128" s="376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08" t="s">
        <v>203</v>
      </c>
      <c r="Q128" s="393"/>
      <c r="R128" s="393"/>
      <c r="S128" s="393"/>
      <c r="T128" s="394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4301020258</v>
      </c>
      <c r="D129" s="388">
        <v>4680115882775</v>
      </c>
      <c r="E129" s="389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93"/>
      <c r="R129" s="393"/>
      <c r="S129" s="393"/>
      <c r="T129" s="394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206</v>
      </c>
      <c r="B130" s="54" t="s">
        <v>207</v>
      </c>
      <c r="C130" s="31">
        <v>4301020217</v>
      </c>
      <c r="D130" s="388">
        <v>4680115880658</v>
      </c>
      <c r="E130" s="389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67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93"/>
      <c r="R130" s="393"/>
      <c r="S130" s="393"/>
      <c r="T130" s="394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4301020344</v>
      </c>
      <c r="D131" s="388">
        <v>4680115880658</v>
      </c>
      <c r="E131" s="389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513" t="s">
        <v>209</v>
      </c>
      <c r="Q131" s="393"/>
      <c r="R131" s="393"/>
      <c r="S131" s="393"/>
      <c r="T131" s="394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402"/>
      <c r="B132" s="403"/>
      <c r="C132" s="403"/>
      <c r="D132" s="403"/>
      <c r="E132" s="403"/>
      <c r="F132" s="403"/>
      <c r="G132" s="403"/>
      <c r="H132" s="403"/>
      <c r="I132" s="403"/>
      <c r="J132" s="403"/>
      <c r="K132" s="403"/>
      <c r="L132" s="403"/>
      <c r="M132" s="403"/>
      <c r="N132" s="403"/>
      <c r="O132" s="404"/>
      <c r="P132" s="383" t="s">
        <v>69</v>
      </c>
      <c r="Q132" s="384"/>
      <c r="R132" s="384"/>
      <c r="S132" s="384"/>
      <c r="T132" s="384"/>
      <c r="U132" s="384"/>
      <c r="V132" s="385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hidden="1" x14ac:dyDescent="0.2">
      <c r="A133" s="403"/>
      <c r="B133" s="403"/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3"/>
      <c r="O133" s="404"/>
      <c r="P133" s="383" t="s">
        <v>69</v>
      </c>
      <c r="Q133" s="384"/>
      <c r="R133" s="384"/>
      <c r="S133" s="384"/>
      <c r="T133" s="384"/>
      <c r="U133" s="384"/>
      <c r="V133" s="385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hidden="1" customHeight="1" x14ac:dyDescent="0.25">
      <c r="A134" s="415" t="s">
        <v>71</v>
      </c>
      <c r="B134" s="403"/>
      <c r="C134" s="403"/>
      <c r="D134" s="403"/>
      <c r="E134" s="403"/>
      <c r="F134" s="403"/>
      <c r="G134" s="403"/>
      <c r="H134" s="403"/>
      <c r="I134" s="403"/>
      <c r="J134" s="403"/>
      <c r="K134" s="403"/>
      <c r="L134" s="403"/>
      <c r="M134" s="403"/>
      <c r="N134" s="403"/>
      <c r="O134" s="403"/>
      <c r="P134" s="403"/>
      <c r="Q134" s="403"/>
      <c r="R134" s="403"/>
      <c r="S134" s="403"/>
      <c r="T134" s="403"/>
      <c r="U134" s="403"/>
      <c r="V134" s="403"/>
      <c r="W134" s="403"/>
      <c r="X134" s="403"/>
      <c r="Y134" s="403"/>
      <c r="Z134" s="403"/>
      <c r="AA134" s="370"/>
      <c r="AB134" s="370"/>
      <c r="AC134" s="370"/>
    </row>
    <row r="135" spans="1:68" ht="16.5" hidden="1" customHeight="1" x14ac:dyDescent="0.25">
      <c r="A135" s="54" t="s">
        <v>211</v>
      </c>
      <c r="B135" s="54" t="s">
        <v>212</v>
      </c>
      <c r="C135" s="31">
        <v>4301051360</v>
      </c>
      <c r="D135" s="388">
        <v>4607091385168</v>
      </c>
      <c r="E135" s="389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0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93"/>
      <c r="R135" s="393"/>
      <c r="S135" s="393"/>
      <c r="T135" s="394"/>
      <c r="U135" s="34"/>
      <c r="V135" s="34"/>
      <c r="W135" s="35" t="s">
        <v>68</v>
      </c>
      <c r="X135" s="377">
        <v>0</v>
      </c>
      <c r="Y135" s="378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hidden="1" customHeight="1" x14ac:dyDescent="0.25">
      <c r="A136" s="54" t="s">
        <v>211</v>
      </c>
      <c r="B136" s="54" t="s">
        <v>213</v>
      </c>
      <c r="C136" s="31">
        <v>4301051612</v>
      </c>
      <c r="D136" s="388">
        <v>4607091385168</v>
      </c>
      <c r="E136" s="389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93"/>
      <c r="R136" s="393"/>
      <c r="S136" s="393"/>
      <c r="T136" s="394"/>
      <c r="U136" s="34"/>
      <c r="V136" s="34"/>
      <c r="W136" s="35" t="s">
        <v>68</v>
      </c>
      <c r="X136" s="377">
        <v>0</v>
      </c>
      <c r="Y136" s="378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214</v>
      </c>
      <c r="B137" s="54" t="s">
        <v>215</v>
      </c>
      <c r="C137" s="31">
        <v>4301051362</v>
      </c>
      <c r="D137" s="388">
        <v>4607091383256</v>
      </c>
      <c r="E137" s="389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3"/>
      <c r="R137" s="393"/>
      <c r="S137" s="393"/>
      <c r="T137" s="394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216</v>
      </c>
      <c r="B138" s="54" t="s">
        <v>217</v>
      </c>
      <c r="C138" s="31">
        <v>4301051358</v>
      </c>
      <c r="D138" s="388">
        <v>4607091385748</v>
      </c>
      <c r="E138" s="389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7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3"/>
      <c r="R138" s="393"/>
      <c r="S138" s="393"/>
      <c r="T138" s="394"/>
      <c r="U138" s="34"/>
      <c r="V138" s="34"/>
      <c r="W138" s="35" t="s">
        <v>68</v>
      </c>
      <c r="X138" s="377">
        <v>0</v>
      </c>
      <c r="Y138" s="378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customHeight="1" x14ac:dyDescent="0.25">
      <c r="A139" s="54" t="s">
        <v>218</v>
      </c>
      <c r="B139" s="54" t="s">
        <v>219</v>
      </c>
      <c r="C139" s="31">
        <v>4301051738</v>
      </c>
      <c r="D139" s="388">
        <v>4680115884533</v>
      </c>
      <c r="E139" s="389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3"/>
      <c r="R139" s="393"/>
      <c r="S139" s="393"/>
      <c r="T139" s="394"/>
      <c r="U139" s="34"/>
      <c r="V139" s="34"/>
      <c r="W139" s="35" t="s">
        <v>68</v>
      </c>
      <c r="X139" s="377">
        <v>3.6</v>
      </c>
      <c r="Y139" s="378">
        <f t="shared" si="21"/>
        <v>3.6</v>
      </c>
      <c r="Z139" s="36">
        <f>IFERROR(IF(Y139=0,"",ROUNDUP(Y139/H139,0)*0.00753),"")</f>
        <v>1.506E-2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4</v>
      </c>
      <c r="BN139" s="64">
        <f t="shared" si="23"/>
        <v>4</v>
      </c>
      <c r="BO139" s="64">
        <f t="shared" si="24"/>
        <v>1.282051282051282E-2</v>
      </c>
      <c r="BP139" s="64">
        <f t="shared" si="25"/>
        <v>1.282051282051282E-2</v>
      </c>
    </row>
    <row r="140" spans="1:68" ht="16.5" hidden="1" customHeight="1" x14ac:dyDescent="0.25">
      <c r="A140" s="54" t="s">
        <v>220</v>
      </c>
      <c r="B140" s="54" t="s">
        <v>221</v>
      </c>
      <c r="C140" s="31">
        <v>4301051480</v>
      </c>
      <c r="D140" s="388">
        <v>4680115882645</v>
      </c>
      <c r="E140" s="389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3"/>
      <c r="R140" s="393"/>
      <c r="S140" s="393"/>
      <c r="T140" s="394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02"/>
      <c r="B141" s="403"/>
      <c r="C141" s="403"/>
      <c r="D141" s="403"/>
      <c r="E141" s="403"/>
      <c r="F141" s="403"/>
      <c r="G141" s="403"/>
      <c r="H141" s="403"/>
      <c r="I141" s="403"/>
      <c r="J141" s="403"/>
      <c r="K141" s="403"/>
      <c r="L141" s="403"/>
      <c r="M141" s="403"/>
      <c r="N141" s="403"/>
      <c r="O141" s="404"/>
      <c r="P141" s="383" t="s">
        <v>69</v>
      </c>
      <c r="Q141" s="384"/>
      <c r="R141" s="384"/>
      <c r="S141" s="384"/>
      <c r="T141" s="384"/>
      <c r="U141" s="384"/>
      <c r="V141" s="385"/>
      <c r="W141" s="37" t="s">
        <v>70</v>
      </c>
      <c r="X141" s="379">
        <f>IFERROR(X135/H135,"0")+IFERROR(X136/H136,"0")+IFERROR(X137/H137,"0")+IFERROR(X138/H138,"0")+IFERROR(X139/H139,"0")+IFERROR(X140/H140,"0")</f>
        <v>2</v>
      </c>
      <c r="Y141" s="379">
        <f>IFERROR(Y135/H135,"0")+IFERROR(Y136/H136,"0")+IFERROR(Y137/H137,"0")+IFERROR(Y138/H138,"0")+IFERROR(Y139/H139,"0")+IFERROR(Y140/H140,"0")</f>
        <v>2</v>
      </c>
      <c r="Z141" s="379">
        <f>IFERROR(IF(Z135="",0,Z135),"0")+IFERROR(IF(Z136="",0,Z136),"0")+IFERROR(IF(Z137="",0,Z137),"0")+IFERROR(IF(Z138="",0,Z138),"0")+IFERROR(IF(Z139="",0,Z139),"0")+IFERROR(IF(Z140="",0,Z140),"0")</f>
        <v>1.506E-2</v>
      </c>
      <c r="AA141" s="380"/>
      <c r="AB141" s="380"/>
      <c r="AC141" s="380"/>
    </row>
    <row r="142" spans="1:68" x14ac:dyDescent="0.2">
      <c r="A142" s="403"/>
      <c r="B142" s="403"/>
      <c r="C142" s="403"/>
      <c r="D142" s="403"/>
      <c r="E142" s="403"/>
      <c r="F142" s="403"/>
      <c r="G142" s="403"/>
      <c r="H142" s="403"/>
      <c r="I142" s="403"/>
      <c r="J142" s="403"/>
      <c r="K142" s="403"/>
      <c r="L142" s="403"/>
      <c r="M142" s="403"/>
      <c r="N142" s="403"/>
      <c r="O142" s="404"/>
      <c r="P142" s="383" t="s">
        <v>69</v>
      </c>
      <c r="Q142" s="384"/>
      <c r="R142" s="384"/>
      <c r="S142" s="384"/>
      <c r="T142" s="384"/>
      <c r="U142" s="384"/>
      <c r="V142" s="385"/>
      <c r="W142" s="37" t="s">
        <v>68</v>
      </c>
      <c r="X142" s="379">
        <f>IFERROR(SUM(X135:X140),"0")</f>
        <v>3.6</v>
      </c>
      <c r="Y142" s="379">
        <f>IFERROR(SUM(Y135:Y140),"0")</f>
        <v>3.6</v>
      </c>
      <c r="Z142" s="37"/>
      <c r="AA142" s="380"/>
      <c r="AB142" s="380"/>
      <c r="AC142" s="380"/>
    </row>
    <row r="143" spans="1:68" ht="14.25" hidden="1" customHeight="1" x14ac:dyDescent="0.25">
      <c r="A143" s="415" t="s">
        <v>168</v>
      </c>
      <c r="B143" s="403"/>
      <c r="C143" s="403"/>
      <c r="D143" s="403"/>
      <c r="E143" s="403"/>
      <c r="F143" s="403"/>
      <c r="G143" s="403"/>
      <c r="H143" s="403"/>
      <c r="I143" s="403"/>
      <c r="J143" s="403"/>
      <c r="K143" s="403"/>
      <c r="L143" s="403"/>
      <c r="M143" s="403"/>
      <c r="N143" s="403"/>
      <c r="O143" s="403"/>
      <c r="P143" s="403"/>
      <c r="Q143" s="403"/>
      <c r="R143" s="403"/>
      <c r="S143" s="403"/>
      <c r="T143" s="403"/>
      <c r="U143" s="403"/>
      <c r="V143" s="403"/>
      <c r="W143" s="403"/>
      <c r="X143" s="403"/>
      <c r="Y143" s="403"/>
      <c r="Z143" s="403"/>
      <c r="AA143" s="370"/>
      <c r="AB143" s="370"/>
      <c r="AC143" s="370"/>
    </row>
    <row r="144" spans="1:68" ht="27" hidden="1" customHeight="1" x14ac:dyDescent="0.25">
      <c r="A144" s="54" t="s">
        <v>222</v>
      </c>
      <c r="B144" s="54" t="s">
        <v>223</v>
      </c>
      <c r="C144" s="31">
        <v>4301060356</v>
      </c>
      <c r="D144" s="388">
        <v>4680115882652</v>
      </c>
      <c r="E144" s="389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41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3"/>
      <c r="R144" s="393"/>
      <c r="S144" s="393"/>
      <c r="T144" s="394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224</v>
      </c>
      <c r="B145" s="54" t="s">
        <v>225</v>
      </c>
      <c r="C145" s="31">
        <v>4301060309</v>
      </c>
      <c r="D145" s="388">
        <v>4680115880238</v>
      </c>
      <c r="E145" s="389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3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3"/>
      <c r="R145" s="393"/>
      <c r="S145" s="393"/>
      <c r="T145" s="394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02"/>
      <c r="B146" s="403"/>
      <c r="C146" s="403"/>
      <c r="D146" s="403"/>
      <c r="E146" s="403"/>
      <c r="F146" s="403"/>
      <c r="G146" s="403"/>
      <c r="H146" s="403"/>
      <c r="I146" s="403"/>
      <c r="J146" s="403"/>
      <c r="K146" s="403"/>
      <c r="L146" s="403"/>
      <c r="M146" s="403"/>
      <c r="N146" s="403"/>
      <c r="O146" s="404"/>
      <c r="P146" s="383" t="s">
        <v>69</v>
      </c>
      <c r="Q146" s="384"/>
      <c r="R146" s="384"/>
      <c r="S146" s="384"/>
      <c r="T146" s="384"/>
      <c r="U146" s="384"/>
      <c r="V146" s="385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hidden="1" x14ac:dyDescent="0.2">
      <c r="A147" s="403"/>
      <c r="B147" s="403"/>
      <c r="C147" s="403"/>
      <c r="D147" s="403"/>
      <c r="E147" s="403"/>
      <c r="F147" s="403"/>
      <c r="G147" s="403"/>
      <c r="H147" s="403"/>
      <c r="I147" s="403"/>
      <c r="J147" s="403"/>
      <c r="K147" s="403"/>
      <c r="L147" s="403"/>
      <c r="M147" s="403"/>
      <c r="N147" s="403"/>
      <c r="O147" s="404"/>
      <c r="P147" s="383" t="s">
        <v>69</v>
      </c>
      <c r="Q147" s="384"/>
      <c r="R147" s="384"/>
      <c r="S147" s="384"/>
      <c r="T147" s="384"/>
      <c r="U147" s="384"/>
      <c r="V147" s="385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hidden="1" customHeight="1" x14ac:dyDescent="0.25">
      <c r="A148" s="423" t="s">
        <v>226</v>
      </c>
      <c r="B148" s="403"/>
      <c r="C148" s="403"/>
      <c r="D148" s="403"/>
      <c r="E148" s="403"/>
      <c r="F148" s="403"/>
      <c r="G148" s="403"/>
      <c r="H148" s="403"/>
      <c r="I148" s="403"/>
      <c r="J148" s="403"/>
      <c r="K148" s="403"/>
      <c r="L148" s="403"/>
      <c r="M148" s="403"/>
      <c r="N148" s="403"/>
      <c r="O148" s="403"/>
      <c r="P148" s="403"/>
      <c r="Q148" s="403"/>
      <c r="R148" s="403"/>
      <c r="S148" s="403"/>
      <c r="T148" s="403"/>
      <c r="U148" s="403"/>
      <c r="V148" s="403"/>
      <c r="W148" s="403"/>
      <c r="X148" s="403"/>
      <c r="Y148" s="403"/>
      <c r="Z148" s="403"/>
      <c r="AA148" s="371"/>
      <c r="AB148" s="371"/>
      <c r="AC148" s="371"/>
    </row>
    <row r="149" spans="1:68" ht="14.25" hidden="1" customHeight="1" x14ac:dyDescent="0.25">
      <c r="A149" s="415" t="s">
        <v>109</v>
      </c>
      <c r="B149" s="403"/>
      <c r="C149" s="403"/>
      <c r="D149" s="403"/>
      <c r="E149" s="403"/>
      <c r="F149" s="403"/>
      <c r="G149" s="403"/>
      <c r="H149" s="403"/>
      <c r="I149" s="403"/>
      <c r="J149" s="403"/>
      <c r="K149" s="403"/>
      <c r="L149" s="403"/>
      <c r="M149" s="403"/>
      <c r="N149" s="403"/>
      <c r="O149" s="403"/>
      <c r="P149" s="403"/>
      <c r="Q149" s="403"/>
      <c r="R149" s="403"/>
      <c r="S149" s="403"/>
      <c r="T149" s="403"/>
      <c r="U149" s="403"/>
      <c r="V149" s="403"/>
      <c r="W149" s="403"/>
      <c r="X149" s="403"/>
      <c r="Y149" s="403"/>
      <c r="Z149" s="403"/>
      <c r="AA149" s="370"/>
      <c r="AB149" s="370"/>
      <c r="AC149" s="370"/>
    </row>
    <row r="150" spans="1:68" ht="27" hidden="1" customHeight="1" x14ac:dyDescent="0.25">
      <c r="A150" s="54" t="s">
        <v>227</v>
      </c>
      <c r="B150" s="54" t="s">
        <v>228</v>
      </c>
      <c r="C150" s="31">
        <v>4301011562</v>
      </c>
      <c r="D150" s="388">
        <v>4680115882577</v>
      </c>
      <c r="E150" s="389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0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93"/>
      <c r="R150" s="393"/>
      <c r="S150" s="393"/>
      <c r="T150" s="394"/>
      <c r="U150" s="34"/>
      <c r="V150" s="34"/>
      <c r="W150" s="35" t="s">
        <v>68</v>
      </c>
      <c r="X150" s="377">
        <v>0</v>
      </c>
      <c r="Y150" s="3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227</v>
      </c>
      <c r="B151" s="54" t="s">
        <v>229</v>
      </c>
      <c r="C151" s="31">
        <v>4301011564</v>
      </c>
      <c r="D151" s="388">
        <v>4680115882577</v>
      </c>
      <c r="E151" s="389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7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93"/>
      <c r="R151" s="393"/>
      <c r="S151" s="393"/>
      <c r="T151" s="394"/>
      <c r="U151" s="34"/>
      <c r="V151" s="34"/>
      <c r="W151" s="35" t="s">
        <v>68</v>
      </c>
      <c r="X151" s="377">
        <v>0</v>
      </c>
      <c r="Y151" s="3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02"/>
      <c r="B152" s="403"/>
      <c r="C152" s="403"/>
      <c r="D152" s="403"/>
      <c r="E152" s="403"/>
      <c r="F152" s="403"/>
      <c r="G152" s="403"/>
      <c r="H152" s="403"/>
      <c r="I152" s="403"/>
      <c r="J152" s="403"/>
      <c r="K152" s="403"/>
      <c r="L152" s="403"/>
      <c r="M152" s="403"/>
      <c r="N152" s="403"/>
      <c r="O152" s="404"/>
      <c r="P152" s="383" t="s">
        <v>69</v>
      </c>
      <c r="Q152" s="384"/>
      <c r="R152" s="384"/>
      <c r="S152" s="384"/>
      <c r="T152" s="384"/>
      <c r="U152" s="384"/>
      <c r="V152" s="385"/>
      <c r="W152" s="37" t="s">
        <v>70</v>
      </c>
      <c r="X152" s="379">
        <f>IFERROR(X150/H150,"0")+IFERROR(X151/H151,"0")</f>
        <v>0</v>
      </c>
      <c r="Y152" s="379">
        <f>IFERROR(Y150/H150,"0")+IFERROR(Y151/H151,"0")</f>
        <v>0</v>
      </c>
      <c r="Z152" s="379">
        <f>IFERROR(IF(Z150="",0,Z150),"0")+IFERROR(IF(Z151="",0,Z151),"0")</f>
        <v>0</v>
      </c>
      <c r="AA152" s="380"/>
      <c r="AB152" s="380"/>
      <c r="AC152" s="380"/>
    </row>
    <row r="153" spans="1:68" hidden="1" x14ac:dyDescent="0.2">
      <c r="A153" s="403"/>
      <c r="B153" s="403"/>
      <c r="C153" s="403"/>
      <c r="D153" s="403"/>
      <c r="E153" s="403"/>
      <c r="F153" s="403"/>
      <c r="G153" s="403"/>
      <c r="H153" s="403"/>
      <c r="I153" s="403"/>
      <c r="J153" s="403"/>
      <c r="K153" s="403"/>
      <c r="L153" s="403"/>
      <c r="M153" s="403"/>
      <c r="N153" s="403"/>
      <c r="O153" s="404"/>
      <c r="P153" s="383" t="s">
        <v>69</v>
      </c>
      <c r="Q153" s="384"/>
      <c r="R153" s="384"/>
      <c r="S153" s="384"/>
      <c r="T153" s="384"/>
      <c r="U153" s="384"/>
      <c r="V153" s="385"/>
      <c r="W153" s="37" t="s">
        <v>68</v>
      </c>
      <c r="X153" s="379">
        <f>IFERROR(SUM(X150:X151),"0")</f>
        <v>0</v>
      </c>
      <c r="Y153" s="379">
        <f>IFERROR(SUM(Y150:Y151),"0")</f>
        <v>0</v>
      </c>
      <c r="Z153" s="37"/>
      <c r="AA153" s="380"/>
      <c r="AB153" s="380"/>
      <c r="AC153" s="380"/>
    </row>
    <row r="154" spans="1:68" ht="14.25" hidden="1" customHeight="1" x14ac:dyDescent="0.25">
      <c r="A154" s="415" t="s">
        <v>63</v>
      </c>
      <c r="B154" s="403"/>
      <c r="C154" s="403"/>
      <c r="D154" s="403"/>
      <c r="E154" s="403"/>
      <c r="F154" s="403"/>
      <c r="G154" s="403"/>
      <c r="H154" s="403"/>
      <c r="I154" s="403"/>
      <c r="J154" s="403"/>
      <c r="K154" s="403"/>
      <c r="L154" s="403"/>
      <c r="M154" s="403"/>
      <c r="N154" s="403"/>
      <c r="O154" s="403"/>
      <c r="P154" s="403"/>
      <c r="Q154" s="403"/>
      <c r="R154" s="403"/>
      <c r="S154" s="403"/>
      <c r="T154" s="403"/>
      <c r="U154" s="403"/>
      <c r="V154" s="403"/>
      <c r="W154" s="403"/>
      <c r="X154" s="403"/>
      <c r="Y154" s="403"/>
      <c r="Z154" s="403"/>
      <c r="AA154" s="370"/>
      <c r="AB154" s="370"/>
      <c r="AC154" s="370"/>
    </row>
    <row r="155" spans="1:68" ht="27" hidden="1" customHeight="1" x14ac:dyDescent="0.25">
      <c r="A155" s="54" t="s">
        <v>230</v>
      </c>
      <c r="B155" s="54" t="s">
        <v>231</v>
      </c>
      <c r="C155" s="31">
        <v>4301031234</v>
      </c>
      <c r="D155" s="388">
        <v>4680115883444</v>
      </c>
      <c r="E155" s="389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39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93"/>
      <c r="R155" s="393"/>
      <c r="S155" s="393"/>
      <c r="T155" s="394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230</v>
      </c>
      <c r="B156" s="54" t="s">
        <v>232</v>
      </c>
      <c r="C156" s="31">
        <v>4301031235</v>
      </c>
      <c r="D156" s="388">
        <v>4680115883444</v>
      </c>
      <c r="E156" s="389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3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93"/>
      <c r="R156" s="393"/>
      <c r="S156" s="393"/>
      <c r="T156" s="394"/>
      <c r="U156" s="34"/>
      <c r="V156" s="34"/>
      <c r="W156" s="35" t="s">
        <v>68</v>
      </c>
      <c r="X156" s="377">
        <v>0</v>
      </c>
      <c r="Y156" s="3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2"/>
      <c r="B157" s="403"/>
      <c r="C157" s="403"/>
      <c r="D157" s="403"/>
      <c r="E157" s="403"/>
      <c r="F157" s="403"/>
      <c r="G157" s="403"/>
      <c r="H157" s="403"/>
      <c r="I157" s="403"/>
      <c r="J157" s="403"/>
      <c r="K157" s="403"/>
      <c r="L157" s="403"/>
      <c r="M157" s="403"/>
      <c r="N157" s="403"/>
      <c r="O157" s="404"/>
      <c r="P157" s="383" t="s">
        <v>69</v>
      </c>
      <c r="Q157" s="384"/>
      <c r="R157" s="384"/>
      <c r="S157" s="384"/>
      <c r="T157" s="384"/>
      <c r="U157" s="384"/>
      <c r="V157" s="385"/>
      <c r="W157" s="37" t="s">
        <v>70</v>
      </c>
      <c r="X157" s="379">
        <f>IFERROR(X155/H155,"0")+IFERROR(X156/H156,"0")</f>
        <v>0</v>
      </c>
      <c r="Y157" s="379">
        <f>IFERROR(Y155/H155,"0")+IFERROR(Y156/H156,"0")</f>
        <v>0</v>
      </c>
      <c r="Z157" s="379">
        <f>IFERROR(IF(Z155="",0,Z155),"0")+IFERROR(IF(Z156="",0,Z156),"0")</f>
        <v>0</v>
      </c>
      <c r="AA157" s="380"/>
      <c r="AB157" s="380"/>
      <c r="AC157" s="380"/>
    </row>
    <row r="158" spans="1:68" hidden="1" x14ac:dyDescent="0.2">
      <c r="A158" s="403"/>
      <c r="B158" s="403"/>
      <c r="C158" s="403"/>
      <c r="D158" s="403"/>
      <c r="E158" s="403"/>
      <c r="F158" s="403"/>
      <c r="G158" s="403"/>
      <c r="H158" s="403"/>
      <c r="I158" s="403"/>
      <c r="J158" s="403"/>
      <c r="K158" s="403"/>
      <c r="L158" s="403"/>
      <c r="M158" s="403"/>
      <c r="N158" s="403"/>
      <c r="O158" s="404"/>
      <c r="P158" s="383" t="s">
        <v>69</v>
      </c>
      <c r="Q158" s="384"/>
      <c r="R158" s="384"/>
      <c r="S158" s="384"/>
      <c r="T158" s="384"/>
      <c r="U158" s="384"/>
      <c r="V158" s="385"/>
      <c r="W158" s="37" t="s">
        <v>68</v>
      </c>
      <c r="X158" s="379">
        <f>IFERROR(SUM(X155:X156),"0")</f>
        <v>0</v>
      </c>
      <c r="Y158" s="379">
        <f>IFERROR(SUM(Y155:Y156),"0")</f>
        <v>0</v>
      </c>
      <c r="Z158" s="37"/>
      <c r="AA158" s="380"/>
      <c r="AB158" s="380"/>
      <c r="AC158" s="380"/>
    </row>
    <row r="159" spans="1:68" ht="14.25" hidden="1" customHeight="1" x14ac:dyDescent="0.25">
      <c r="A159" s="415" t="s">
        <v>71</v>
      </c>
      <c r="B159" s="403"/>
      <c r="C159" s="403"/>
      <c r="D159" s="403"/>
      <c r="E159" s="403"/>
      <c r="F159" s="403"/>
      <c r="G159" s="403"/>
      <c r="H159" s="403"/>
      <c r="I159" s="403"/>
      <c r="J159" s="403"/>
      <c r="K159" s="403"/>
      <c r="L159" s="403"/>
      <c r="M159" s="403"/>
      <c r="N159" s="403"/>
      <c r="O159" s="403"/>
      <c r="P159" s="403"/>
      <c r="Q159" s="403"/>
      <c r="R159" s="403"/>
      <c r="S159" s="403"/>
      <c r="T159" s="403"/>
      <c r="U159" s="403"/>
      <c r="V159" s="403"/>
      <c r="W159" s="403"/>
      <c r="X159" s="403"/>
      <c r="Y159" s="403"/>
      <c r="Z159" s="403"/>
      <c r="AA159" s="370"/>
      <c r="AB159" s="370"/>
      <c r="AC159" s="370"/>
    </row>
    <row r="160" spans="1:68" ht="16.5" hidden="1" customHeight="1" x14ac:dyDescent="0.25">
      <c r="A160" s="54" t="s">
        <v>233</v>
      </c>
      <c r="B160" s="54" t="s">
        <v>234</v>
      </c>
      <c r="C160" s="31">
        <v>4301051476</v>
      </c>
      <c r="D160" s="388">
        <v>4680115882584</v>
      </c>
      <c r="E160" s="389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0" s="393"/>
      <c r="R160" s="393"/>
      <c r="S160" s="393"/>
      <c r="T160" s="394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233</v>
      </c>
      <c r="B161" s="54" t="s">
        <v>235</v>
      </c>
      <c r="C161" s="31">
        <v>4301051477</v>
      </c>
      <c r="D161" s="388">
        <v>4680115882584</v>
      </c>
      <c r="E161" s="389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1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393"/>
      <c r="R161" s="393"/>
      <c r="S161" s="393"/>
      <c r="T161" s="394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2"/>
      <c r="B162" s="403"/>
      <c r="C162" s="403"/>
      <c r="D162" s="403"/>
      <c r="E162" s="403"/>
      <c r="F162" s="403"/>
      <c r="G162" s="403"/>
      <c r="H162" s="403"/>
      <c r="I162" s="403"/>
      <c r="J162" s="403"/>
      <c r="K162" s="403"/>
      <c r="L162" s="403"/>
      <c r="M162" s="403"/>
      <c r="N162" s="403"/>
      <c r="O162" s="404"/>
      <c r="P162" s="383" t="s">
        <v>69</v>
      </c>
      <c r="Q162" s="384"/>
      <c r="R162" s="384"/>
      <c r="S162" s="384"/>
      <c r="T162" s="384"/>
      <c r="U162" s="384"/>
      <c r="V162" s="385"/>
      <c r="W162" s="37" t="s">
        <v>70</v>
      </c>
      <c r="X162" s="379">
        <f>IFERROR(X160/H160,"0")+IFERROR(X161/H161,"0")</f>
        <v>0</v>
      </c>
      <c r="Y162" s="379">
        <f>IFERROR(Y160/H160,"0")+IFERROR(Y161/H161,"0")</f>
        <v>0</v>
      </c>
      <c r="Z162" s="379">
        <f>IFERROR(IF(Z160="",0,Z160),"0")+IFERROR(IF(Z161="",0,Z161),"0")</f>
        <v>0</v>
      </c>
      <c r="AA162" s="380"/>
      <c r="AB162" s="380"/>
      <c r="AC162" s="380"/>
    </row>
    <row r="163" spans="1:68" hidden="1" x14ac:dyDescent="0.2">
      <c r="A163" s="403"/>
      <c r="B163" s="403"/>
      <c r="C163" s="403"/>
      <c r="D163" s="403"/>
      <c r="E163" s="403"/>
      <c r="F163" s="403"/>
      <c r="G163" s="403"/>
      <c r="H163" s="403"/>
      <c r="I163" s="403"/>
      <c r="J163" s="403"/>
      <c r="K163" s="403"/>
      <c r="L163" s="403"/>
      <c r="M163" s="403"/>
      <c r="N163" s="403"/>
      <c r="O163" s="404"/>
      <c r="P163" s="383" t="s">
        <v>69</v>
      </c>
      <c r="Q163" s="384"/>
      <c r="R163" s="384"/>
      <c r="S163" s="384"/>
      <c r="T163" s="384"/>
      <c r="U163" s="384"/>
      <c r="V163" s="385"/>
      <c r="W163" s="37" t="s">
        <v>68</v>
      </c>
      <c r="X163" s="379">
        <f>IFERROR(SUM(X160:X161),"0")</f>
        <v>0</v>
      </c>
      <c r="Y163" s="379">
        <f>IFERROR(SUM(Y160:Y161),"0")</f>
        <v>0</v>
      </c>
      <c r="Z163" s="37"/>
      <c r="AA163" s="380"/>
      <c r="AB163" s="380"/>
      <c r="AC163" s="380"/>
    </row>
    <row r="164" spans="1:68" ht="16.5" hidden="1" customHeight="1" x14ac:dyDescent="0.25">
      <c r="A164" s="423" t="s">
        <v>107</v>
      </c>
      <c r="B164" s="403"/>
      <c r="C164" s="403"/>
      <c r="D164" s="403"/>
      <c r="E164" s="403"/>
      <c r="F164" s="403"/>
      <c r="G164" s="403"/>
      <c r="H164" s="403"/>
      <c r="I164" s="403"/>
      <c r="J164" s="403"/>
      <c r="K164" s="403"/>
      <c r="L164" s="403"/>
      <c r="M164" s="403"/>
      <c r="N164" s="403"/>
      <c r="O164" s="403"/>
      <c r="P164" s="403"/>
      <c r="Q164" s="403"/>
      <c r="R164" s="403"/>
      <c r="S164" s="403"/>
      <c r="T164" s="403"/>
      <c r="U164" s="403"/>
      <c r="V164" s="403"/>
      <c r="W164" s="403"/>
      <c r="X164" s="403"/>
      <c r="Y164" s="403"/>
      <c r="Z164" s="403"/>
      <c r="AA164" s="371"/>
      <c r="AB164" s="371"/>
      <c r="AC164" s="371"/>
    </row>
    <row r="165" spans="1:68" ht="14.25" hidden="1" customHeight="1" x14ac:dyDescent="0.25">
      <c r="A165" s="415" t="s">
        <v>109</v>
      </c>
      <c r="B165" s="403"/>
      <c r="C165" s="403"/>
      <c r="D165" s="403"/>
      <c r="E165" s="403"/>
      <c r="F165" s="403"/>
      <c r="G165" s="403"/>
      <c r="H165" s="403"/>
      <c r="I165" s="403"/>
      <c r="J165" s="403"/>
      <c r="K165" s="403"/>
      <c r="L165" s="403"/>
      <c r="M165" s="403"/>
      <c r="N165" s="403"/>
      <c r="O165" s="403"/>
      <c r="P165" s="403"/>
      <c r="Q165" s="403"/>
      <c r="R165" s="403"/>
      <c r="S165" s="403"/>
      <c r="T165" s="403"/>
      <c r="U165" s="403"/>
      <c r="V165" s="403"/>
      <c r="W165" s="403"/>
      <c r="X165" s="403"/>
      <c r="Y165" s="403"/>
      <c r="Z165" s="403"/>
      <c r="AA165" s="370"/>
      <c r="AB165" s="370"/>
      <c r="AC165" s="370"/>
    </row>
    <row r="166" spans="1:68" ht="27" hidden="1" customHeight="1" x14ac:dyDescent="0.25">
      <c r="A166" s="54" t="s">
        <v>236</v>
      </c>
      <c r="B166" s="54" t="s">
        <v>237</v>
      </c>
      <c r="C166" s="31">
        <v>4301011623</v>
      </c>
      <c r="D166" s="388">
        <v>4607091382945</v>
      </c>
      <c r="E166" s="389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5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3"/>
      <c r="R166" s="393"/>
      <c r="S166" s="393"/>
      <c r="T166" s="394"/>
      <c r="U166" s="34"/>
      <c r="V166" s="34"/>
      <c r="W166" s="35" t="s">
        <v>68</v>
      </c>
      <c r="X166" s="377">
        <v>0</v>
      </c>
      <c r="Y166" s="378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238</v>
      </c>
      <c r="B167" s="54" t="s">
        <v>239</v>
      </c>
      <c r="C167" s="31">
        <v>4301011192</v>
      </c>
      <c r="D167" s="388">
        <v>4607091382952</v>
      </c>
      <c r="E167" s="389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3"/>
      <c r="R167" s="393"/>
      <c r="S167" s="393"/>
      <c r="T167" s="394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240</v>
      </c>
      <c r="B168" s="54" t="s">
        <v>241</v>
      </c>
      <c r="C168" s="31">
        <v>4301011705</v>
      </c>
      <c r="D168" s="388">
        <v>4607091384604</v>
      </c>
      <c r="E168" s="389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3"/>
      <c r="R168" s="393"/>
      <c r="S168" s="393"/>
      <c r="T168" s="394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402"/>
      <c r="B169" s="403"/>
      <c r="C169" s="403"/>
      <c r="D169" s="403"/>
      <c r="E169" s="403"/>
      <c r="F169" s="403"/>
      <c r="G169" s="403"/>
      <c r="H169" s="403"/>
      <c r="I169" s="403"/>
      <c r="J169" s="403"/>
      <c r="K169" s="403"/>
      <c r="L169" s="403"/>
      <c r="M169" s="403"/>
      <c r="N169" s="403"/>
      <c r="O169" s="404"/>
      <c r="P169" s="383" t="s">
        <v>69</v>
      </c>
      <c r="Q169" s="384"/>
      <c r="R169" s="384"/>
      <c r="S169" s="384"/>
      <c r="T169" s="384"/>
      <c r="U169" s="384"/>
      <c r="V169" s="385"/>
      <c r="W169" s="37" t="s">
        <v>70</v>
      </c>
      <c r="X169" s="379">
        <f>IFERROR(X166/H166,"0")+IFERROR(X167/H167,"0")+IFERROR(X168/H168,"0")</f>
        <v>0</v>
      </c>
      <c r="Y169" s="379">
        <f>IFERROR(Y166/H166,"0")+IFERROR(Y167/H167,"0")+IFERROR(Y168/H168,"0")</f>
        <v>0</v>
      </c>
      <c r="Z169" s="379">
        <f>IFERROR(IF(Z166="",0,Z166),"0")+IFERROR(IF(Z167="",0,Z167),"0")+IFERROR(IF(Z168="",0,Z168),"0")</f>
        <v>0</v>
      </c>
      <c r="AA169" s="380"/>
      <c r="AB169" s="380"/>
      <c r="AC169" s="380"/>
    </row>
    <row r="170" spans="1:68" hidden="1" x14ac:dyDescent="0.2">
      <c r="A170" s="403"/>
      <c r="B170" s="403"/>
      <c r="C170" s="403"/>
      <c r="D170" s="403"/>
      <c r="E170" s="403"/>
      <c r="F170" s="403"/>
      <c r="G170" s="403"/>
      <c r="H170" s="403"/>
      <c r="I170" s="403"/>
      <c r="J170" s="403"/>
      <c r="K170" s="403"/>
      <c r="L170" s="403"/>
      <c r="M170" s="403"/>
      <c r="N170" s="403"/>
      <c r="O170" s="404"/>
      <c r="P170" s="383" t="s">
        <v>69</v>
      </c>
      <c r="Q170" s="384"/>
      <c r="R170" s="384"/>
      <c r="S170" s="384"/>
      <c r="T170" s="384"/>
      <c r="U170" s="384"/>
      <c r="V170" s="385"/>
      <c r="W170" s="37" t="s">
        <v>68</v>
      </c>
      <c r="X170" s="379">
        <f>IFERROR(SUM(X166:X168),"0")</f>
        <v>0</v>
      </c>
      <c r="Y170" s="379">
        <f>IFERROR(SUM(Y166:Y168),"0")</f>
        <v>0</v>
      </c>
      <c r="Z170" s="37"/>
      <c r="AA170" s="380"/>
      <c r="AB170" s="380"/>
      <c r="AC170" s="380"/>
    </row>
    <row r="171" spans="1:68" ht="14.25" hidden="1" customHeight="1" x14ac:dyDescent="0.25">
      <c r="A171" s="415" t="s">
        <v>63</v>
      </c>
      <c r="B171" s="403"/>
      <c r="C171" s="403"/>
      <c r="D171" s="403"/>
      <c r="E171" s="403"/>
      <c r="F171" s="403"/>
      <c r="G171" s="403"/>
      <c r="H171" s="403"/>
      <c r="I171" s="403"/>
      <c r="J171" s="403"/>
      <c r="K171" s="403"/>
      <c r="L171" s="403"/>
      <c r="M171" s="403"/>
      <c r="N171" s="403"/>
      <c r="O171" s="403"/>
      <c r="P171" s="403"/>
      <c r="Q171" s="403"/>
      <c r="R171" s="403"/>
      <c r="S171" s="403"/>
      <c r="T171" s="403"/>
      <c r="U171" s="403"/>
      <c r="V171" s="403"/>
      <c r="W171" s="403"/>
      <c r="X171" s="403"/>
      <c r="Y171" s="403"/>
      <c r="Z171" s="403"/>
      <c r="AA171" s="370"/>
      <c r="AB171" s="370"/>
      <c r="AC171" s="370"/>
    </row>
    <row r="172" spans="1:68" ht="16.5" hidden="1" customHeight="1" x14ac:dyDescent="0.25">
      <c r="A172" s="54" t="s">
        <v>242</v>
      </c>
      <c r="B172" s="54" t="s">
        <v>243</v>
      </c>
      <c r="C172" s="31">
        <v>4301030895</v>
      </c>
      <c r="D172" s="388">
        <v>4607091387667</v>
      </c>
      <c r="E172" s="389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3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3"/>
      <c r="R172" s="393"/>
      <c r="S172" s="393"/>
      <c r="T172" s="394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244</v>
      </c>
      <c r="B173" s="54" t="s">
        <v>245</v>
      </c>
      <c r="C173" s="31">
        <v>4301030961</v>
      </c>
      <c r="D173" s="388">
        <v>4607091387636</v>
      </c>
      <c r="E173" s="389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3"/>
      <c r="R173" s="393"/>
      <c r="S173" s="393"/>
      <c r="T173" s="394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246</v>
      </c>
      <c r="B174" s="54" t="s">
        <v>247</v>
      </c>
      <c r="C174" s="31">
        <v>4301030963</v>
      </c>
      <c r="D174" s="388">
        <v>4607091382426</v>
      </c>
      <c r="E174" s="389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6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3"/>
      <c r="R174" s="393"/>
      <c r="S174" s="393"/>
      <c r="T174" s="394"/>
      <c r="U174" s="34"/>
      <c r="V174" s="34"/>
      <c r="W174" s="35" t="s">
        <v>68</v>
      </c>
      <c r="X174" s="377">
        <v>0</v>
      </c>
      <c r="Y174" s="3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248</v>
      </c>
      <c r="B175" s="54" t="s">
        <v>249</v>
      </c>
      <c r="C175" s="31">
        <v>4301030962</v>
      </c>
      <c r="D175" s="388">
        <v>4607091386547</v>
      </c>
      <c r="E175" s="389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3"/>
      <c r="R175" s="393"/>
      <c r="S175" s="393"/>
      <c r="T175" s="394"/>
      <c r="U175" s="34"/>
      <c r="V175" s="34"/>
      <c r="W175" s="35" t="s">
        <v>68</v>
      </c>
      <c r="X175" s="377">
        <v>33.599999999999987</v>
      </c>
      <c r="Y175" s="378">
        <f>IFERROR(IF(X175="",0,CEILING((X175/$H175),1)*$H175),"")</f>
        <v>33.599999999999994</v>
      </c>
      <c r="Z175" s="36">
        <f>IFERROR(IF(Y175=0,"",ROUNDUP(Y175/H175,0)*0.00502),"")</f>
        <v>6.0240000000000002E-2</v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35.279999999999987</v>
      </c>
      <c r="BN175" s="64">
        <f>IFERROR(Y175*I175/H175,"0")</f>
        <v>35.279999999999994</v>
      </c>
      <c r="BO175" s="64">
        <f>IFERROR(1/J175*(X175/H175),"0")</f>
        <v>5.1282051282051273E-2</v>
      </c>
      <c r="BP175" s="64">
        <f>IFERROR(1/J175*(Y175/H175),"0")</f>
        <v>5.128205128205128E-2</v>
      </c>
    </row>
    <row r="176" spans="1:68" ht="27" hidden="1" customHeight="1" x14ac:dyDescent="0.25">
      <c r="A176" s="54" t="s">
        <v>250</v>
      </c>
      <c r="B176" s="54" t="s">
        <v>251</v>
      </c>
      <c r="C176" s="31">
        <v>4301030964</v>
      </c>
      <c r="D176" s="388">
        <v>4607091382464</v>
      </c>
      <c r="E176" s="389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3"/>
      <c r="R176" s="393"/>
      <c r="S176" s="393"/>
      <c r="T176" s="394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02"/>
      <c r="B177" s="403"/>
      <c r="C177" s="403"/>
      <c r="D177" s="403"/>
      <c r="E177" s="403"/>
      <c r="F177" s="403"/>
      <c r="G177" s="403"/>
      <c r="H177" s="403"/>
      <c r="I177" s="403"/>
      <c r="J177" s="403"/>
      <c r="K177" s="403"/>
      <c r="L177" s="403"/>
      <c r="M177" s="403"/>
      <c r="N177" s="403"/>
      <c r="O177" s="404"/>
      <c r="P177" s="383" t="s">
        <v>69</v>
      </c>
      <c r="Q177" s="384"/>
      <c r="R177" s="384"/>
      <c r="S177" s="384"/>
      <c r="T177" s="384"/>
      <c r="U177" s="384"/>
      <c r="V177" s="385"/>
      <c r="W177" s="37" t="s">
        <v>70</v>
      </c>
      <c r="X177" s="379">
        <f>IFERROR(X172/H172,"0")+IFERROR(X173/H173,"0")+IFERROR(X174/H174,"0")+IFERROR(X175/H175,"0")+IFERROR(X176/H176,"0")</f>
        <v>11.999999999999996</v>
      </c>
      <c r="Y177" s="379">
        <f>IFERROR(Y172/H172,"0")+IFERROR(Y173/H173,"0")+IFERROR(Y174/H174,"0")+IFERROR(Y175/H175,"0")+IFERROR(Y176/H176,"0")</f>
        <v>11.999999999999998</v>
      </c>
      <c r="Z177" s="379">
        <f>IFERROR(IF(Z172="",0,Z172),"0")+IFERROR(IF(Z173="",0,Z173),"0")+IFERROR(IF(Z174="",0,Z174),"0")+IFERROR(IF(Z175="",0,Z175),"0")+IFERROR(IF(Z176="",0,Z176),"0")</f>
        <v>6.0240000000000002E-2</v>
      </c>
      <c r="AA177" s="380"/>
      <c r="AB177" s="380"/>
      <c r="AC177" s="380"/>
    </row>
    <row r="178" spans="1:68" x14ac:dyDescent="0.2">
      <c r="A178" s="403"/>
      <c r="B178" s="403"/>
      <c r="C178" s="403"/>
      <c r="D178" s="403"/>
      <c r="E178" s="403"/>
      <c r="F178" s="403"/>
      <c r="G178" s="403"/>
      <c r="H178" s="403"/>
      <c r="I178" s="403"/>
      <c r="J178" s="403"/>
      <c r="K178" s="403"/>
      <c r="L178" s="403"/>
      <c r="M178" s="403"/>
      <c r="N178" s="403"/>
      <c r="O178" s="404"/>
      <c r="P178" s="383" t="s">
        <v>69</v>
      </c>
      <c r="Q178" s="384"/>
      <c r="R178" s="384"/>
      <c r="S178" s="384"/>
      <c r="T178" s="384"/>
      <c r="U178" s="384"/>
      <c r="V178" s="385"/>
      <c r="W178" s="37" t="s">
        <v>68</v>
      </c>
      <c r="X178" s="379">
        <f>IFERROR(SUM(X172:X176),"0")</f>
        <v>33.599999999999987</v>
      </c>
      <c r="Y178" s="379">
        <f>IFERROR(SUM(Y172:Y176),"0")</f>
        <v>33.599999999999994</v>
      </c>
      <c r="Z178" s="37"/>
      <c r="AA178" s="380"/>
      <c r="AB178" s="380"/>
      <c r="AC178" s="380"/>
    </row>
    <row r="179" spans="1:68" ht="14.25" hidden="1" customHeight="1" x14ac:dyDescent="0.25">
      <c r="A179" s="415" t="s">
        <v>71</v>
      </c>
      <c r="B179" s="403"/>
      <c r="C179" s="403"/>
      <c r="D179" s="403"/>
      <c r="E179" s="403"/>
      <c r="F179" s="403"/>
      <c r="G179" s="403"/>
      <c r="H179" s="403"/>
      <c r="I179" s="403"/>
      <c r="J179" s="403"/>
      <c r="K179" s="403"/>
      <c r="L179" s="403"/>
      <c r="M179" s="403"/>
      <c r="N179" s="403"/>
      <c r="O179" s="403"/>
      <c r="P179" s="403"/>
      <c r="Q179" s="403"/>
      <c r="R179" s="403"/>
      <c r="S179" s="403"/>
      <c r="T179" s="403"/>
      <c r="U179" s="403"/>
      <c r="V179" s="403"/>
      <c r="W179" s="403"/>
      <c r="X179" s="403"/>
      <c r="Y179" s="403"/>
      <c r="Z179" s="403"/>
      <c r="AA179" s="370"/>
      <c r="AB179" s="370"/>
      <c r="AC179" s="370"/>
    </row>
    <row r="180" spans="1:68" ht="16.5" hidden="1" customHeight="1" x14ac:dyDescent="0.25">
      <c r="A180" s="54" t="s">
        <v>252</v>
      </c>
      <c r="B180" s="54" t="s">
        <v>253</v>
      </c>
      <c r="C180" s="31">
        <v>4301051611</v>
      </c>
      <c r="D180" s="388">
        <v>4607091385304</v>
      </c>
      <c r="E180" s="389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4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3"/>
      <c r="R180" s="393"/>
      <c r="S180" s="393"/>
      <c r="T180" s="394"/>
      <c r="U180" s="34"/>
      <c r="V180" s="34"/>
      <c r="W180" s="35" t="s">
        <v>68</v>
      </c>
      <c r="X180" s="377">
        <v>0</v>
      </c>
      <c r="Y180" s="378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254</v>
      </c>
      <c r="B181" s="54" t="s">
        <v>255</v>
      </c>
      <c r="C181" s="31">
        <v>4301051648</v>
      </c>
      <c r="D181" s="388">
        <v>4607091386264</v>
      </c>
      <c r="E181" s="389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2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3"/>
      <c r="R181" s="393"/>
      <c r="S181" s="393"/>
      <c r="T181" s="394"/>
      <c r="U181" s="34"/>
      <c r="V181" s="34"/>
      <c r="W181" s="35" t="s">
        <v>68</v>
      </c>
      <c r="X181" s="377">
        <v>252</v>
      </c>
      <c r="Y181" s="378">
        <f>IFERROR(IF(X181="",0,CEILING((X181/$H181),1)*$H181),"")</f>
        <v>252</v>
      </c>
      <c r="Z181" s="36">
        <f>IFERROR(IF(Y181=0,"",ROUNDUP(Y181/H181,0)*0.00753),"")</f>
        <v>0.63251999999999997</v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275.35200000000003</v>
      </c>
      <c r="BN181" s="64">
        <f>IFERROR(Y181*I181/H181,"0")</f>
        <v>275.35200000000003</v>
      </c>
      <c r="BO181" s="64">
        <f>IFERROR(1/J181*(X181/H181),"0")</f>
        <v>0.53846153846153844</v>
      </c>
      <c r="BP181" s="64">
        <f>IFERROR(1/J181*(Y181/H181),"0")</f>
        <v>0.53846153846153844</v>
      </c>
    </row>
    <row r="182" spans="1:68" ht="16.5" hidden="1" customHeight="1" x14ac:dyDescent="0.25">
      <c r="A182" s="54" t="s">
        <v>256</v>
      </c>
      <c r="B182" s="54" t="s">
        <v>257</v>
      </c>
      <c r="C182" s="31">
        <v>4301051313</v>
      </c>
      <c r="D182" s="388">
        <v>4607091385427</v>
      </c>
      <c r="E182" s="389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3"/>
      <c r="R182" s="393"/>
      <c r="S182" s="393"/>
      <c r="T182" s="394"/>
      <c r="U182" s="34"/>
      <c r="V182" s="34"/>
      <c r="W182" s="35" t="s">
        <v>68</v>
      </c>
      <c r="X182" s="377">
        <v>0</v>
      </c>
      <c r="Y182" s="378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02"/>
      <c r="B183" s="403"/>
      <c r="C183" s="403"/>
      <c r="D183" s="403"/>
      <c r="E183" s="403"/>
      <c r="F183" s="403"/>
      <c r="G183" s="403"/>
      <c r="H183" s="403"/>
      <c r="I183" s="403"/>
      <c r="J183" s="403"/>
      <c r="K183" s="403"/>
      <c r="L183" s="403"/>
      <c r="M183" s="403"/>
      <c r="N183" s="403"/>
      <c r="O183" s="404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IFERROR(X180/H180,"0")+IFERROR(X181/H181,"0")+IFERROR(X182/H182,"0")</f>
        <v>84</v>
      </c>
      <c r="Y183" s="379">
        <f>IFERROR(Y180/H180,"0")+IFERROR(Y181/H181,"0")+IFERROR(Y182/H182,"0")</f>
        <v>84</v>
      </c>
      <c r="Z183" s="379">
        <f>IFERROR(IF(Z180="",0,Z180),"0")+IFERROR(IF(Z181="",0,Z181),"0")+IFERROR(IF(Z182="",0,Z182),"0")</f>
        <v>0.63251999999999997</v>
      </c>
      <c r="AA183" s="380"/>
      <c r="AB183" s="380"/>
      <c r="AC183" s="380"/>
    </row>
    <row r="184" spans="1:68" x14ac:dyDescent="0.2">
      <c r="A184" s="403"/>
      <c r="B184" s="403"/>
      <c r="C184" s="403"/>
      <c r="D184" s="403"/>
      <c r="E184" s="403"/>
      <c r="F184" s="403"/>
      <c r="G184" s="403"/>
      <c r="H184" s="403"/>
      <c r="I184" s="403"/>
      <c r="J184" s="403"/>
      <c r="K184" s="403"/>
      <c r="L184" s="403"/>
      <c r="M184" s="403"/>
      <c r="N184" s="403"/>
      <c r="O184" s="404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IFERROR(SUM(X180:X182),"0")</f>
        <v>252</v>
      </c>
      <c r="Y184" s="379">
        <f>IFERROR(SUM(Y180:Y182),"0")</f>
        <v>252</v>
      </c>
      <c r="Z184" s="37"/>
      <c r="AA184" s="380"/>
      <c r="AB184" s="380"/>
      <c r="AC184" s="380"/>
    </row>
    <row r="185" spans="1:68" ht="27.75" hidden="1" customHeight="1" x14ac:dyDescent="0.2">
      <c r="A185" s="390" t="s">
        <v>258</v>
      </c>
      <c r="B185" s="391"/>
      <c r="C185" s="391"/>
      <c r="D185" s="391"/>
      <c r="E185" s="391"/>
      <c r="F185" s="391"/>
      <c r="G185" s="391"/>
      <c r="H185" s="391"/>
      <c r="I185" s="391"/>
      <c r="J185" s="391"/>
      <c r="K185" s="391"/>
      <c r="L185" s="391"/>
      <c r="M185" s="391"/>
      <c r="N185" s="391"/>
      <c r="O185" s="391"/>
      <c r="P185" s="391"/>
      <c r="Q185" s="391"/>
      <c r="R185" s="391"/>
      <c r="S185" s="391"/>
      <c r="T185" s="391"/>
      <c r="U185" s="391"/>
      <c r="V185" s="391"/>
      <c r="W185" s="391"/>
      <c r="X185" s="391"/>
      <c r="Y185" s="391"/>
      <c r="Z185" s="391"/>
      <c r="AA185" s="48"/>
      <c r="AB185" s="48"/>
      <c r="AC185" s="48"/>
    </row>
    <row r="186" spans="1:68" ht="16.5" hidden="1" customHeight="1" x14ac:dyDescent="0.25">
      <c r="A186" s="423" t="s">
        <v>259</v>
      </c>
      <c r="B186" s="403"/>
      <c r="C186" s="403"/>
      <c r="D186" s="403"/>
      <c r="E186" s="403"/>
      <c r="F186" s="403"/>
      <c r="G186" s="403"/>
      <c r="H186" s="403"/>
      <c r="I186" s="403"/>
      <c r="J186" s="403"/>
      <c r="K186" s="403"/>
      <c r="L186" s="403"/>
      <c r="M186" s="403"/>
      <c r="N186" s="403"/>
      <c r="O186" s="403"/>
      <c r="P186" s="403"/>
      <c r="Q186" s="403"/>
      <c r="R186" s="403"/>
      <c r="S186" s="403"/>
      <c r="T186" s="403"/>
      <c r="U186" s="403"/>
      <c r="V186" s="403"/>
      <c r="W186" s="403"/>
      <c r="X186" s="403"/>
      <c r="Y186" s="403"/>
      <c r="Z186" s="403"/>
      <c r="AA186" s="371"/>
      <c r="AB186" s="371"/>
      <c r="AC186" s="371"/>
    </row>
    <row r="187" spans="1:68" ht="14.25" hidden="1" customHeight="1" x14ac:dyDescent="0.25">
      <c r="A187" s="415" t="s">
        <v>63</v>
      </c>
      <c r="B187" s="403"/>
      <c r="C187" s="403"/>
      <c r="D187" s="403"/>
      <c r="E187" s="403"/>
      <c r="F187" s="403"/>
      <c r="G187" s="403"/>
      <c r="H187" s="403"/>
      <c r="I187" s="403"/>
      <c r="J187" s="403"/>
      <c r="K187" s="403"/>
      <c r="L187" s="403"/>
      <c r="M187" s="403"/>
      <c r="N187" s="403"/>
      <c r="O187" s="403"/>
      <c r="P187" s="403"/>
      <c r="Q187" s="403"/>
      <c r="R187" s="403"/>
      <c r="S187" s="403"/>
      <c r="T187" s="403"/>
      <c r="U187" s="403"/>
      <c r="V187" s="403"/>
      <c r="W187" s="403"/>
      <c r="X187" s="403"/>
      <c r="Y187" s="403"/>
      <c r="Z187" s="403"/>
      <c r="AA187" s="370"/>
      <c r="AB187" s="370"/>
      <c r="AC187" s="370"/>
    </row>
    <row r="188" spans="1:68" ht="27" hidden="1" customHeight="1" x14ac:dyDescent="0.25">
      <c r="A188" s="54" t="s">
        <v>260</v>
      </c>
      <c r="B188" s="54" t="s">
        <v>261</v>
      </c>
      <c r="C188" s="31">
        <v>4301031191</v>
      </c>
      <c r="D188" s="388">
        <v>4680115880993</v>
      </c>
      <c r="E188" s="389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93"/>
      <c r="R188" s="393"/>
      <c r="S188" s="393"/>
      <c r="T188" s="394"/>
      <c r="U188" s="34"/>
      <c r="V188" s="34"/>
      <c r="W188" s="35" t="s">
        <v>68</v>
      </c>
      <c r="X188" s="377">
        <v>0</v>
      </c>
      <c r="Y188" s="378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hidden="1" customHeight="1" x14ac:dyDescent="0.25">
      <c r="A189" s="54" t="s">
        <v>262</v>
      </c>
      <c r="B189" s="54" t="s">
        <v>263</v>
      </c>
      <c r="C189" s="31">
        <v>4301031204</v>
      </c>
      <c r="D189" s="388">
        <v>4680115881761</v>
      </c>
      <c r="E189" s="389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93"/>
      <c r="R189" s="393"/>
      <c r="S189" s="393"/>
      <c r="T189" s="394"/>
      <c r="U189" s="34"/>
      <c r="V189" s="34"/>
      <c r="W189" s="35" t="s">
        <v>68</v>
      </c>
      <c r="X189" s="377">
        <v>0</v>
      </c>
      <c r="Y189" s="378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264</v>
      </c>
      <c r="B190" s="54" t="s">
        <v>265</v>
      </c>
      <c r="C190" s="31">
        <v>4301031201</v>
      </c>
      <c r="D190" s="388">
        <v>4680115881563</v>
      </c>
      <c r="E190" s="389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93"/>
      <c r="R190" s="393"/>
      <c r="S190" s="393"/>
      <c r="T190" s="394"/>
      <c r="U190" s="34"/>
      <c r="V190" s="34"/>
      <c r="W190" s="35" t="s">
        <v>68</v>
      </c>
      <c r="X190" s="377">
        <v>0</v>
      </c>
      <c r="Y190" s="378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266</v>
      </c>
      <c r="B191" s="54" t="s">
        <v>267</v>
      </c>
      <c r="C191" s="31">
        <v>4301031199</v>
      </c>
      <c r="D191" s="388">
        <v>4680115880986</v>
      </c>
      <c r="E191" s="389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93"/>
      <c r="R191" s="393"/>
      <c r="S191" s="393"/>
      <c r="T191" s="394"/>
      <c r="U191" s="34"/>
      <c r="V191" s="34"/>
      <c r="W191" s="35" t="s">
        <v>68</v>
      </c>
      <c r="X191" s="377">
        <v>0</v>
      </c>
      <c r="Y191" s="378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268</v>
      </c>
      <c r="B192" s="54" t="s">
        <v>269</v>
      </c>
      <c r="C192" s="31">
        <v>4301031205</v>
      </c>
      <c r="D192" s="388">
        <v>4680115881785</v>
      </c>
      <c r="E192" s="389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93"/>
      <c r="R192" s="393"/>
      <c r="S192" s="393"/>
      <c r="T192" s="394"/>
      <c r="U192" s="34"/>
      <c r="V192" s="34"/>
      <c r="W192" s="35" t="s">
        <v>68</v>
      </c>
      <c r="X192" s="377">
        <v>0</v>
      </c>
      <c r="Y192" s="378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270</v>
      </c>
      <c r="B193" s="54" t="s">
        <v>271</v>
      </c>
      <c r="C193" s="31">
        <v>4301031202</v>
      </c>
      <c r="D193" s="388">
        <v>4680115881679</v>
      </c>
      <c r="E193" s="389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93"/>
      <c r="R193" s="393"/>
      <c r="S193" s="393"/>
      <c r="T193" s="394"/>
      <c r="U193" s="34"/>
      <c r="V193" s="34"/>
      <c r="W193" s="35" t="s">
        <v>68</v>
      </c>
      <c r="X193" s="377">
        <v>0</v>
      </c>
      <c r="Y193" s="378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272</v>
      </c>
      <c r="B194" s="54" t="s">
        <v>273</v>
      </c>
      <c r="C194" s="31">
        <v>4301031158</v>
      </c>
      <c r="D194" s="388">
        <v>4680115880191</v>
      </c>
      <c r="E194" s="389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4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93"/>
      <c r="R194" s="393"/>
      <c r="S194" s="393"/>
      <c r="T194" s="394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274</v>
      </c>
      <c r="B195" s="54" t="s">
        <v>275</v>
      </c>
      <c r="C195" s="31">
        <v>4301031245</v>
      </c>
      <c r="D195" s="388">
        <v>4680115883963</v>
      </c>
      <c r="E195" s="389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93"/>
      <c r="R195" s="393"/>
      <c r="S195" s="393"/>
      <c r="T195" s="394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idden="1" x14ac:dyDescent="0.2">
      <c r="A196" s="402"/>
      <c r="B196" s="403"/>
      <c r="C196" s="403"/>
      <c r="D196" s="403"/>
      <c r="E196" s="403"/>
      <c r="F196" s="403"/>
      <c r="G196" s="403"/>
      <c r="H196" s="403"/>
      <c r="I196" s="403"/>
      <c r="J196" s="403"/>
      <c r="K196" s="403"/>
      <c r="L196" s="403"/>
      <c r="M196" s="403"/>
      <c r="N196" s="403"/>
      <c r="O196" s="404"/>
      <c r="P196" s="383" t="s">
        <v>69</v>
      </c>
      <c r="Q196" s="384"/>
      <c r="R196" s="384"/>
      <c r="S196" s="384"/>
      <c r="T196" s="384"/>
      <c r="U196" s="384"/>
      <c r="V196" s="385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0</v>
      </c>
      <c r="Y196" s="379">
        <f>IFERROR(Y188/H188,"0")+IFERROR(Y189/H189,"0")+IFERROR(Y190/H190,"0")+IFERROR(Y191/H191,"0")+IFERROR(Y192/H192,"0")+IFERROR(Y193/H193,"0")+IFERROR(Y194/H194,"0")+IFERROR(Y195/H195,"0")</f>
        <v>0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380"/>
      <c r="AB196" s="380"/>
      <c r="AC196" s="380"/>
    </row>
    <row r="197" spans="1:68" hidden="1" x14ac:dyDescent="0.2">
      <c r="A197" s="403"/>
      <c r="B197" s="403"/>
      <c r="C197" s="403"/>
      <c r="D197" s="403"/>
      <c r="E197" s="403"/>
      <c r="F197" s="403"/>
      <c r="G197" s="403"/>
      <c r="H197" s="403"/>
      <c r="I197" s="403"/>
      <c r="J197" s="403"/>
      <c r="K197" s="403"/>
      <c r="L197" s="403"/>
      <c r="M197" s="403"/>
      <c r="N197" s="403"/>
      <c r="O197" s="404"/>
      <c r="P197" s="383" t="s">
        <v>69</v>
      </c>
      <c r="Q197" s="384"/>
      <c r="R197" s="384"/>
      <c r="S197" s="384"/>
      <c r="T197" s="384"/>
      <c r="U197" s="384"/>
      <c r="V197" s="385"/>
      <c r="W197" s="37" t="s">
        <v>68</v>
      </c>
      <c r="X197" s="379">
        <f>IFERROR(SUM(X188:X195),"0")</f>
        <v>0</v>
      </c>
      <c r="Y197" s="379">
        <f>IFERROR(SUM(Y188:Y195),"0")</f>
        <v>0</v>
      </c>
      <c r="Z197" s="37"/>
      <c r="AA197" s="380"/>
      <c r="AB197" s="380"/>
      <c r="AC197" s="380"/>
    </row>
    <row r="198" spans="1:68" ht="16.5" hidden="1" customHeight="1" x14ac:dyDescent="0.25">
      <c r="A198" s="423" t="s">
        <v>276</v>
      </c>
      <c r="B198" s="403"/>
      <c r="C198" s="403"/>
      <c r="D198" s="403"/>
      <c r="E198" s="403"/>
      <c r="F198" s="403"/>
      <c r="G198" s="403"/>
      <c r="H198" s="403"/>
      <c r="I198" s="403"/>
      <c r="J198" s="403"/>
      <c r="K198" s="403"/>
      <c r="L198" s="403"/>
      <c r="M198" s="403"/>
      <c r="N198" s="403"/>
      <c r="O198" s="403"/>
      <c r="P198" s="403"/>
      <c r="Q198" s="403"/>
      <c r="R198" s="403"/>
      <c r="S198" s="403"/>
      <c r="T198" s="403"/>
      <c r="U198" s="403"/>
      <c r="V198" s="403"/>
      <c r="W198" s="403"/>
      <c r="X198" s="403"/>
      <c r="Y198" s="403"/>
      <c r="Z198" s="403"/>
      <c r="AA198" s="371"/>
      <c r="AB198" s="371"/>
      <c r="AC198" s="371"/>
    </row>
    <row r="199" spans="1:68" ht="14.25" hidden="1" customHeight="1" x14ac:dyDescent="0.25">
      <c r="A199" s="415" t="s">
        <v>109</v>
      </c>
      <c r="B199" s="403"/>
      <c r="C199" s="403"/>
      <c r="D199" s="403"/>
      <c r="E199" s="403"/>
      <c r="F199" s="403"/>
      <c r="G199" s="403"/>
      <c r="H199" s="403"/>
      <c r="I199" s="403"/>
      <c r="J199" s="403"/>
      <c r="K199" s="403"/>
      <c r="L199" s="403"/>
      <c r="M199" s="403"/>
      <c r="N199" s="403"/>
      <c r="O199" s="403"/>
      <c r="P199" s="403"/>
      <c r="Q199" s="403"/>
      <c r="R199" s="403"/>
      <c r="S199" s="403"/>
      <c r="T199" s="403"/>
      <c r="U199" s="403"/>
      <c r="V199" s="403"/>
      <c r="W199" s="403"/>
      <c r="X199" s="403"/>
      <c r="Y199" s="403"/>
      <c r="Z199" s="403"/>
      <c r="AA199" s="370"/>
      <c r="AB199" s="370"/>
      <c r="AC199" s="370"/>
    </row>
    <row r="200" spans="1:68" ht="16.5" hidden="1" customHeight="1" x14ac:dyDescent="0.25">
      <c r="A200" s="54" t="s">
        <v>277</v>
      </c>
      <c r="B200" s="54" t="s">
        <v>278</v>
      </c>
      <c r="C200" s="31">
        <v>4301011450</v>
      </c>
      <c r="D200" s="388">
        <v>4680115881402</v>
      </c>
      <c r="E200" s="389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279</v>
      </c>
      <c r="B201" s="54" t="s">
        <v>280</v>
      </c>
      <c r="C201" s="31">
        <v>4301011767</v>
      </c>
      <c r="D201" s="388">
        <v>4680115881396</v>
      </c>
      <c r="E201" s="389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93"/>
      <c r="R201" s="393"/>
      <c r="S201" s="393"/>
      <c r="T201" s="394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02"/>
      <c r="B202" s="403"/>
      <c r="C202" s="403"/>
      <c r="D202" s="403"/>
      <c r="E202" s="403"/>
      <c r="F202" s="403"/>
      <c r="G202" s="403"/>
      <c r="H202" s="403"/>
      <c r="I202" s="403"/>
      <c r="J202" s="403"/>
      <c r="K202" s="403"/>
      <c r="L202" s="403"/>
      <c r="M202" s="403"/>
      <c r="N202" s="403"/>
      <c r="O202" s="404"/>
      <c r="P202" s="383" t="s">
        <v>69</v>
      </c>
      <c r="Q202" s="384"/>
      <c r="R202" s="384"/>
      <c r="S202" s="384"/>
      <c r="T202" s="384"/>
      <c r="U202" s="384"/>
      <c r="V202" s="385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hidden="1" x14ac:dyDescent="0.2">
      <c r="A203" s="403"/>
      <c r="B203" s="403"/>
      <c r="C203" s="403"/>
      <c r="D203" s="403"/>
      <c r="E203" s="403"/>
      <c r="F203" s="403"/>
      <c r="G203" s="403"/>
      <c r="H203" s="403"/>
      <c r="I203" s="403"/>
      <c r="J203" s="403"/>
      <c r="K203" s="403"/>
      <c r="L203" s="403"/>
      <c r="M203" s="403"/>
      <c r="N203" s="403"/>
      <c r="O203" s="404"/>
      <c r="P203" s="383" t="s">
        <v>69</v>
      </c>
      <c r="Q203" s="384"/>
      <c r="R203" s="384"/>
      <c r="S203" s="384"/>
      <c r="T203" s="384"/>
      <c r="U203" s="384"/>
      <c r="V203" s="385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hidden="1" customHeight="1" x14ac:dyDescent="0.25">
      <c r="A204" s="415" t="s">
        <v>147</v>
      </c>
      <c r="B204" s="403"/>
      <c r="C204" s="403"/>
      <c r="D204" s="403"/>
      <c r="E204" s="403"/>
      <c r="F204" s="403"/>
      <c r="G204" s="403"/>
      <c r="H204" s="403"/>
      <c r="I204" s="403"/>
      <c r="J204" s="403"/>
      <c r="K204" s="403"/>
      <c r="L204" s="403"/>
      <c r="M204" s="403"/>
      <c r="N204" s="403"/>
      <c r="O204" s="403"/>
      <c r="P204" s="403"/>
      <c r="Q204" s="403"/>
      <c r="R204" s="403"/>
      <c r="S204" s="403"/>
      <c r="T204" s="403"/>
      <c r="U204" s="403"/>
      <c r="V204" s="403"/>
      <c r="W204" s="403"/>
      <c r="X204" s="403"/>
      <c r="Y204" s="403"/>
      <c r="Z204" s="403"/>
      <c r="AA204" s="370"/>
      <c r="AB204" s="370"/>
      <c r="AC204" s="370"/>
    </row>
    <row r="205" spans="1:68" ht="16.5" hidden="1" customHeight="1" x14ac:dyDescent="0.25">
      <c r="A205" s="54" t="s">
        <v>281</v>
      </c>
      <c r="B205" s="54" t="s">
        <v>282</v>
      </c>
      <c r="C205" s="31">
        <v>4301020262</v>
      </c>
      <c r="D205" s="388">
        <v>4680115882935</v>
      </c>
      <c r="E205" s="389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93"/>
      <c r="R205" s="393"/>
      <c r="S205" s="393"/>
      <c r="T205" s="394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283</v>
      </c>
      <c r="B206" s="54" t="s">
        <v>284</v>
      </c>
      <c r="C206" s="31">
        <v>4301020220</v>
      </c>
      <c r="D206" s="388">
        <v>4680115880764</v>
      </c>
      <c r="E206" s="389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5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93"/>
      <c r="R206" s="393"/>
      <c r="S206" s="393"/>
      <c r="T206" s="394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2"/>
      <c r="B207" s="403"/>
      <c r="C207" s="403"/>
      <c r="D207" s="403"/>
      <c r="E207" s="403"/>
      <c r="F207" s="403"/>
      <c r="G207" s="403"/>
      <c r="H207" s="403"/>
      <c r="I207" s="403"/>
      <c r="J207" s="403"/>
      <c r="K207" s="403"/>
      <c r="L207" s="403"/>
      <c r="M207" s="403"/>
      <c r="N207" s="403"/>
      <c r="O207" s="404"/>
      <c r="P207" s="383" t="s">
        <v>69</v>
      </c>
      <c r="Q207" s="384"/>
      <c r="R207" s="384"/>
      <c r="S207" s="384"/>
      <c r="T207" s="384"/>
      <c r="U207" s="384"/>
      <c r="V207" s="385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hidden="1" x14ac:dyDescent="0.2">
      <c r="A208" s="403"/>
      <c r="B208" s="403"/>
      <c r="C208" s="403"/>
      <c r="D208" s="403"/>
      <c r="E208" s="403"/>
      <c r="F208" s="403"/>
      <c r="G208" s="403"/>
      <c r="H208" s="403"/>
      <c r="I208" s="403"/>
      <c r="J208" s="403"/>
      <c r="K208" s="403"/>
      <c r="L208" s="403"/>
      <c r="M208" s="403"/>
      <c r="N208" s="403"/>
      <c r="O208" s="404"/>
      <c r="P208" s="383" t="s">
        <v>69</v>
      </c>
      <c r="Q208" s="384"/>
      <c r="R208" s="384"/>
      <c r="S208" s="384"/>
      <c r="T208" s="384"/>
      <c r="U208" s="384"/>
      <c r="V208" s="385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hidden="1" customHeight="1" x14ac:dyDescent="0.25">
      <c r="A209" s="415" t="s">
        <v>63</v>
      </c>
      <c r="B209" s="403"/>
      <c r="C209" s="403"/>
      <c r="D209" s="403"/>
      <c r="E209" s="403"/>
      <c r="F209" s="403"/>
      <c r="G209" s="403"/>
      <c r="H209" s="403"/>
      <c r="I209" s="403"/>
      <c r="J209" s="403"/>
      <c r="K209" s="403"/>
      <c r="L209" s="403"/>
      <c r="M209" s="403"/>
      <c r="N209" s="403"/>
      <c r="O209" s="403"/>
      <c r="P209" s="403"/>
      <c r="Q209" s="403"/>
      <c r="R209" s="403"/>
      <c r="S209" s="403"/>
      <c r="T209" s="403"/>
      <c r="U209" s="403"/>
      <c r="V209" s="403"/>
      <c r="W209" s="403"/>
      <c r="X209" s="403"/>
      <c r="Y209" s="403"/>
      <c r="Z209" s="403"/>
      <c r="AA209" s="370"/>
      <c r="AB209" s="370"/>
      <c r="AC209" s="370"/>
    </row>
    <row r="210" spans="1:68" ht="27" hidden="1" customHeight="1" x14ac:dyDescent="0.25">
      <c r="A210" s="54" t="s">
        <v>285</v>
      </c>
      <c r="B210" s="54" t="s">
        <v>286</v>
      </c>
      <c r="C210" s="31">
        <v>4301031224</v>
      </c>
      <c r="D210" s="388">
        <v>4680115882683</v>
      </c>
      <c r="E210" s="389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93"/>
      <c r="R210" s="393"/>
      <c r="S210" s="393"/>
      <c r="T210" s="394"/>
      <c r="U210" s="34"/>
      <c r="V210" s="34"/>
      <c r="W210" s="35" t="s">
        <v>68</v>
      </c>
      <c r="X210" s="377">
        <v>0</v>
      </c>
      <c r="Y210" s="378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hidden="1" customHeight="1" x14ac:dyDescent="0.25">
      <c r="A211" s="54" t="s">
        <v>287</v>
      </c>
      <c r="B211" s="54" t="s">
        <v>288</v>
      </c>
      <c r="C211" s="31">
        <v>4301031230</v>
      </c>
      <c r="D211" s="388">
        <v>4680115882690</v>
      </c>
      <c r="E211" s="389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93"/>
      <c r="R211" s="393"/>
      <c r="S211" s="393"/>
      <c r="T211" s="394"/>
      <c r="U211" s="34"/>
      <c r="V211" s="34"/>
      <c r="W211" s="35" t="s">
        <v>68</v>
      </c>
      <c r="X211" s="377">
        <v>0</v>
      </c>
      <c r="Y211" s="378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289</v>
      </c>
      <c r="B212" s="54" t="s">
        <v>290</v>
      </c>
      <c r="C212" s="31">
        <v>4301031220</v>
      </c>
      <c r="D212" s="388">
        <v>4680115882669</v>
      </c>
      <c r="E212" s="389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93"/>
      <c r="R212" s="393"/>
      <c r="S212" s="393"/>
      <c r="T212" s="394"/>
      <c r="U212" s="34"/>
      <c r="V212" s="34"/>
      <c r="W212" s="35" t="s">
        <v>68</v>
      </c>
      <c r="X212" s="377">
        <v>0</v>
      </c>
      <c r="Y212" s="378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291</v>
      </c>
      <c r="B213" s="54" t="s">
        <v>292</v>
      </c>
      <c r="C213" s="31">
        <v>4301031221</v>
      </c>
      <c r="D213" s="388">
        <v>4680115882676</v>
      </c>
      <c r="E213" s="389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93"/>
      <c r="R213" s="393"/>
      <c r="S213" s="393"/>
      <c r="T213" s="394"/>
      <c r="U213" s="34"/>
      <c r="V213" s="34"/>
      <c r="W213" s="35" t="s">
        <v>68</v>
      </c>
      <c r="X213" s="377">
        <v>0</v>
      </c>
      <c r="Y213" s="378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293</v>
      </c>
      <c r="B214" s="54" t="s">
        <v>294</v>
      </c>
      <c r="C214" s="31">
        <v>4301031223</v>
      </c>
      <c r="D214" s="388">
        <v>4680115884014</v>
      </c>
      <c r="E214" s="389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93"/>
      <c r="R214" s="393"/>
      <c r="S214" s="393"/>
      <c r="T214" s="394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295</v>
      </c>
      <c r="B215" s="54" t="s">
        <v>296</v>
      </c>
      <c r="C215" s="31">
        <v>4301031222</v>
      </c>
      <c r="D215" s="388">
        <v>4680115884007</v>
      </c>
      <c r="E215" s="389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93"/>
      <c r="R215" s="393"/>
      <c r="S215" s="393"/>
      <c r="T215" s="394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297</v>
      </c>
      <c r="B216" s="54" t="s">
        <v>298</v>
      </c>
      <c r="C216" s="31">
        <v>4301031229</v>
      </c>
      <c r="D216" s="388">
        <v>4680115884038</v>
      </c>
      <c r="E216" s="389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93"/>
      <c r="R216" s="393"/>
      <c r="S216" s="393"/>
      <c r="T216" s="394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299</v>
      </c>
      <c r="B217" s="54" t="s">
        <v>300</v>
      </c>
      <c r="C217" s="31">
        <v>4301031225</v>
      </c>
      <c r="D217" s="388">
        <v>4680115884021</v>
      </c>
      <c r="E217" s="389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93"/>
      <c r="R217" s="393"/>
      <c r="S217" s="393"/>
      <c r="T217" s="394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402"/>
      <c r="B218" s="403"/>
      <c r="C218" s="403"/>
      <c r="D218" s="403"/>
      <c r="E218" s="403"/>
      <c r="F218" s="403"/>
      <c r="G218" s="403"/>
      <c r="H218" s="403"/>
      <c r="I218" s="403"/>
      <c r="J218" s="403"/>
      <c r="K218" s="403"/>
      <c r="L218" s="403"/>
      <c r="M218" s="403"/>
      <c r="N218" s="403"/>
      <c r="O218" s="404"/>
      <c r="P218" s="383" t="s">
        <v>69</v>
      </c>
      <c r="Q218" s="384"/>
      <c r="R218" s="384"/>
      <c r="S218" s="384"/>
      <c r="T218" s="384"/>
      <c r="U218" s="384"/>
      <c r="V218" s="385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0</v>
      </c>
      <c r="Y218" s="379">
        <f>IFERROR(Y210/H210,"0")+IFERROR(Y211/H211,"0")+IFERROR(Y212/H212,"0")+IFERROR(Y213/H213,"0")+IFERROR(Y214/H214,"0")+IFERROR(Y215/H215,"0")+IFERROR(Y216/H216,"0")+IFERROR(Y217/H217,"0")</f>
        <v>0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380"/>
      <c r="AB218" s="380"/>
      <c r="AC218" s="380"/>
    </row>
    <row r="219" spans="1:68" hidden="1" x14ac:dyDescent="0.2">
      <c r="A219" s="403"/>
      <c r="B219" s="403"/>
      <c r="C219" s="403"/>
      <c r="D219" s="403"/>
      <c r="E219" s="403"/>
      <c r="F219" s="403"/>
      <c r="G219" s="403"/>
      <c r="H219" s="403"/>
      <c r="I219" s="403"/>
      <c r="J219" s="403"/>
      <c r="K219" s="403"/>
      <c r="L219" s="403"/>
      <c r="M219" s="403"/>
      <c r="N219" s="403"/>
      <c r="O219" s="404"/>
      <c r="P219" s="383" t="s">
        <v>69</v>
      </c>
      <c r="Q219" s="384"/>
      <c r="R219" s="384"/>
      <c r="S219" s="384"/>
      <c r="T219" s="384"/>
      <c r="U219" s="384"/>
      <c r="V219" s="385"/>
      <c r="W219" s="37" t="s">
        <v>68</v>
      </c>
      <c r="X219" s="379">
        <f>IFERROR(SUM(X210:X217),"0")</f>
        <v>0</v>
      </c>
      <c r="Y219" s="379">
        <f>IFERROR(SUM(Y210:Y217),"0")</f>
        <v>0</v>
      </c>
      <c r="Z219" s="37"/>
      <c r="AA219" s="380"/>
      <c r="AB219" s="380"/>
      <c r="AC219" s="380"/>
    </row>
    <row r="220" spans="1:68" ht="14.25" hidden="1" customHeight="1" x14ac:dyDescent="0.25">
      <c r="A220" s="415" t="s">
        <v>71</v>
      </c>
      <c r="B220" s="403"/>
      <c r="C220" s="403"/>
      <c r="D220" s="403"/>
      <c r="E220" s="403"/>
      <c r="F220" s="403"/>
      <c r="G220" s="403"/>
      <c r="H220" s="403"/>
      <c r="I220" s="403"/>
      <c r="J220" s="403"/>
      <c r="K220" s="403"/>
      <c r="L220" s="403"/>
      <c r="M220" s="403"/>
      <c r="N220" s="403"/>
      <c r="O220" s="403"/>
      <c r="P220" s="403"/>
      <c r="Q220" s="403"/>
      <c r="R220" s="403"/>
      <c r="S220" s="403"/>
      <c r="T220" s="403"/>
      <c r="U220" s="403"/>
      <c r="V220" s="403"/>
      <c r="W220" s="403"/>
      <c r="X220" s="403"/>
      <c r="Y220" s="403"/>
      <c r="Z220" s="403"/>
      <c r="AA220" s="370"/>
      <c r="AB220" s="370"/>
      <c r="AC220" s="370"/>
    </row>
    <row r="221" spans="1:68" ht="27" hidden="1" customHeight="1" x14ac:dyDescent="0.25">
      <c r="A221" s="54" t="s">
        <v>301</v>
      </c>
      <c r="B221" s="54" t="s">
        <v>302</v>
      </c>
      <c r="C221" s="31">
        <v>4301051408</v>
      </c>
      <c r="D221" s="388">
        <v>4680115881594</v>
      </c>
      <c r="E221" s="389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93"/>
      <c r="R221" s="393"/>
      <c r="S221" s="393"/>
      <c r="T221" s="394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hidden="1" customHeight="1" x14ac:dyDescent="0.25">
      <c r="A222" s="54" t="s">
        <v>303</v>
      </c>
      <c r="B222" s="54" t="s">
        <v>304</v>
      </c>
      <c r="C222" s="31">
        <v>4301051754</v>
      </c>
      <c r="D222" s="388">
        <v>4680115880962</v>
      </c>
      <c r="E222" s="389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93"/>
      <c r="R222" s="393"/>
      <c r="S222" s="393"/>
      <c r="T222" s="394"/>
      <c r="U222" s="34"/>
      <c r="V222" s="34"/>
      <c r="W222" s="35" t="s">
        <v>68</v>
      </c>
      <c r="X222" s="377">
        <v>0</v>
      </c>
      <c r="Y222" s="378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305</v>
      </c>
      <c r="B223" s="54" t="s">
        <v>306</v>
      </c>
      <c r="C223" s="31">
        <v>4301051411</v>
      </c>
      <c r="D223" s="388">
        <v>4680115881617</v>
      </c>
      <c r="E223" s="389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5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93"/>
      <c r="R223" s="393"/>
      <c r="S223" s="393"/>
      <c r="T223" s="394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hidden="1" customHeight="1" x14ac:dyDescent="0.25">
      <c r="A224" s="54" t="s">
        <v>307</v>
      </c>
      <c r="B224" s="54" t="s">
        <v>308</v>
      </c>
      <c r="C224" s="31">
        <v>4301051632</v>
      </c>
      <c r="D224" s="388">
        <v>4680115880573</v>
      </c>
      <c r="E224" s="389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93"/>
      <c r="R224" s="393"/>
      <c r="S224" s="393"/>
      <c r="T224" s="394"/>
      <c r="U224" s="34"/>
      <c r="V224" s="34"/>
      <c r="W224" s="35" t="s">
        <v>68</v>
      </c>
      <c r="X224" s="377">
        <v>0</v>
      </c>
      <c r="Y224" s="378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309</v>
      </c>
      <c r="B225" s="54" t="s">
        <v>310</v>
      </c>
      <c r="C225" s="31">
        <v>4301051407</v>
      </c>
      <c r="D225" s="388">
        <v>4680115882195</v>
      </c>
      <c r="E225" s="389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93"/>
      <c r="R225" s="393"/>
      <c r="S225" s="393"/>
      <c r="T225" s="394"/>
      <c r="U225" s="34"/>
      <c r="V225" s="34"/>
      <c r="W225" s="35" t="s">
        <v>68</v>
      </c>
      <c r="X225" s="377">
        <v>0</v>
      </c>
      <c r="Y225" s="378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311</v>
      </c>
      <c r="B226" s="54" t="s">
        <v>312</v>
      </c>
      <c r="C226" s="31">
        <v>4301051752</v>
      </c>
      <c r="D226" s="388">
        <v>4680115882607</v>
      </c>
      <c r="E226" s="389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6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93"/>
      <c r="R226" s="393"/>
      <c r="S226" s="393"/>
      <c r="T226" s="394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313</v>
      </c>
      <c r="B227" s="54" t="s">
        <v>314</v>
      </c>
      <c r="C227" s="31">
        <v>4301051630</v>
      </c>
      <c r="D227" s="388">
        <v>4680115880092</v>
      </c>
      <c r="E227" s="389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93"/>
      <c r="R227" s="393"/>
      <c r="S227" s="393"/>
      <c r="T227" s="394"/>
      <c r="U227" s="34"/>
      <c r="V227" s="34"/>
      <c r="W227" s="35" t="s">
        <v>68</v>
      </c>
      <c r="X227" s="377">
        <v>180</v>
      </c>
      <c r="Y227" s="378">
        <f t="shared" si="36"/>
        <v>180</v>
      </c>
      <c r="Z227" s="36">
        <f t="shared" si="41"/>
        <v>0.56474999999999997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200.40000000000003</v>
      </c>
      <c r="BN227" s="64">
        <f t="shared" si="38"/>
        <v>200.40000000000003</v>
      </c>
      <c r="BO227" s="64">
        <f t="shared" si="39"/>
        <v>0.48076923076923073</v>
      </c>
      <c r="BP227" s="64">
        <f t="shared" si="40"/>
        <v>0.48076923076923073</v>
      </c>
    </row>
    <row r="228" spans="1:68" ht="27" customHeight="1" x14ac:dyDescent="0.25">
      <c r="A228" s="54" t="s">
        <v>315</v>
      </c>
      <c r="B228" s="54" t="s">
        <v>316</v>
      </c>
      <c r="C228" s="31">
        <v>4301051631</v>
      </c>
      <c r="D228" s="388">
        <v>4680115880221</v>
      </c>
      <c r="E228" s="389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93"/>
      <c r="R228" s="393"/>
      <c r="S228" s="393"/>
      <c r="T228" s="394"/>
      <c r="U228" s="34"/>
      <c r="V228" s="34"/>
      <c r="W228" s="35" t="s">
        <v>68</v>
      </c>
      <c r="X228" s="377">
        <v>139.19999999999999</v>
      </c>
      <c r="Y228" s="378">
        <f t="shared" si="36"/>
        <v>139.19999999999999</v>
      </c>
      <c r="Z228" s="36">
        <f t="shared" si="41"/>
        <v>0.43674000000000002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154.976</v>
      </c>
      <c r="BN228" s="64">
        <f t="shared" si="38"/>
        <v>154.976</v>
      </c>
      <c r="BO228" s="64">
        <f t="shared" si="39"/>
        <v>0.37179487179487181</v>
      </c>
      <c r="BP228" s="64">
        <f t="shared" si="40"/>
        <v>0.37179487179487181</v>
      </c>
    </row>
    <row r="229" spans="1:68" ht="27" hidden="1" customHeight="1" x14ac:dyDescent="0.25">
      <c r="A229" s="54" t="s">
        <v>317</v>
      </c>
      <c r="B229" s="54" t="s">
        <v>318</v>
      </c>
      <c r="C229" s="31">
        <v>4301051749</v>
      </c>
      <c r="D229" s="388">
        <v>4680115882942</v>
      </c>
      <c r="E229" s="389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0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93"/>
      <c r="R229" s="393"/>
      <c r="S229" s="393"/>
      <c r="T229" s="394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319</v>
      </c>
      <c r="B230" s="54" t="s">
        <v>320</v>
      </c>
      <c r="C230" s="31">
        <v>4301051753</v>
      </c>
      <c r="D230" s="388">
        <v>4680115880504</v>
      </c>
      <c r="E230" s="389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9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93"/>
      <c r="R230" s="393"/>
      <c r="S230" s="393"/>
      <c r="T230" s="394"/>
      <c r="U230" s="34"/>
      <c r="V230" s="34"/>
      <c r="W230" s="35" t="s">
        <v>68</v>
      </c>
      <c r="X230" s="377">
        <v>141.6</v>
      </c>
      <c r="Y230" s="378">
        <f t="shared" si="36"/>
        <v>141.6</v>
      </c>
      <c r="Z230" s="36">
        <f t="shared" si="41"/>
        <v>0.44427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157.64800000000002</v>
      </c>
      <c r="BN230" s="64">
        <f t="shared" si="38"/>
        <v>157.64800000000002</v>
      </c>
      <c r="BO230" s="64">
        <f t="shared" si="39"/>
        <v>0.37820512820512819</v>
      </c>
      <c r="BP230" s="64">
        <f t="shared" si="40"/>
        <v>0.37820512820512819</v>
      </c>
    </row>
    <row r="231" spans="1:68" ht="27" hidden="1" customHeight="1" x14ac:dyDescent="0.25">
      <c r="A231" s="54" t="s">
        <v>321</v>
      </c>
      <c r="B231" s="54" t="s">
        <v>322</v>
      </c>
      <c r="C231" s="31">
        <v>4301051410</v>
      </c>
      <c r="D231" s="388">
        <v>4680115882164</v>
      </c>
      <c r="E231" s="389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4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93"/>
      <c r="R231" s="393"/>
      <c r="S231" s="393"/>
      <c r="T231" s="394"/>
      <c r="U231" s="34"/>
      <c r="V231" s="34"/>
      <c r="W231" s="35" t="s">
        <v>68</v>
      </c>
      <c r="X231" s="377">
        <v>0</v>
      </c>
      <c r="Y231" s="378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02"/>
      <c r="B232" s="403"/>
      <c r="C232" s="403"/>
      <c r="D232" s="403"/>
      <c r="E232" s="403"/>
      <c r="F232" s="403"/>
      <c r="G232" s="403"/>
      <c r="H232" s="403"/>
      <c r="I232" s="403"/>
      <c r="J232" s="403"/>
      <c r="K232" s="403"/>
      <c r="L232" s="403"/>
      <c r="M232" s="403"/>
      <c r="N232" s="403"/>
      <c r="O232" s="404"/>
      <c r="P232" s="383" t="s">
        <v>69</v>
      </c>
      <c r="Q232" s="384"/>
      <c r="R232" s="384"/>
      <c r="S232" s="384"/>
      <c r="T232" s="384"/>
      <c r="U232" s="384"/>
      <c r="V232" s="385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192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192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1.4457599999999999</v>
      </c>
      <c r="AA232" s="380"/>
      <c r="AB232" s="380"/>
      <c r="AC232" s="380"/>
    </row>
    <row r="233" spans="1:68" x14ac:dyDescent="0.2">
      <c r="A233" s="403"/>
      <c r="B233" s="403"/>
      <c r="C233" s="403"/>
      <c r="D233" s="403"/>
      <c r="E233" s="403"/>
      <c r="F233" s="403"/>
      <c r="G233" s="403"/>
      <c r="H233" s="403"/>
      <c r="I233" s="403"/>
      <c r="J233" s="403"/>
      <c r="K233" s="403"/>
      <c r="L233" s="403"/>
      <c r="M233" s="403"/>
      <c r="N233" s="403"/>
      <c r="O233" s="404"/>
      <c r="P233" s="383" t="s">
        <v>69</v>
      </c>
      <c r="Q233" s="384"/>
      <c r="R233" s="384"/>
      <c r="S233" s="384"/>
      <c r="T233" s="384"/>
      <c r="U233" s="384"/>
      <c r="V233" s="385"/>
      <c r="W233" s="37" t="s">
        <v>68</v>
      </c>
      <c r="X233" s="379">
        <f>IFERROR(SUM(X221:X231),"0")</f>
        <v>460.79999999999995</v>
      </c>
      <c r="Y233" s="379">
        <f>IFERROR(SUM(Y221:Y231),"0")</f>
        <v>460.79999999999995</v>
      </c>
      <c r="Z233" s="37"/>
      <c r="AA233" s="380"/>
      <c r="AB233" s="380"/>
      <c r="AC233" s="380"/>
    </row>
    <row r="234" spans="1:68" ht="14.25" hidden="1" customHeight="1" x14ac:dyDescent="0.25">
      <c r="A234" s="415" t="s">
        <v>168</v>
      </c>
      <c r="B234" s="403"/>
      <c r="C234" s="403"/>
      <c r="D234" s="403"/>
      <c r="E234" s="403"/>
      <c r="F234" s="403"/>
      <c r="G234" s="403"/>
      <c r="H234" s="403"/>
      <c r="I234" s="403"/>
      <c r="J234" s="403"/>
      <c r="K234" s="403"/>
      <c r="L234" s="403"/>
      <c r="M234" s="403"/>
      <c r="N234" s="403"/>
      <c r="O234" s="403"/>
      <c r="P234" s="403"/>
      <c r="Q234" s="403"/>
      <c r="R234" s="403"/>
      <c r="S234" s="403"/>
      <c r="T234" s="403"/>
      <c r="U234" s="403"/>
      <c r="V234" s="403"/>
      <c r="W234" s="403"/>
      <c r="X234" s="403"/>
      <c r="Y234" s="403"/>
      <c r="Z234" s="403"/>
      <c r="AA234" s="370"/>
      <c r="AB234" s="370"/>
      <c r="AC234" s="370"/>
    </row>
    <row r="235" spans="1:68" ht="16.5" hidden="1" customHeight="1" x14ac:dyDescent="0.25">
      <c r="A235" s="54" t="s">
        <v>323</v>
      </c>
      <c r="B235" s="54" t="s">
        <v>324</v>
      </c>
      <c r="C235" s="31">
        <v>4301060404</v>
      </c>
      <c r="D235" s="388">
        <v>4680115882874</v>
      </c>
      <c r="E235" s="389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3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93"/>
      <c r="R235" s="393"/>
      <c r="S235" s="393"/>
      <c r="T235" s="394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323</v>
      </c>
      <c r="B236" s="54" t="s">
        <v>325</v>
      </c>
      <c r="C236" s="31">
        <v>4301060360</v>
      </c>
      <c r="D236" s="388">
        <v>4680115882874</v>
      </c>
      <c r="E236" s="389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93"/>
      <c r="R236" s="393"/>
      <c r="S236" s="393"/>
      <c r="T236" s="394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326</v>
      </c>
      <c r="B237" s="54" t="s">
        <v>327</v>
      </c>
      <c r="C237" s="31">
        <v>4301060359</v>
      </c>
      <c r="D237" s="388">
        <v>4680115884434</v>
      </c>
      <c r="E237" s="389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93"/>
      <c r="R237" s="393"/>
      <c r="S237" s="393"/>
      <c r="T237" s="394"/>
      <c r="U237" s="34"/>
      <c r="V237" s="34"/>
      <c r="W237" s="35" t="s">
        <v>68</v>
      </c>
      <c r="X237" s="377">
        <v>0</v>
      </c>
      <c r="Y237" s="378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328</v>
      </c>
      <c r="B238" s="54" t="s">
        <v>329</v>
      </c>
      <c r="C238" s="31">
        <v>4301060375</v>
      </c>
      <c r="D238" s="388">
        <v>4680115880818</v>
      </c>
      <c r="E238" s="389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93"/>
      <c r="R238" s="393"/>
      <c r="S238" s="393"/>
      <c r="T238" s="394"/>
      <c r="U238" s="34"/>
      <c r="V238" s="34"/>
      <c r="W238" s="35" t="s">
        <v>68</v>
      </c>
      <c r="X238" s="377">
        <v>0</v>
      </c>
      <c r="Y238" s="378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330</v>
      </c>
      <c r="B239" s="54" t="s">
        <v>331</v>
      </c>
      <c r="C239" s="31">
        <v>4301060389</v>
      </c>
      <c r="D239" s="388">
        <v>4680115880801</v>
      </c>
      <c r="E239" s="389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0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93"/>
      <c r="R239" s="393"/>
      <c r="S239" s="393"/>
      <c r="T239" s="394"/>
      <c r="U239" s="34"/>
      <c r="V239" s="34"/>
      <c r="W239" s="35" t="s">
        <v>68</v>
      </c>
      <c r="X239" s="377">
        <v>0</v>
      </c>
      <c r="Y239" s="378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402"/>
      <c r="B240" s="403"/>
      <c r="C240" s="403"/>
      <c r="D240" s="403"/>
      <c r="E240" s="403"/>
      <c r="F240" s="403"/>
      <c r="G240" s="403"/>
      <c r="H240" s="403"/>
      <c r="I240" s="403"/>
      <c r="J240" s="403"/>
      <c r="K240" s="403"/>
      <c r="L240" s="403"/>
      <c r="M240" s="403"/>
      <c r="N240" s="403"/>
      <c r="O240" s="404"/>
      <c r="P240" s="383" t="s">
        <v>69</v>
      </c>
      <c r="Q240" s="384"/>
      <c r="R240" s="384"/>
      <c r="S240" s="384"/>
      <c r="T240" s="384"/>
      <c r="U240" s="384"/>
      <c r="V240" s="385"/>
      <c r="W240" s="37" t="s">
        <v>70</v>
      </c>
      <c r="X240" s="379">
        <f>IFERROR(X235/H235,"0")+IFERROR(X236/H236,"0")+IFERROR(X237/H237,"0")+IFERROR(X238/H238,"0")+IFERROR(X239/H239,"0")</f>
        <v>0</v>
      </c>
      <c r="Y240" s="379">
        <f>IFERROR(Y235/H235,"0")+IFERROR(Y236/H236,"0")+IFERROR(Y237/H237,"0")+IFERROR(Y238/H238,"0")+IFERROR(Y239/H239,"0")</f>
        <v>0</v>
      </c>
      <c r="Z240" s="379">
        <f>IFERROR(IF(Z235="",0,Z235),"0")+IFERROR(IF(Z236="",0,Z236),"0")+IFERROR(IF(Z237="",0,Z237),"0")+IFERROR(IF(Z238="",0,Z238),"0")+IFERROR(IF(Z239="",0,Z239),"0")</f>
        <v>0</v>
      </c>
      <c r="AA240" s="380"/>
      <c r="AB240" s="380"/>
      <c r="AC240" s="380"/>
    </row>
    <row r="241" spans="1:68" hidden="1" x14ac:dyDescent="0.2">
      <c r="A241" s="403"/>
      <c r="B241" s="403"/>
      <c r="C241" s="403"/>
      <c r="D241" s="403"/>
      <c r="E241" s="403"/>
      <c r="F241" s="403"/>
      <c r="G241" s="403"/>
      <c r="H241" s="403"/>
      <c r="I241" s="403"/>
      <c r="J241" s="403"/>
      <c r="K241" s="403"/>
      <c r="L241" s="403"/>
      <c r="M241" s="403"/>
      <c r="N241" s="403"/>
      <c r="O241" s="404"/>
      <c r="P241" s="383" t="s">
        <v>69</v>
      </c>
      <c r="Q241" s="384"/>
      <c r="R241" s="384"/>
      <c r="S241" s="384"/>
      <c r="T241" s="384"/>
      <c r="U241" s="384"/>
      <c r="V241" s="385"/>
      <c r="W241" s="37" t="s">
        <v>68</v>
      </c>
      <c r="X241" s="379">
        <f>IFERROR(SUM(X235:X239),"0")</f>
        <v>0</v>
      </c>
      <c r="Y241" s="379">
        <f>IFERROR(SUM(Y235:Y239),"0")</f>
        <v>0</v>
      </c>
      <c r="Z241" s="37"/>
      <c r="AA241" s="380"/>
      <c r="AB241" s="380"/>
      <c r="AC241" s="380"/>
    </row>
    <row r="242" spans="1:68" ht="16.5" hidden="1" customHeight="1" x14ac:dyDescent="0.25">
      <c r="A242" s="423" t="s">
        <v>332</v>
      </c>
      <c r="B242" s="403"/>
      <c r="C242" s="403"/>
      <c r="D242" s="403"/>
      <c r="E242" s="403"/>
      <c r="F242" s="403"/>
      <c r="G242" s="403"/>
      <c r="H242" s="403"/>
      <c r="I242" s="403"/>
      <c r="J242" s="403"/>
      <c r="K242" s="403"/>
      <c r="L242" s="403"/>
      <c r="M242" s="403"/>
      <c r="N242" s="403"/>
      <c r="O242" s="403"/>
      <c r="P242" s="403"/>
      <c r="Q242" s="403"/>
      <c r="R242" s="403"/>
      <c r="S242" s="403"/>
      <c r="T242" s="403"/>
      <c r="U242" s="403"/>
      <c r="V242" s="403"/>
      <c r="W242" s="403"/>
      <c r="X242" s="403"/>
      <c r="Y242" s="403"/>
      <c r="Z242" s="403"/>
      <c r="AA242" s="371"/>
      <c r="AB242" s="371"/>
      <c r="AC242" s="371"/>
    </row>
    <row r="243" spans="1:68" ht="14.25" hidden="1" customHeight="1" x14ac:dyDescent="0.25">
      <c r="A243" s="415" t="s">
        <v>109</v>
      </c>
      <c r="B243" s="403"/>
      <c r="C243" s="403"/>
      <c r="D243" s="403"/>
      <c r="E243" s="403"/>
      <c r="F243" s="403"/>
      <c r="G243" s="403"/>
      <c r="H243" s="403"/>
      <c r="I243" s="403"/>
      <c r="J243" s="403"/>
      <c r="K243" s="403"/>
      <c r="L243" s="403"/>
      <c r="M243" s="403"/>
      <c r="N243" s="403"/>
      <c r="O243" s="403"/>
      <c r="P243" s="403"/>
      <c r="Q243" s="403"/>
      <c r="R243" s="403"/>
      <c r="S243" s="403"/>
      <c r="T243" s="403"/>
      <c r="U243" s="403"/>
      <c r="V243" s="403"/>
      <c r="W243" s="403"/>
      <c r="X243" s="403"/>
      <c r="Y243" s="403"/>
      <c r="Z243" s="403"/>
      <c r="AA243" s="370"/>
      <c r="AB243" s="370"/>
      <c r="AC243" s="370"/>
    </row>
    <row r="244" spans="1:68" ht="27" hidden="1" customHeight="1" x14ac:dyDescent="0.25">
      <c r="A244" s="54" t="s">
        <v>333</v>
      </c>
      <c r="B244" s="54" t="s">
        <v>334</v>
      </c>
      <c r="C244" s="31">
        <v>4301011945</v>
      </c>
      <c r="D244" s="388">
        <v>4680115884274</v>
      </c>
      <c r="E244" s="389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41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93"/>
      <c r="R244" s="393"/>
      <c r="S244" s="393"/>
      <c r="T244" s="394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333</v>
      </c>
      <c r="B245" s="54" t="s">
        <v>335</v>
      </c>
      <c r="C245" s="31">
        <v>4301011717</v>
      </c>
      <c r="D245" s="388">
        <v>4680115884274</v>
      </c>
      <c r="E245" s="389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47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93"/>
      <c r="R245" s="393"/>
      <c r="S245" s="393"/>
      <c r="T245" s="394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336</v>
      </c>
      <c r="B246" s="54" t="s">
        <v>337</v>
      </c>
      <c r="C246" s="31">
        <v>4301011719</v>
      </c>
      <c r="D246" s="388">
        <v>4680115884298</v>
      </c>
      <c r="E246" s="389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93"/>
      <c r="R246" s="393"/>
      <c r="S246" s="393"/>
      <c r="T246" s="394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338</v>
      </c>
      <c r="B247" s="54" t="s">
        <v>339</v>
      </c>
      <c r="C247" s="31">
        <v>4301011944</v>
      </c>
      <c r="D247" s="388">
        <v>4680115884250</v>
      </c>
      <c r="E247" s="389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93"/>
      <c r="R247" s="393"/>
      <c r="S247" s="393"/>
      <c r="T247" s="394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4301011733</v>
      </c>
      <c r="D248" s="388">
        <v>4680115884250</v>
      </c>
      <c r="E248" s="389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93"/>
      <c r="R248" s="393"/>
      <c r="S248" s="393"/>
      <c r="T248" s="394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4301011718</v>
      </c>
      <c r="D249" s="388">
        <v>4680115884281</v>
      </c>
      <c r="E249" s="389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3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93"/>
      <c r="R249" s="393"/>
      <c r="S249" s="393"/>
      <c r="T249" s="394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4301011720</v>
      </c>
      <c r="D250" s="388">
        <v>4680115884199</v>
      </c>
      <c r="E250" s="389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48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93"/>
      <c r="R250" s="393"/>
      <c r="S250" s="393"/>
      <c r="T250" s="394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345</v>
      </c>
      <c r="B251" s="54" t="s">
        <v>346</v>
      </c>
      <c r="C251" s="31">
        <v>4301011716</v>
      </c>
      <c r="D251" s="388">
        <v>4680115884267</v>
      </c>
      <c r="E251" s="389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93"/>
      <c r="R251" s="393"/>
      <c r="S251" s="393"/>
      <c r="T251" s="394"/>
      <c r="U251" s="34"/>
      <c r="V251" s="34"/>
      <c r="W251" s="35" t="s">
        <v>68</v>
      </c>
      <c r="X251" s="377">
        <v>0</v>
      </c>
      <c r="Y251" s="378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idden="1" x14ac:dyDescent="0.2">
      <c r="A252" s="402"/>
      <c r="B252" s="403"/>
      <c r="C252" s="403"/>
      <c r="D252" s="403"/>
      <c r="E252" s="403"/>
      <c r="F252" s="403"/>
      <c r="G252" s="403"/>
      <c r="H252" s="403"/>
      <c r="I252" s="403"/>
      <c r="J252" s="403"/>
      <c r="K252" s="403"/>
      <c r="L252" s="403"/>
      <c r="M252" s="403"/>
      <c r="N252" s="403"/>
      <c r="O252" s="404"/>
      <c r="P252" s="383" t="s">
        <v>69</v>
      </c>
      <c r="Q252" s="384"/>
      <c r="R252" s="384"/>
      <c r="S252" s="384"/>
      <c r="T252" s="384"/>
      <c r="U252" s="384"/>
      <c r="V252" s="385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0</v>
      </c>
      <c r="Y252" s="379">
        <f>IFERROR(Y244/H244,"0")+IFERROR(Y245/H245,"0")+IFERROR(Y246/H246,"0")+IFERROR(Y247/H247,"0")+IFERROR(Y248/H248,"0")+IFERROR(Y249/H249,"0")+IFERROR(Y250/H250,"0")+IFERROR(Y251/H251,"0")</f>
        <v>0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0"/>
      <c r="AB252" s="380"/>
      <c r="AC252" s="380"/>
    </row>
    <row r="253" spans="1:68" hidden="1" x14ac:dyDescent="0.2">
      <c r="A253" s="403"/>
      <c r="B253" s="403"/>
      <c r="C253" s="403"/>
      <c r="D253" s="403"/>
      <c r="E253" s="403"/>
      <c r="F253" s="403"/>
      <c r="G253" s="403"/>
      <c r="H253" s="403"/>
      <c r="I253" s="403"/>
      <c r="J253" s="403"/>
      <c r="K253" s="403"/>
      <c r="L253" s="403"/>
      <c r="M253" s="403"/>
      <c r="N253" s="403"/>
      <c r="O253" s="404"/>
      <c r="P253" s="383" t="s">
        <v>69</v>
      </c>
      <c r="Q253" s="384"/>
      <c r="R253" s="384"/>
      <c r="S253" s="384"/>
      <c r="T253" s="384"/>
      <c r="U253" s="384"/>
      <c r="V253" s="385"/>
      <c r="W253" s="37" t="s">
        <v>68</v>
      </c>
      <c r="X253" s="379">
        <f>IFERROR(SUM(X244:X251),"0")</f>
        <v>0</v>
      </c>
      <c r="Y253" s="379">
        <f>IFERROR(SUM(Y244:Y251),"0")</f>
        <v>0</v>
      </c>
      <c r="Z253" s="37"/>
      <c r="AA253" s="380"/>
      <c r="AB253" s="380"/>
      <c r="AC253" s="380"/>
    </row>
    <row r="254" spans="1:68" ht="16.5" hidden="1" customHeight="1" x14ac:dyDescent="0.25">
      <c r="A254" s="423" t="s">
        <v>347</v>
      </c>
      <c r="B254" s="403"/>
      <c r="C254" s="403"/>
      <c r="D254" s="403"/>
      <c r="E254" s="403"/>
      <c r="F254" s="403"/>
      <c r="G254" s="403"/>
      <c r="H254" s="403"/>
      <c r="I254" s="403"/>
      <c r="J254" s="403"/>
      <c r="K254" s="403"/>
      <c r="L254" s="403"/>
      <c r="M254" s="403"/>
      <c r="N254" s="403"/>
      <c r="O254" s="403"/>
      <c r="P254" s="403"/>
      <c r="Q254" s="403"/>
      <c r="R254" s="403"/>
      <c r="S254" s="403"/>
      <c r="T254" s="403"/>
      <c r="U254" s="403"/>
      <c r="V254" s="403"/>
      <c r="W254" s="403"/>
      <c r="X254" s="403"/>
      <c r="Y254" s="403"/>
      <c r="Z254" s="403"/>
      <c r="AA254" s="371"/>
      <c r="AB254" s="371"/>
      <c r="AC254" s="371"/>
    </row>
    <row r="255" spans="1:68" ht="14.25" hidden="1" customHeight="1" x14ac:dyDescent="0.25">
      <c r="A255" s="415" t="s">
        <v>109</v>
      </c>
      <c r="B255" s="403"/>
      <c r="C255" s="403"/>
      <c r="D255" s="403"/>
      <c r="E255" s="403"/>
      <c r="F255" s="403"/>
      <c r="G255" s="403"/>
      <c r="H255" s="403"/>
      <c r="I255" s="403"/>
      <c r="J255" s="403"/>
      <c r="K255" s="403"/>
      <c r="L255" s="403"/>
      <c r="M255" s="403"/>
      <c r="N255" s="403"/>
      <c r="O255" s="403"/>
      <c r="P255" s="403"/>
      <c r="Q255" s="403"/>
      <c r="R255" s="403"/>
      <c r="S255" s="403"/>
      <c r="T255" s="403"/>
      <c r="U255" s="403"/>
      <c r="V255" s="403"/>
      <c r="W255" s="403"/>
      <c r="X255" s="403"/>
      <c r="Y255" s="403"/>
      <c r="Z255" s="403"/>
      <c r="AA255" s="370"/>
      <c r="AB255" s="370"/>
      <c r="AC255" s="370"/>
    </row>
    <row r="256" spans="1:68" ht="27" hidden="1" customHeight="1" x14ac:dyDescent="0.25">
      <c r="A256" s="54" t="s">
        <v>348</v>
      </c>
      <c r="B256" s="54" t="s">
        <v>349</v>
      </c>
      <c r="C256" s="31">
        <v>4301011942</v>
      </c>
      <c r="D256" s="388">
        <v>4680115884137</v>
      </c>
      <c r="E256" s="389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93"/>
      <c r="R256" s="393"/>
      <c r="S256" s="393"/>
      <c r="T256" s="394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hidden="1" customHeight="1" x14ac:dyDescent="0.25">
      <c r="A257" s="54" t="s">
        <v>348</v>
      </c>
      <c r="B257" s="54" t="s">
        <v>350</v>
      </c>
      <c r="C257" s="31">
        <v>4301011826</v>
      </c>
      <c r="D257" s="388">
        <v>4680115884137</v>
      </c>
      <c r="E257" s="389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93"/>
      <c r="R257" s="393"/>
      <c r="S257" s="393"/>
      <c r="T257" s="394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351</v>
      </c>
      <c r="B258" s="54" t="s">
        <v>352</v>
      </c>
      <c r="C258" s="31">
        <v>4301011724</v>
      </c>
      <c r="D258" s="388">
        <v>4680115884236</v>
      </c>
      <c r="E258" s="389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1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93"/>
      <c r="R258" s="393"/>
      <c r="S258" s="393"/>
      <c r="T258" s="394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353</v>
      </c>
      <c r="B259" s="54" t="s">
        <v>354</v>
      </c>
      <c r="C259" s="31">
        <v>4301011721</v>
      </c>
      <c r="D259" s="388">
        <v>4680115884175</v>
      </c>
      <c r="E259" s="389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93"/>
      <c r="R259" s="393"/>
      <c r="S259" s="393"/>
      <c r="T259" s="394"/>
      <c r="U259" s="34"/>
      <c r="V259" s="34"/>
      <c r="W259" s="35" t="s">
        <v>68</v>
      </c>
      <c r="X259" s="377">
        <v>0</v>
      </c>
      <c r="Y259" s="378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355</v>
      </c>
      <c r="B260" s="54" t="s">
        <v>356</v>
      </c>
      <c r="C260" s="31">
        <v>4301011824</v>
      </c>
      <c r="D260" s="388">
        <v>4680115884144</v>
      </c>
      <c r="E260" s="389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93"/>
      <c r="R260" s="393"/>
      <c r="S260" s="393"/>
      <c r="T260" s="394"/>
      <c r="U260" s="34"/>
      <c r="V260" s="34"/>
      <c r="W260" s="35" t="s">
        <v>68</v>
      </c>
      <c r="X260" s="377">
        <v>36</v>
      </c>
      <c r="Y260" s="378">
        <f t="shared" si="47"/>
        <v>36</v>
      </c>
      <c r="Z260" s="36">
        <f>IFERROR(IF(Y260=0,"",ROUNDUP(Y260/H260,0)*0.00937),"")</f>
        <v>8.4330000000000002E-2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38.160000000000004</v>
      </c>
      <c r="BN260" s="64">
        <f t="shared" si="49"/>
        <v>38.160000000000004</v>
      </c>
      <c r="BO260" s="64">
        <f t="shared" si="50"/>
        <v>7.4999999999999997E-2</v>
      </c>
      <c r="BP260" s="64">
        <f t="shared" si="51"/>
        <v>7.4999999999999997E-2</v>
      </c>
    </row>
    <row r="261" spans="1:68" ht="27" customHeight="1" x14ac:dyDescent="0.25">
      <c r="A261" s="54" t="s">
        <v>357</v>
      </c>
      <c r="B261" s="54" t="s">
        <v>358</v>
      </c>
      <c r="C261" s="31">
        <v>4301011963</v>
      </c>
      <c r="D261" s="388">
        <v>4680115885288</v>
      </c>
      <c r="E261" s="389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93"/>
      <c r="R261" s="393"/>
      <c r="S261" s="393"/>
      <c r="T261" s="394"/>
      <c r="U261" s="34"/>
      <c r="V261" s="34"/>
      <c r="W261" s="35" t="s">
        <v>68</v>
      </c>
      <c r="X261" s="377">
        <v>22.2</v>
      </c>
      <c r="Y261" s="378">
        <f t="shared" si="47"/>
        <v>22.200000000000003</v>
      </c>
      <c r="Z261" s="36">
        <f>IFERROR(IF(Y261=0,"",ROUNDUP(Y261/H261,0)*0.00937),"")</f>
        <v>5.6219999999999999E-2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23.639999999999997</v>
      </c>
      <c r="BN261" s="64">
        <f t="shared" si="49"/>
        <v>23.64</v>
      </c>
      <c r="BO261" s="64">
        <f t="shared" si="50"/>
        <v>4.9999999999999989E-2</v>
      </c>
      <c r="BP261" s="64">
        <f t="shared" si="51"/>
        <v>5.000000000000001E-2</v>
      </c>
    </row>
    <row r="262" spans="1:68" ht="27" hidden="1" customHeight="1" x14ac:dyDescent="0.25">
      <c r="A262" s="54" t="s">
        <v>359</v>
      </c>
      <c r="B262" s="54" t="s">
        <v>360</v>
      </c>
      <c r="C262" s="31">
        <v>4301011726</v>
      </c>
      <c r="D262" s="388">
        <v>4680115884182</v>
      </c>
      <c r="E262" s="389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93"/>
      <c r="R262" s="393"/>
      <c r="S262" s="393"/>
      <c r="T262" s="394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361</v>
      </c>
      <c r="B263" s="54" t="s">
        <v>362</v>
      </c>
      <c r="C263" s="31">
        <v>4301011722</v>
      </c>
      <c r="D263" s="388">
        <v>4680115884205</v>
      </c>
      <c r="E263" s="389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93"/>
      <c r="R263" s="393"/>
      <c r="S263" s="393"/>
      <c r="T263" s="394"/>
      <c r="U263" s="34"/>
      <c r="V263" s="34"/>
      <c r="W263" s="35" t="s">
        <v>68</v>
      </c>
      <c r="X263" s="377">
        <v>36</v>
      </c>
      <c r="Y263" s="378">
        <f t="shared" si="47"/>
        <v>36</v>
      </c>
      <c r="Z263" s="36">
        <f>IFERROR(IF(Y263=0,"",ROUNDUP(Y263/H263,0)*0.00937),"")</f>
        <v>8.4330000000000002E-2</v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38.160000000000004</v>
      </c>
      <c r="BN263" s="64">
        <f t="shared" si="49"/>
        <v>38.160000000000004</v>
      </c>
      <c r="BO263" s="64">
        <f t="shared" si="50"/>
        <v>7.4999999999999997E-2</v>
      </c>
      <c r="BP263" s="64">
        <f t="shared" si="51"/>
        <v>7.4999999999999997E-2</v>
      </c>
    </row>
    <row r="264" spans="1:68" x14ac:dyDescent="0.2">
      <c r="A264" s="402"/>
      <c r="B264" s="403"/>
      <c r="C264" s="403"/>
      <c r="D264" s="403"/>
      <c r="E264" s="403"/>
      <c r="F264" s="403"/>
      <c r="G264" s="403"/>
      <c r="H264" s="403"/>
      <c r="I264" s="403"/>
      <c r="J264" s="403"/>
      <c r="K264" s="403"/>
      <c r="L264" s="403"/>
      <c r="M264" s="403"/>
      <c r="N264" s="403"/>
      <c r="O264" s="404"/>
      <c r="P264" s="383" t="s">
        <v>69</v>
      </c>
      <c r="Q264" s="384"/>
      <c r="R264" s="384"/>
      <c r="S264" s="384"/>
      <c r="T264" s="384"/>
      <c r="U264" s="384"/>
      <c r="V264" s="385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24</v>
      </c>
      <c r="Y264" s="379">
        <f>IFERROR(Y256/H256,"0")+IFERROR(Y257/H257,"0")+IFERROR(Y258/H258,"0")+IFERROR(Y259/H259,"0")+IFERROR(Y260/H260,"0")+IFERROR(Y261/H261,"0")+IFERROR(Y262/H262,"0")+IFERROR(Y263/H263,"0")</f>
        <v>24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0.22488000000000002</v>
      </c>
      <c r="AA264" s="380"/>
      <c r="AB264" s="380"/>
      <c r="AC264" s="380"/>
    </row>
    <row r="265" spans="1:68" x14ac:dyDescent="0.2">
      <c r="A265" s="403"/>
      <c r="B265" s="403"/>
      <c r="C265" s="403"/>
      <c r="D265" s="403"/>
      <c r="E265" s="403"/>
      <c r="F265" s="403"/>
      <c r="G265" s="403"/>
      <c r="H265" s="403"/>
      <c r="I265" s="403"/>
      <c r="J265" s="403"/>
      <c r="K265" s="403"/>
      <c r="L265" s="403"/>
      <c r="M265" s="403"/>
      <c r="N265" s="403"/>
      <c r="O265" s="404"/>
      <c r="P265" s="383" t="s">
        <v>69</v>
      </c>
      <c r="Q265" s="384"/>
      <c r="R265" s="384"/>
      <c r="S265" s="384"/>
      <c r="T265" s="384"/>
      <c r="U265" s="384"/>
      <c r="V265" s="385"/>
      <c r="W265" s="37" t="s">
        <v>68</v>
      </c>
      <c r="X265" s="379">
        <f>IFERROR(SUM(X256:X263),"0")</f>
        <v>94.2</v>
      </c>
      <c r="Y265" s="379">
        <f>IFERROR(SUM(Y256:Y263),"0")</f>
        <v>94.2</v>
      </c>
      <c r="Z265" s="37"/>
      <c r="AA265" s="380"/>
      <c r="AB265" s="380"/>
      <c r="AC265" s="380"/>
    </row>
    <row r="266" spans="1:68" ht="16.5" hidden="1" customHeight="1" x14ac:dyDescent="0.25">
      <c r="A266" s="423" t="s">
        <v>363</v>
      </c>
      <c r="B266" s="403"/>
      <c r="C266" s="403"/>
      <c r="D266" s="403"/>
      <c r="E266" s="403"/>
      <c r="F266" s="403"/>
      <c r="G266" s="403"/>
      <c r="H266" s="403"/>
      <c r="I266" s="403"/>
      <c r="J266" s="403"/>
      <c r="K266" s="403"/>
      <c r="L266" s="403"/>
      <c r="M266" s="403"/>
      <c r="N266" s="403"/>
      <c r="O266" s="403"/>
      <c r="P266" s="403"/>
      <c r="Q266" s="403"/>
      <c r="R266" s="403"/>
      <c r="S266" s="403"/>
      <c r="T266" s="403"/>
      <c r="U266" s="403"/>
      <c r="V266" s="403"/>
      <c r="W266" s="403"/>
      <c r="X266" s="403"/>
      <c r="Y266" s="403"/>
      <c r="Z266" s="403"/>
      <c r="AA266" s="371"/>
      <c r="AB266" s="371"/>
      <c r="AC266" s="371"/>
    </row>
    <row r="267" spans="1:68" ht="14.25" hidden="1" customHeight="1" x14ac:dyDescent="0.25">
      <c r="A267" s="415" t="s">
        <v>109</v>
      </c>
      <c r="B267" s="403"/>
      <c r="C267" s="403"/>
      <c r="D267" s="403"/>
      <c r="E267" s="403"/>
      <c r="F267" s="403"/>
      <c r="G267" s="403"/>
      <c r="H267" s="403"/>
      <c r="I267" s="403"/>
      <c r="J267" s="403"/>
      <c r="K267" s="403"/>
      <c r="L267" s="403"/>
      <c r="M267" s="403"/>
      <c r="N267" s="403"/>
      <c r="O267" s="403"/>
      <c r="P267" s="403"/>
      <c r="Q267" s="403"/>
      <c r="R267" s="403"/>
      <c r="S267" s="403"/>
      <c r="T267" s="403"/>
      <c r="U267" s="403"/>
      <c r="V267" s="403"/>
      <c r="W267" s="403"/>
      <c r="X267" s="403"/>
      <c r="Y267" s="403"/>
      <c r="Z267" s="403"/>
      <c r="AA267" s="370"/>
      <c r="AB267" s="370"/>
      <c r="AC267" s="370"/>
    </row>
    <row r="268" spans="1:68" ht="27" hidden="1" customHeight="1" x14ac:dyDescent="0.25">
      <c r="A268" s="54" t="s">
        <v>364</v>
      </c>
      <c r="B268" s="54" t="s">
        <v>365</v>
      </c>
      <c r="C268" s="31">
        <v>4301011855</v>
      </c>
      <c r="D268" s="388">
        <v>4680115885837</v>
      </c>
      <c r="E268" s="389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93"/>
      <c r="R268" s="393"/>
      <c r="S268" s="393"/>
      <c r="T268" s="394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366</v>
      </c>
      <c r="B269" s="54" t="s">
        <v>367</v>
      </c>
      <c r="C269" s="31">
        <v>4301011910</v>
      </c>
      <c r="D269" s="388">
        <v>4680115885806</v>
      </c>
      <c r="E269" s="389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641" t="s">
        <v>368</v>
      </c>
      <c r="Q269" s="393"/>
      <c r="R269" s="393"/>
      <c r="S269" s="393"/>
      <c r="T269" s="394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366</v>
      </c>
      <c r="B270" s="54" t="s">
        <v>369</v>
      </c>
      <c r="C270" s="31">
        <v>4301011850</v>
      </c>
      <c r="D270" s="388">
        <v>4680115885806</v>
      </c>
      <c r="E270" s="389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93"/>
      <c r="R270" s="393"/>
      <c r="S270" s="393"/>
      <c r="T270" s="394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370</v>
      </c>
      <c r="B271" s="54" t="s">
        <v>371</v>
      </c>
      <c r="C271" s="31">
        <v>4301011853</v>
      </c>
      <c r="D271" s="388">
        <v>4680115885851</v>
      </c>
      <c r="E271" s="389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93"/>
      <c r="R271" s="393"/>
      <c r="S271" s="393"/>
      <c r="T271" s="394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4301011852</v>
      </c>
      <c r="D272" s="388">
        <v>4680115885844</v>
      </c>
      <c r="E272" s="389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93"/>
      <c r="R272" s="393"/>
      <c r="S272" s="393"/>
      <c r="T272" s="394"/>
      <c r="U272" s="34"/>
      <c r="V272" s="34"/>
      <c r="W272" s="35" t="s">
        <v>68</v>
      </c>
      <c r="X272" s="377">
        <v>0</v>
      </c>
      <c r="Y272" s="378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4301011851</v>
      </c>
      <c r="D273" s="388">
        <v>4680115885820</v>
      </c>
      <c r="E273" s="389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93"/>
      <c r="R273" s="393"/>
      <c r="S273" s="393"/>
      <c r="T273" s="394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02"/>
      <c r="B274" s="403"/>
      <c r="C274" s="403"/>
      <c r="D274" s="403"/>
      <c r="E274" s="403"/>
      <c r="F274" s="403"/>
      <c r="G274" s="403"/>
      <c r="H274" s="403"/>
      <c r="I274" s="403"/>
      <c r="J274" s="403"/>
      <c r="K274" s="403"/>
      <c r="L274" s="403"/>
      <c r="M274" s="403"/>
      <c r="N274" s="403"/>
      <c r="O274" s="404"/>
      <c r="P274" s="383" t="s">
        <v>69</v>
      </c>
      <c r="Q274" s="384"/>
      <c r="R274" s="384"/>
      <c r="S274" s="384"/>
      <c r="T274" s="384"/>
      <c r="U274" s="384"/>
      <c r="V274" s="385"/>
      <c r="W274" s="37" t="s">
        <v>70</v>
      </c>
      <c r="X274" s="379">
        <f>IFERROR(X268/H268,"0")+IFERROR(X269/H269,"0")+IFERROR(X270/H270,"0")+IFERROR(X271/H271,"0")+IFERROR(X272/H272,"0")+IFERROR(X273/H273,"0")</f>
        <v>0</v>
      </c>
      <c r="Y274" s="379">
        <f>IFERROR(Y268/H268,"0")+IFERROR(Y269/H269,"0")+IFERROR(Y270/H270,"0")+IFERROR(Y271/H271,"0")+IFERROR(Y272/H272,"0")+IFERROR(Y273/H273,"0")</f>
        <v>0</v>
      </c>
      <c r="Z274" s="379">
        <f>IFERROR(IF(Z268="",0,Z268),"0")+IFERROR(IF(Z269="",0,Z269),"0")+IFERROR(IF(Z270="",0,Z270),"0")+IFERROR(IF(Z271="",0,Z271),"0")+IFERROR(IF(Z272="",0,Z272),"0")+IFERROR(IF(Z273="",0,Z273),"0")</f>
        <v>0</v>
      </c>
      <c r="AA274" s="380"/>
      <c r="AB274" s="380"/>
      <c r="AC274" s="380"/>
    </row>
    <row r="275" spans="1:68" hidden="1" x14ac:dyDescent="0.2">
      <c r="A275" s="403"/>
      <c r="B275" s="403"/>
      <c r="C275" s="403"/>
      <c r="D275" s="403"/>
      <c r="E275" s="403"/>
      <c r="F275" s="403"/>
      <c r="G275" s="403"/>
      <c r="H275" s="403"/>
      <c r="I275" s="403"/>
      <c r="J275" s="403"/>
      <c r="K275" s="403"/>
      <c r="L275" s="403"/>
      <c r="M275" s="403"/>
      <c r="N275" s="403"/>
      <c r="O275" s="404"/>
      <c r="P275" s="383" t="s">
        <v>69</v>
      </c>
      <c r="Q275" s="384"/>
      <c r="R275" s="384"/>
      <c r="S275" s="384"/>
      <c r="T275" s="384"/>
      <c r="U275" s="384"/>
      <c r="V275" s="385"/>
      <c r="W275" s="37" t="s">
        <v>68</v>
      </c>
      <c r="X275" s="379">
        <f>IFERROR(SUM(X268:X273),"0")</f>
        <v>0</v>
      </c>
      <c r="Y275" s="379">
        <f>IFERROR(SUM(Y268:Y273),"0")</f>
        <v>0</v>
      </c>
      <c r="Z275" s="37"/>
      <c r="AA275" s="380"/>
      <c r="AB275" s="380"/>
      <c r="AC275" s="380"/>
    </row>
    <row r="276" spans="1:68" ht="16.5" hidden="1" customHeight="1" x14ac:dyDescent="0.25">
      <c r="A276" s="423" t="s">
        <v>376</v>
      </c>
      <c r="B276" s="403"/>
      <c r="C276" s="403"/>
      <c r="D276" s="403"/>
      <c r="E276" s="403"/>
      <c r="F276" s="403"/>
      <c r="G276" s="403"/>
      <c r="H276" s="403"/>
      <c r="I276" s="403"/>
      <c r="J276" s="403"/>
      <c r="K276" s="403"/>
      <c r="L276" s="403"/>
      <c r="M276" s="403"/>
      <c r="N276" s="403"/>
      <c r="O276" s="403"/>
      <c r="P276" s="403"/>
      <c r="Q276" s="403"/>
      <c r="R276" s="403"/>
      <c r="S276" s="403"/>
      <c r="T276" s="403"/>
      <c r="U276" s="403"/>
      <c r="V276" s="403"/>
      <c r="W276" s="403"/>
      <c r="X276" s="403"/>
      <c r="Y276" s="403"/>
      <c r="Z276" s="403"/>
      <c r="AA276" s="371"/>
      <c r="AB276" s="371"/>
      <c r="AC276" s="371"/>
    </row>
    <row r="277" spans="1:68" ht="14.25" hidden="1" customHeight="1" x14ac:dyDescent="0.25">
      <c r="A277" s="415" t="s">
        <v>109</v>
      </c>
      <c r="B277" s="403"/>
      <c r="C277" s="403"/>
      <c r="D277" s="403"/>
      <c r="E277" s="403"/>
      <c r="F277" s="403"/>
      <c r="G277" s="403"/>
      <c r="H277" s="403"/>
      <c r="I277" s="403"/>
      <c r="J277" s="403"/>
      <c r="K277" s="403"/>
      <c r="L277" s="403"/>
      <c r="M277" s="403"/>
      <c r="N277" s="403"/>
      <c r="O277" s="403"/>
      <c r="P277" s="403"/>
      <c r="Q277" s="403"/>
      <c r="R277" s="403"/>
      <c r="S277" s="403"/>
      <c r="T277" s="403"/>
      <c r="U277" s="403"/>
      <c r="V277" s="403"/>
      <c r="W277" s="403"/>
      <c r="X277" s="403"/>
      <c r="Y277" s="403"/>
      <c r="Z277" s="403"/>
      <c r="AA277" s="370"/>
      <c r="AB277" s="370"/>
      <c r="AC277" s="370"/>
    </row>
    <row r="278" spans="1:68" ht="27" hidden="1" customHeight="1" x14ac:dyDescent="0.25">
      <c r="A278" s="54" t="s">
        <v>377</v>
      </c>
      <c r="B278" s="54" t="s">
        <v>378</v>
      </c>
      <c r="C278" s="31">
        <v>4301011876</v>
      </c>
      <c r="D278" s="388">
        <v>4680115885707</v>
      </c>
      <c r="E278" s="389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69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93"/>
      <c r="R278" s="393"/>
      <c r="S278" s="393"/>
      <c r="T278" s="394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02"/>
      <c r="B279" s="403"/>
      <c r="C279" s="403"/>
      <c r="D279" s="403"/>
      <c r="E279" s="403"/>
      <c r="F279" s="403"/>
      <c r="G279" s="403"/>
      <c r="H279" s="403"/>
      <c r="I279" s="403"/>
      <c r="J279" s="403"/>
      <c r="K279" s="403"/>
      <c r="L279" s="403"/>
      <c r="M279" s="403"/>
      <c r="N279" s="403"/>
      <c r="O279" s="404"/>
      <c r="P279" s="383" t="s">
        <v>69</v>
      </c>
      <c r="Q279" s="384"/>
      <c r="R279" s="384"/>
      <c r="S279" s="384"/>
      <c r="T279" s="384"/>
      <c r="U279" s="384"/>
      <c r="V279" s="385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hidden="1" x14ac:dyDescent="0.2">
      <c r="A280" s="403"/>
      <c r="B280" s="403"/>
      <c r="C280" s="403"/>
      <c r="D280" s="403"/>
      <c r="E280" s="403"/>
      <c r="F280" s="403"/>
      <c r="G280" s="403"/>
      <c r="H280" s="403"/>
      <c r="I280" s="403"/>
      <c r="J280" s="403"/>
      <c r="K280" s="403"/>
      <c r="L280" s="403"/>
      <c r="M280" s="403"/>
      <c r="N280" s="403"/>
      <c r="O280" s="404"/>
      <c r="P280" s="383" t="s">
        <v>69</v>
      </c>
      <c r="Q280" s="384"/>
      <c r="R280" s="384"/>
      <c r="S280" s="384"/>
      <c r="T280" s="384"/>
      <c r="U280" s="384"/>
      <c r="V280" s="385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hidden="1" customHeight="1" x14ac:dyDescent="0.25">
      <c r="A281" s="423" t="s">
        <v>379</v>
      </c>
      <c r="B281" s="403"/>
      <c r="C281" s="403"/>
      <c r="D281" s="403"/>
      <c r="E281" s="403"/>
      <c r="F281" s="403"/>
      <c r="G281" s="403"/>
      <c r="H281" s="403"/>
      <c r="I281" s="403"/>
      <c r="J281" s="403"/>
      <c r="K281" s="403"/>
      <c r="L281" s="403"/>
      <c r="M281" s="403"/>
      <c r="N281" s="403"/>
      <c r="O281" s="403"/>
      <c r="P281" s="403"/>
      <c r="Q281" s="403"/>
      <c r="R281" s="403"/>
      <c r="S281" s="403"/>
      <c r="T281" s="403"/>
      <c r="U281" s="403"/>
      <c r="V281" s="403"/>
      <c r="W281" s="403"/>
      <c r="X281" s="403"/>
      <c r="Y281" s="403"/>
      <c r="Z281" s="403"/>
      <c r="AA281" s="371"/>
      <c r="AB281" s="371"/>
      <c r="AC281" s="371"/>
    </row>
    <row r="282" spans="1:68" ht="14.25" hidden="1" customHeight="1" x14ac:dyDescent="0.25">
      <c r="A282" s="415" t="s">
        <v>109</v>
      </c>
      <c r="B282" s="403"/>
      <c r="C282" s="403"/>
      <c r="D282" s="403"/>
      <c r="E282" s="403"/>
      <c r="F282" s="403"/>
      <c r="G282" s="403"/>
      <c r="H282" s="403"/>
      <c r="I282" s="403"/>
      <c r="J282" s="403"/>
      <c r="K282" s="403"/>
      <c r="L282" s="403"/>
      <c r="M282" s="403"/>
      <c r="N282" s="403"/>
      <c r="O282" s="403"/>
      <c r="P282" s="403"/>
      <c r="Q282" s="403"/>
      <c r="R282" s="403"/>
      <c r="S282" s="403"/>
      <c r="T282" s="403"/>
      <c r="U282" s="403"/>
      <c r="V282" s="403"/>
      <c r="W282" s="403"/>
      <c r="X282" s="403"/>
      <c r="Y282" s="403"/>
      <c r="Z282" s="403"/>
      <c r="AA282" s="370"/>
      <c r="AB282" s="370"/>
      <c r="AC282" s="370"/>
    </row>
    <row r="283" spans="1:68" ht="27" hidden="1" customHeight="1" x14ac:dyDescent="0.25">
      <c r="A283" s="54" t="s">
        <v>380</v>
      </c>
      <c r="B283" s="54" t="s">
        <v>381</v>
      </c>
      <c r="C283" s="31">
        <v>4301011223</v>
      </c>
      <c r="D283" s="388">
        <v>4607091383423</v>
      </c>
      <c r="E283" s="389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93"/>
      <c r="R283" s="393"/>
      <c r="S283" s="393"/>
      <c r="T283" s="394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382</v>
      </c>
      <c r="B284" s="54" t="s">
        <v>383</v>
      </c>
      <c r="C284" s="31">
        <v>4301011879</v>
      </c>
      <c r="D284" s="388">
        <v>4680115885691</v>
      </c>
      <c r="E284" s="389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5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93"/>
      <c r="R284" s="393"/>
      <c r="S284" s="393"/>
      <c r="T284" s="394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384</v>
      </c>
      <c r="B285" s="54" t="s">
        <v>385</v>
      </c>
      <c r="C285" s="31">
        <v>4301011878</v>
      </c>
      <c r="D285" s="388">
        <v>4680115885660</v>
      </c>
      <c r="E285" s="389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93"/>
      <c r="R285" s="393"/>
      <c r="S285" s="393"/>
      <c r="T285" s="394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02"/>
      <c r="B286" s="403"/>
      <c r="C286" s="403"/>
      <c r="D286" s="403"/>
      <c r="E286" s="403"/>
      <c r="F286" s="403"/>
      <c r="G286" s="403"/>
      <c r="H286" s="403"/>
      <c r="I286" s="403"/>
      <c r="J286" s="403"/>
      <c r="K286" s="403"/>
      <c r="L286" s="403"/>
      <c r="M286" s="403"/>
      <c r="N286" s="403"/>
      <c r="O286" s="404"/>
      <c r="P286" s="383" t="s">
        <v>69</v>
      </c>
      <c r="Q286" s="384"/>
      <c r="R286" s="384"/>
      <c r="S286" s="384"/>
      <c r="T286" s="384"/>
      <c r="U286" s="384"/>
      <c r="V286" s="385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hidden="1" x14ac:dyDescent="0.2">
      <c r="A287" s="403"/>
      <c r="B287" s="403"/>
      <c r="C287" s="403"/>
      <c r="D287" s="403"/>
      <c r="E287" s="403"/>
      <c r="F287" s="403"/>
      <c r="G287" s="403"/>
      <c r="H287" s="403"/>
      <c r="I287" s="403"/>
      <c r="J287" s="403"/>
      <c r="K287" s="403"/>
      <c r="L287" s="403"/>
      <c r="M287" s="403"/>
      <c r="N287" s="403"/>
      <c r="O287" s="404"/>
      <c r="P287" s="383" t="s">
        <v>69</v>
      </c>
      <c r="Q287" s="384"/>
      <c r="R287" s="384"/>
      <c r="S287" s="384"/>
      <c r="T287" s="384"/>
      <c r="U287" s="384"/>
      <c r="V287" s="385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hidden="1" customHeight="1" x14ac:dyDescent="0.25">
      <c r="A288" s="423" t="s">
        <v>386</v>
      </c>
      <c r="B288" s="403"/>
      <c r="C288" s="403"/>
      <c r="D288" s="403"/>
      <c r="E288" s="403"/>
      <c r="F288" s="403"/>
      <c r="G288" s="403"/>
      <c r="H288" s="403"/>
      <c r="I288" s="403"/>
      <c r="J288" s="403"/>
      <c r="K288" s="403"/>
      <c r="L288" s="403"/>
      <c r="M288" s="403"/>
      <c r="N288" s="403"/>
      <c r="O288" s="403"/>
      <c r="P288" s="403"/>
      <c r="Q288" s="403"/>
      <c r="R288" s="403"/>
      <c r="S288" s="403"/>
      <c r="T288" s="403"/>
      <c r="U288" s="403"/>
      <c r="V288" s="403"/>
      <c r="W288" s="403"/>
      <c r="X288" s="403"/>
      <c r="Y288" s="403"/>
      <c r="Z288" s="403"/>
      <c r="AA288" s="371"/>
      <c r="AB288" s="371"/>
      <c r="AC288" s="371"/>
    </row>
    <row r="289" spans="1:68" ht="14.25" hidden="1" customHeight="1" x14ac:dyDescent="0.25">
      <c r="A289" s="415" t="s">
        <v>71</v>
      </c>
      <c r="B289" s="403"/>
      <c r="C289" s="403"/>
      <c r="D289" s="403"/>
      <c r="E289" s="403"/>
      <c r="F289" s="403"/>
      <c r="G289" s="403"/>
      <c r="H289" s="403"/>
      <c r="I289" s="403"/>
      <c r="J289" s="403"/>
      <c r="K289" s="403"/>
      <c r="L289" s="403"/>
      <c r="M289" s="403"/>
      <c r="N289" s="403"/>
      <c r="O289" s="403"/>
      <c r="P289" s="403"/>
      <c r="Q289" s="403"/>
      <c r="R289" s="403"/>
      <c r="S289" s="403"/>
      <c r="T289" s="403"/>
      <c r="U289" s="403"/>
      <c r="V289" s="403"/>
      <c r="W289" s="403"/>
      <c r="X289" s="403"/>
      <c r="Y289" s="403"/>
      <c r="Z289" s="403"/>
      <c r="AA289" s="370"/>
      <c r="AB289" s="370"/>
      <c r="AC289" s="370"/>
    </row>
    <row r="290" spans="1:68" ht="27" hidden="1" customHeight="1" x14ac:dyDescent="0.25">
      <c r="A290" s="54" t="s">
        <v>387</v>
      </c>
      <c r="B290" s="54" t="s">
        <v>388</v>
      </c>
      <c r="C290" s="31">
        <v>4301051409</v>
      </c>
      <c r="D290" s="388">
        <v>4680115881556</v>
      </c>
      <c r="E290" s="389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93"/>
      <c r="R290" s="393"/>
      <c r="S290" s="393"/>
      <c r="T290" s="394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389</v>
      </c>
      <c r="B291" s="54" t="s">
        <v>390</v>
      </c>
      <c r="C291" s="31">
        <v>4301051506</v>
      </c>
      <c r="D291" s="388">
        <v>4680115881037</v>
      </c>
      <c r="E291" s="389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93"/>
      <c r="R291" s="393"/>
      <c r="S291" s="393"/>
      <c r="T291" s="394"/>
      <c r="U291" s="34"/>
      <c r="V291" s="34"/>
      <c r="W291" s="35" t="s">
        <v>68</v>
      </c>
      <c r="X291" s="377">
        <v>352.8</v>
      </c>
      <c r="Y291" s="378">
        <f>IFERROR(IF(X291="",0,CEILING((X291/$H291),1)*$H291),"")</f>
        <v>352.8</v>
      </c>
      <c r="Z291" s="36">
        <f>IFERROR(IF(Y291=0,"",ROUNDUP(Y291/H291,0)*0.00937),"")</f>
        <v>0.98385</v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379.89</v>
      </c>
      <c r="BN291" s="64">
        <f>IFERROR(Y291*I291/H291,"0")</f>
        <v>379.89</v>
      </c>
      <c r="BO291" s="64">
        <f>IFERROR(1/J291*(X291/H291),"0")</f>
        <v>0.87500000000000011</v>
      </c>
      <c r="BP291" s="64">
        <f>IFERROR(1/J291*(Y291/H291),"0")</f>
        <v>0.87500000000000011</v>
      </c>
    </row>
    <row r="292" spans="1:68" ht="37.5" customHeight="1" x14ac:dyDescent="0.25">
      <c r="A292" s="54" t="s">
        <v>391</v>
      </c>
      <c r="B292" s="54" t="s">
        <v>392</v>
      </c>
      <c r="C292" s="31">
        <v>4301051487</v>
      </c>
      <c r="D292" s="388">
        <v>4680115881228</v>
      </c>
      <c r="E292" s="389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93"/>
      <c r="R292" s="393"/>
      <c r="S292" s="393"/>
      <c r="T292" s="394"/>
      <c r="U292" s="34"/>
      <c r="V292" s="34"/>
      <c r="W292" s="35" t="s">
        <v>68</v>
      </c>
      <c r="X292" s="377">
        <v>280.8</v>
      </c>
      <c r="Y292" s="378">
        <f>IFERROR(IF(X292="",0,CEILING((X292/$H292),1)*$H292),"")</f>
        <v>280.8</v>
      </c>
      <c r="Z292" s="36">
        <f>IFERROR(IF(Y292=0,"",ROUNDUP(Y292/H292,0)*0.00753),"")</f>
        <v>0.88101000000000007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312.62400000000008</v>
      </c>
      <c r="BN292" s="64">
        <f>IFERROR(Y292*I292/H292,"0")</f>
        <v>312.62400000000008</v>
      </c>
      <c r="BO292" s="64">
        <f>IFERROR(1/J292*(X292/H292),"0")</f>
        <v>0.75000000000000011</v>
      </c>
      <c r="BP292" s="64">
        <f>IFERROR(1/J292*(Y292/H292),"0")</f>
        <v>0.75000000000000011</v>
      </c>
    </row>
    <row r="293" spans="1:68" ht="27" customHeight="1" x14ac:dyDescent="0.25">
      <c r="A293" s="54" t="s">
        <v>393</v>
      </c>
      <c r="B293" s="54" t="s">
        <v>394</v>
      </c>
      <c r="C293" s="31">
        <v>4301051384</v>
      </c>
      <c r="D293" s="388">
        <v>4680115881211</v>
      </c>
      <c r="E293" s="389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93"/>
      <c r="R293" s="393"/>
      <c r="S293" s="393"/>
      <c r="T293" s="394"/>
      <c r="U293" s="34"/>
      <c r="V293" s="34"/>
      <c r="W293" s="35" t="s">
        <v>68</v>
      </c>
      <c r="X293" s="377">
        <v>201.6</v>
      </c>
      <c r="Y293" s="378">
        <f>IFERROR(IF(X293="",0,CEILING((X293/$H293),1)*$H293),"")</f>
        <v>201.6</v>
      </c>
      <c r="Z293" s="36">
        <f>IFERROR(IF(Y293=0,"",ROUNDUP(Y293/H293,0)*0.00753),"")</f>
        <v>0.63251999999999997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218.4</v>
      </c>
      <c r="BN293" s="64">
        <f>IFERROR(Y293*I293/H293,"0")</f>
        <v>218.4</v>
      </c>
      <c r="BO293" s="64">
        <f>IFERROR(1/J293*(X293/H293),"0")</f>
        <v>0.53846153846153844</v>
      </c>
      <c r="BP293" s="64">
        <f>IFERROR(1/J293*(Y293/H293),"0")</f>
        <v>0.53846153846153844</v>
      </c>
    </row>
    <row r="294" spans="1:68" ht="27" customHeight="1" x14ac:dyDescent="0.25">
      <c r="A294" s="54" t="s">
        <v>395</v>
      </c>
      <c r="B294" s="54" t="s">
        <v>396</v>
      </c>
      <c r="C294" s="31">
        <v>4301051378</v>
      </c>
      <c r="D294" s="388">
        <v>4680115881020</v>
      </c>
      <c r="E294" s="389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2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93"/>
      <c r="R294" s="393"/>
      <c r="S294" s="393"/>
      <c r="T294" s="394"/>
      <c r="U294" s="34"/>
      <c r="V294" s="34"/>
      <c r="W294" s="35" t="s">
        <v>68</v>
      </c>
      <c r="X294" s="377">
        <v>504</v>
      </c>
      <c r="Y294" s="378">
        <f>IFERROR(IF(X294="",0,CEILING((X294/$H294),1)*$H294),"")</f>
        <v>504</v>
      </c>
      <c r="Z294" s="36">
        <f>IFERROR(IF(Y294=0,"",ROUNDUP(Y294/H294,0)*0.00937),"")</f>
        <v>1.4055</v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535.5</v>
      </c>
      <c r="BN294" s="64">
        <f>IFERROR(Y294*I294/H294,"0")</f>
        <v>535.5</v>
      </c>
      <c r="BO294" s="64">
        <f>IFERROR(1/J294*(X294/H294),"0")</f>
        <v>1.25</v>
      </c>
      <c r="BP294" s="64">
        <f>IFERROR(1/J294*(Y294/H294),"0")</f>
        <v>1.25</v>
      </c>
    </row>
    <row r="295" spans="1:68" x14ac:dyDescent="0.2">
      <c r="A295" s="402"/>
      <c r="B295" s="403"/>
      <c r="C295" s="403"/>
      <c r="D295" s="403"/>
      <c r="E295" s="403"/>
      <c r="F295" s="403"/>
      <c r="G295" s="403"/>
      <c r="H295" s="403"/>
      <c r="I295" s="403"/>
      <c r="J295" s="403"/>
      <c r="K295" s="403"/>
      <c r="L295" s="403"/>
      <c r="M295" s="403"/>
      <c r="N295" s="403"/>
      <c r="O295" s="404"/>
      <c r="P295" s="383" t="s">
        <v>69</v>
      </c>
      <c r="Q295" s="384"/>
      <c r="R295" s="384"/>
      <c r="S295" s="384"/>
      <c r="T295" s="384"/>
      <c r="U295" s="384"/>
      <c r="V295" s="385"/>
      <c r="W295" s="37" t="s">
        <v>70</v>
      </c>
      <c r="X295" s="379">
        <f>IFERROR(X290/H290,"0")+IFERROR(X291/H291,"0")+IFERROR(X292/H292,"0")+IFERROR(X293/H293,"0")+IFERROR(X294/H294,"0")</f>
        <v>456</v>
      </c>
      <c r="Y295" s="379">
        <f>IFERROR(Y290/H290,"0")+IFERROR(Y291/H291,"0")+IFERROR(Y292/H292,"0")+IFERROR(Y293/H293,"0")+IFERROR(Y294/H294,"0")</f>
        <v>456</v>
      </c>
      <c r="Z295" s="379">
        <f>IFERROR(IF(Z290="",0,Z290),"0")+IFERROR(IF(Z291="",0,Z291),"0")+IFERROR(IF(Z292="",0,Z292),"0")+IFERROR(IF(Z293="",0,Z293),"0")+IFERROR(IF(Z294="",0,Z294),"0")</f>
        <v>3.9028800000000001</v>
      </c>
      <c r="AA295" s="380"/>
      <c r="AB295" s="380"/>
      <c r="AC295" s="380"/>
    </row>
    <row r="296" spans="1:68" x14ac:dyDescent="0.2">
      <c r="A296" s="403"/>
      <c r="B296" s="403"/>
      <c r="C296" s="403"/>
      <c r="D296" s="403"/>
      <c r="E296" s="403"/>
      <c r="F296" s="403"/>
      <c r="G296" s="403"/>
      <c r="H296" s="403"/>
      <c r="I296" s="403"/>
      <c r="J296" s="403"/>
      <c r="K296" s="403"/>
      <c r="L296" s="403"/>
      <c r="M296" s="403"/>
      <c r="N296" s="403"/>
      <c r="O296" s="404"/>
      <c r="P296" s="383" t="s">
        <v>69</v>
      </c>
      <c r="Q296" s="384"/>
      <c r="R296" s="384"/>
      <c r="S296" s="384"/>
      <c r="T296" s="384"/>
      <c r="U296" s="384"/>
      <c r="V296" s="385"/>
      <c r="W296" s="37" t="s">
        <v>68</v>
      </c>
      <c r="X296" s="379">
        <f>IFERROR(SUM(X290:X294),"0")</f>
        <v>1339.2</v>
      </c>
      <c r="Y296" s="379">
        <f>IFERROR(SUM(Y290:Y294),"0")</f>
        <v>1339.2</v>
      </c>
      <c r="Z296" s="37"/>
      <c r="AA296" s="380"/>
      <c r="AB296" s="380"/>
      <c r="AC296" s="380"/>
    </row>
    <row r="297" spans="1:68" ht="16.5" hidden="1" customHeight="1" x14ac:dyDescent="0.25">
      <c r="A297" s="423" t="s">
        <v>397</v>
      </c>
      <c r="B297" s="403"/>
      <c r="C297" s="403"/>
      <c r="D297" s="403"/>
      <c r="E297" s="403"/>
      <c r="F297" s="403"/>
      <c r="G297" s="403"/>
      <c r="H297" s="403"/>
      <c r="I297" s="403"/>
      <c r="J297" s="403"/>
      <c r="K297" s="403"/>
      <c r="L297" s="403"/>
      <c r="M297" s="403"/>
      <c r="N297" s="403"/>
      <c r="O297" s="403"/>
      <c r="P297" s="403"/>
      <c r="Q297" s="403"/>
      <c r="R297" s="403"/>
      <c r="S297" s="403"/>
      <c r="T297" s="403"/>
      <c r="U297" s="403"/>
      <c r="V297" s="403"/>
      <c r="W297" s="403"/>
      <c r="X297" s="403"/>
      <c r="Y297" s="403"/>
      <c r="Z297" s="403"/>
      <c r="AA297" s="371"/>
      <c r="AB297" s="371"/>
      <c r="AC297" s="371"/>
    </row>
    <row r="298" spans="1:68" ht="14.25" hidden="1" customHeight="1" x14ac:dyDescent="0.25">
      <c r="A298" s="415" t="s">
        <v>71</v>
      </c>
      <c r="B298" s="403"/>
      <c r="C298" s="403"/>
      <c r="D298" s="403"/>
      <c r="E298" s="403"/>
      <c r="F298" s="403"/>
      <c r="G298" s="403"/>
      <c r="H298" s="403"/>
      <c r="I298" s="403"/>
      <c r="J298" s="403"/>
      <c r="K298" s="403"/>
      <c r="L298" s="403"/>
      <c r="M298" s="403"/>
      <c r="N298" s="403"/>
      <c r="O298" s="403"/>
      <c r="P298" s="403"/>
      <c r="Q298" s="403"/>
      <c r="R298" s="403"/>
      <c r="S298" s="403"/>
      <c r="T298" s="403"/>
      <c r="U298" s="403"/>
      <c r="V298" s="403"/>
      <c r="W298" s="403"/>
      <c r="X298" s="403"/>
      <c r="Y298" s="403"/>
      <c r="Z298" s="403"/>
      <c r="AA298" s="370"/>
      <c r="AB298" s="370"/>
      <c r="AC298" s="370"/>
    </row>
    <row r="299" spans="1:68" ht="27" hidden="1" customHeight="1" x14ac:dyDescent="0.25">
      <c r="A299" s="54" t="s">
        <v>398</v>
      </c>
      <c r="B299" s="54" t="s">
        <v>399</v>
      </c>
      <c r="C299" s="31">
        <v>4301051731</v>
      </c>
      <c r="D299" s="388">
        <v>4680115884618</v>
      </c>
      <c r="E299" s="389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93"/>
      <c r="R299" s="393"/>
      <c r="S299" s="393"/>
      <c r="T299" s="394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2"/>
      <c r="B300" s="403"/>
      <c r="C300" s="403"/>
      <c r="D300" s="403"/>
      <c r="E300" s="403"/>
      <c r="F300" s="403"/>
      <c r="G300" s="403"/>
      <c r="H300" s="403"/>
      <c r="I300" s="403"/>
      <c r="J300" s="403"/>
      <c r="K300" s="403"/>
      <c r="L300" s="403"/>
      <c r="M300" s="403"/>
      <c r="N300" s="403"/>
      <c r="O300" s="404"/>
      <c r="P300" s="383" t="s">
        <v>69</v>
      </c>
      <c r="Q300" s="384"/>
      <c r="R300" s="384"/>
      <c r="S300" s="384"/>
      <c r="T300" s="384"/>
      <c r="U300" s="384"/>
      <c r="V300" s="385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hidden="1" x14ac:dyDescent="0.2">
      <c r="A301" s="403"/>
      <c r="B301" s="403"/>
      <c r="C301" s="403"/>
      <c r="D301" s="403"/>
      <c r="E301" s="403"/>
      <c r="F301" s="403"/>
      <c r="G301" s="403"/>
      <c r="H301" s="403"/>
      <c r="I301" s="403"/>
      <c r="J301" s="403"/>
      <c r="K301" s="403"/>
      <c r="L301" s="403"/>
      <c r="M301" s="403"/>
      <c r="N301" s="403"/>
      <c r="O301" s="404"/>
      <c r="P301" s="383" t="s">
        <v>69</v>
      </c>
      <c r="Q301" s="384"/>
      <c r="R301" s="384"/>
      <c r="S301" s="384"/>
      <c r="T301" s="384"/>
      <c r="U301" s="384"/>
      <c r="V301" s="385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hidden="1" customHeight="1" x14ac:dyDescent="0.25">
      <c r="A302" s="423" t="s">
        <v>400</v>
      </c>
      <c r="B302" s="403"/>
      <c r="C302" s="403"/>
      <c r="D302" s="403"/>
      <c r="E302" s="403"/>
      <c r="F302" s="403"/>
      <c r="G302" s="403"/>
      <c r="H302" s="403"/>
      <c r="I302" s="403"/>
      <c r="J302" s="403"/>
      <c r="K302" s="403"/>
      <c r="L302" s="403"/>
      <c r="M302" s="403"/>
      <c r="N302" s="403"/>
      <c r="O302" s="403"/>
      <c r="P302" s="403"/>
      <c r="Q302" s="403"/>
      <c r="R302" s="403"/>
      <c r="S302" s="403"/>
      <c r="T302" s="403"/>
      <c r="U302" s="403"/>
      <c r="V302" s="403"/>
      <c r="W302" s="403"/>
      <c r="X302" s="403"/>
      <c r="Y302" s="403"/>
      <c r="Z302" s="403"/>
      <c r="AA302" s="371"/>
      <c r="AB302" s="371"/>
      <c r="AC302" s="371"/>
    </row>
    <row r="303" spans="1:68" ht="14.25" hidden="1" customHeight="1" x14ac:dyDescent="0.25">
      <c r="A303" s="415" t="s">
        <v>109</v>
      </c>
      <c r="B303" s="403"/>
      <c r="C303" s="403"/>
      <c r="D303" s="403"/>
      <c r="E303" s="403"/>
      <c r="F303" s="403"/>
      <c r="G303" s="403"/>
      <c r="H303" s="403"/>
      <c r="I303" s="403"/>
      <c r="J303" s="403"/>
      <c r="K303" s="403"/>
      <c r="L303" s="403"/>
      <c r="M303" s="403"/>
      <c r="N303" s="403"/>
      <c r="O303" s="403"/>
      <c r="P303" s="403"/>
      <c r="Q303" s="403"/>
      <c r="R303" s="403"/>
      <c r="S303" s="403"/>
      <c r="T303" s="403"/>
      <c r="U303" s="403"/>
      <c r="V303" s="403"/>
      <c r="W303" s="403"/>
      <c r="X303" s="403"/>
      <c r="Y303" s="403"/>
      <c r="Z303" s="403"/>
      <c r="AA303" s="370"/>
      <c r="AB303" s="370"/>
      <c r="AC303" s="370"/>
    </row>
    <row r="304" spans="1:68" ht="27" hidden="1" customHeight="1" x14ac:dyDescent="0.25">
      <c r="A304" s="54" t="s">
        <v>401</v>
      </c>
      <c r="B304" s="54" t="s">
        <v>402</v>
      </c>
      <c r="C304" s="31">
        <v>4301011593</v>
      </c>
      <c r="D304" s="388">
        <v>4680115882973</v>
      </c>
      <c r="E304" s="389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0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93"/>
      <c r="R304" s="393"/>
      <c r="S304" s="393"/>
      <c r="T304" s="394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2"/>
      <c r="B305" s="403"/>
      <c r="C305" s="403"/>
      <c r="D305" s="403"/>
      <c r="E305" s="403"/>
      <c r="F305" s="403"/>
      <c r="G305" s="403"/>
      <c r="H305" s="403"/>
      <c r="I305" s="403"/>
      <c r="J305" s="403"/>
      <c r="K305" s="403"/>
      <c r="L305" s="403"/>
      <c r="M305" s="403"/>
      <c r="N305" s="403"/>
      <c r="O305" s="404"/>
      <c r="P305" s="383" t="s">
        <v>69</v>
      </c>
      <c r="Q305" s="384"/>
      <c r="R305" s="384"/>
      <c r="S305" s="384"/>
      <c r="T305" s="384"/>
      <c r="U305" s="384"/>
      <c r="V305" s="385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hidden="1" x14ac:dyDescent="0.2">
      <c r="A306" s="403"/>
      <c r="B306" s="403"/>
      <c r="C306" s="403"/>
      <c r="D306" s="403"/>
      <c r="E306" s="403"/>
      <c r="F306" s="403"/>
      <c r="G306" s="403"/>
      <c r="H306" s="403"/>
      <c r="I306" s="403"/>
      <c r="J306" s="403"/>
      <c r="K306" s="403"/>
      <c r="L306" s="403"/>
      <c r="M306" s="403"/>
      <c r="N306" s="403"/>
      <c r="O306" s="404"/>
      <c r="P306" s="383" t="s">
        <v>69</v>
      </c>
      <c r="Q306" s="384"/>
      <c r="R306" s="384"/>
      <c r="S306" s="384"/>
      <c r="T306" s="384"/>
      <c r="U306" s="384"/>
      <c r="V306" s="385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hidden="1" customHeight="1" x14ac:dyDescent="0.25">
      <c r="A307" s="415" t="s">
        <v>63</v>
      </c>
      <c r="B307" s="403"/>
      <c r="C307" s="403"/>
      <c r="D307" s="403"/>
      <c r="E307" s="403"/>
      <c r="F307" s="403"/>
      <c r="G307" s="403"/>
      <c r="H307" s="403"/>
      <c r="I307" s="403"/>
      <c r="J307" s="403"/>
      <c r="K307" s="403"/>
      <c r="L307" s="403"/>
      <c r="M307" s="403"/>
      <c r="N307" s="403"/>
      <c r="O307" s="403"/>
      <c r="P307" s="403"/>
      <c r="Q307" s="403"/>
      <c r="R307" s="403"/>
      <c r="S307" s="403"/>
      <c r="T307" s="403"/>
      <c r="U307" s="403"/>
      <c r="V307" s="403"/>
      <c r="W307" s="403"/>
      <c r="X307" s="403"/>
      <c r="Y307" s="403"/>
      <c r="Z307" s="403"/>
      <c r="AA307" s="370"/>
      <c r="AB307" s="370"/>
      <c r="AC307" s="370"/>
    </row>
    <row r="308" spans="1:68" ht="27" hidden="1" customHeight="1" x14ac:dyDescent="0.25">
      <c r="A308" s="54" t="s">
        <v>403</v>
      </c>
      <c r="B308" s="54" t="s">
        <v>404</v>
      </c>
      <c r="C308" s="31">
        <v>4301031305</v>
      </c>
      <c r="D308" s="388">
        <v>4607091389845</v>
      </c>
      <c r="E308" s="389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93"/>
      <c r="R308" s="393"/>
      <c r="S308" s="393"/>
      <c r="T308" s="394"/>
      <c r="U308" s="34"/>
      <c r="V308" s="34"/>
      <c r="W308" s="35" t="s">
        <v>68</v>
      </c>
      <c r="X308" s="377">
        <v>0</v>
      </c>
      <c r="Y308" s="378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405</v>
      </c>
      <c r="B309" s="54" t="s">
        <v>406</v>
      </c>
      <c r="C309" s="31">
        <v>4301031306</v>
      </c>
      <c r="D309" s="388">
        <v>4680115882881</v>
      </c>
      <c r="E309" s="389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93"/>
      <c r="R309" s="393"/>
      <c r="S309" s="393"/>
      <c r="T309" s="394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2"/>
      <c r="B310" s="403"/>
      <c r="C310" s="403"/>
      <c r="D310" s="403"/>
      <c r="E310" s="403"/>
      <c r="F310" s="403"/>
      <c r="G310" s="403"/>
      <c r="H310" s="403"/>
      <c r="I310" s="403"/>
      <c r="J310" s="403"/>
      <c r="K310" s="403"/>
      <c r="L310" s="403"/>
      <c r="M310" s="403"/>
      <c r="N310" s="403"/>
      <c r="O310" s="404"/>
      <c r="P310" s="383" t="s">
        <v>69</v>
      </c>
      <c r="Q310" s="384"/>
      <c r="R310" s="384"/>
      <c r="S310" s="384"/>
      <c r="T310" s="384"/>
      <c r="U310" s="384"/>
      <c r="V310" s="385"/>
      <c r="W310" s="37" t="s">
        <v>70</v>
      </c>
      <c r="X310" s="379">
        <f>IFERROR(X308/H308,"0")+IFERROR(X309/H309,"0")</f>
        <v>0</v>
      </c>
      <c r="Y310" s="379">
        <f>IFERROR(Y308/H308,"0")+IFERROR(Y309/H309,"0")</f>
        <v>0</v>
      </c>
      <c r="Z310" s="379">
        <f>IFERROR(IF(Z308="",0,Z308),"0")+IFERROR(IF(Z309="",0,Z309),"0")</f>
        <v>0</v>
      </c>
      <c r="AA310" s="380"/>
      <c r="AB310" s="380"/>
      <c r="AC310" s="380"/>
    </row>
    <row r="311" spans="1:68" hidden="1" x14ac:dyDescent="0.2">
      <c r="A311" s="403"/>
      <c r="B311" s="403"/>
      <c r="C311" s="403"/>
      <c r="D311" s="403"/>
      <c r="E311" s="403"/>
      <c r="F311" s="403"/>
      <c r="G311" s="403"/>
      <c r="H311" s="403"/>
      <c r="I311" s="403"/>
      <c r="J311" s="403"/>
      <c r="K311" s="403"/>
      <c r="L311" s="403"/>
      <c r="M311" s="403"/>
      <c r="N311" s="403"/>
      <c r="O311" s="404"/>
      <c r="P311" s="383" t="s">
        <v>69</v>
      </c>
      <c r="Q311" s="384"/>
      <c r="R311" s="384"/>
      <c r="S311" s="384"/>
      <c r="T311" s="384"/>
      <c r="U311" s="384"/>
      <c r="V311" s="385"/>
      <c r="W311" s="37" t="s">
        <v>68</v>
      </c>
      <c r="X311" s="379">
        <f>IFERROR(SUM(X308:X309),"0")</f>
        <v>0</v>
      </c>
      <c r="Y311" s="379">
        <f>IFERROR(SUM(Y308:Y309),"0")</f>
        <v>0</v>
      </c>
      <c r="Z311" s="37"/>
      <c r="AA311" s="380"/>
      <c r="AB311" s="380"/>
      <c r="AC311" s="380"/>
    </row>
    <row r="312" spans="1:68" ht="16.5" hidden="1" customHeight="1" x14ac:dyDescent="0.25">
      <c r="A312" s="423" t="s">
        <v>407</v>
      </c>
      <c r="B312" s="403"/>
      <c r="C312" s="403"/>
      <c r="D312" s="403"/>
      <c r="E312" s="403"/>
      <c r="F312" s="403"/>
      <c r="G312" s="403"/>
      <c r="H312" s="403"/>
      <c r="I312" s="403"/>
      <c r="J312" s="403"/>
      <c r="K312" s="403"/>
      <c r="L312" s="403"/>
      <c r="M312" s="403"/>
      <c r="N312" s="403"/>
      <c r="O312" s="403"/>
      <c r="P312" s="403"/>
      <c r="Q312" s="403"/>
      <c r="R312" s="403"/>
      <c r="S312" s="403"/>
      <c r="T312" s="403"/>
      <c r="U312" s="403"/>
      <c r="V312" s="403"/>
      <c r="W312" s="403"/>
      <c r="X312" s="403"/>
      <c r="Y312" s="403"/>
      <c r="Z312" s="403"/>
      <c r="AA312" s="371"/>
      <c r="AB312" s="371"/>
      <c r="AC312" s="371"/>
    </row>
    <row r="313" spans="1:68" ht="14.25" hidden="1" customHeight="1" x14ac:dyDescent="0.25">
      <c r="A313" s="415" t="s">
        <v>109</v>
      </c>
      <c r="B313" s="403"/>
      <c r="C313" s="403"/>
      <c r="D313" s="403"/>
      <c r="E313" s="403"/>
      <c r="F313" s="403"/>
      <c r="G313" s="403"/>
      <c r="H313" s="403"/>
      <c r="I313" s="403"/>
      <c r="J313" s="403"/>
      <c r="K313" s="403"/>
      <c r="L313" s="403"/>
      <c r="M313" s="403"/>
      <c r="N313" s="403"/>
      <c r="O313" s="403"/>
      <c r="P313" s="403"/>
      <c r="Q313" s="403"/>
      <c r="R313" s="403"/>
      <c r="S313" s="403"/>
      <c r="T313" s="403"/>
      <c r="U313" s="403"/>
      <c r="V313" s="403"/>
      <c r="W313" s="403"/>
      <c r="X313" s="403"/>
      <c r="Y313" s="403"/>
      <c r="Z313" s="403"/>
      <c r="AA313" s="370"/>
      <c r="AB313" s="370"/>
      <c r="AC313" s="370"/>
    </row>
    <row r="314" spans="1:68" ht="27" hidden="1" customHeight="1" x14ac:dyDescent="0.25">
      <c r="A314" s="54" t="s">
        <v>408</v>
      </c>
      <c r="B314" s="54" t="s">
        <v>409</v>
      </c>
      <c r="C314" s="31">
        <v>4301012024</v>
      </c>
      <c r="D314" s="388">
        <v>4680115885615</v>
      </c>
      <c r="E314" s="389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93"/>
      <c r="R314" s="393"/>
      <c r="S314" s="393"/>
      <c r="T314" s="394"/>
      <c r="U314" s="34"/>
      <c r="V314" s="34"/>
      <c r="W314" s="35" t="s">
        <v>68</v>
      </c>
      <c r="X314" s="377">
        <v>0</v>
      </c>
      <c r="Y314" s="378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hidden="1" customHeight="1" x14ac:dyDescent="0.25">
      <c r="A315" s="54" t="s">
        <v>410</v>
      </c>
      <c r="B315" s="54" t="s">
        <v>411</v>
      </c>
      <c r="C315" s="31">
        <v>4301011858</v>
      </c>
      <c r="D315" s="388">
        <v>4680115885646</v>
      </c>
      <c r="E315" s="389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4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93"/>
      <c r="R315" s="393"/>
      <c r="S315" s="393"/>
      <c r="T315" s="394"/>
      <c r="U315" s="34"/>
      <c r="V315" s="34"/>
      <c r="W315" s="35" t="s">
        <v>68</v>
      </c>
      <c r="X315" s="377">
        <v>0</v>
      </c>
      <c r="Y315" s="378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412</v>
      </c>
      <c r="B316" s="54" t="s">
        <v>413</v>
      </c>
      <c r="C316" s="31">
        <v>4301011911</v>
      </c>
      <c r="D316" s="388">
        <v>4680115885554</v>
      </c>
      <c r="E316" s="389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440" t="s">
        <v>414</v>
      </c>
      <c r="Q316" s="393"/>
      <c r="R316" s="393"/>
      <c r="S316" s="393"/>
      <c r="T316" s="394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hidden="1" customHeight="1" x14ac:dyDescent="0.25">
      <c r="A317" s="54" t="s">
        <v>412</v>
      </c>
      <c r="B317" s="54" t="s">
        <v>415</v>
      </c>
      <c r="C317" s="31">
        <v>4301012016</v>
      </c>
      <c r="D317" s="388">
        <v>4680115885554</v>
      </c>
      <c r="E317" s="389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93"/>
      <c r="R317" s="393"/>
      <c r="S317" s="393"/>
      <c r="T317" s="394"/>
      <c r="U317" s="34"/>
      <c r="V317" s="34"/>
      <c r="W317" s="35" t="s">
        <v>68</v>
      </c>
      <c r="X317" s="377">
        <v>0</v>
      </c>
      <c r="Y317" s="378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hidden="1" customHeight="1" x14ac:dyDescent="0.25">
      <c r="A318" s="54" t="s">
        <v>416</v>
      </c>
      <c r="B318" s="54" t="s">
        <v>417</v>
      </c>
      <c r="C318" s="31">
        <v>4301011857</v>
      </c>
      <c r="D318" s="388">
        <v>4680115885622</v>
      </c>
      <c r="E318" s="389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3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93"/>
      <c r="R318" s="393"/>
      <c r="S318" s="393"/>
      <c r="T318" s="394"/>
      <c r="U318" s="34"/>
      <c r="V318" s="34"/>
      <c r="W318" s="35" t="s">
        <v>68</v>
      </c>
      <c r="X318" s="377">
        <v>0</v>
      </c>
      <c r="Y318" s="378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418</v>
      </c>
      <c r="B319" s="54" t="s">
        <v>419</v>
      </c>
      <c r="C319" s="31">
        <v>4301011573</v>
      </c>
      <c r="D319" s="388">
        <v>4680115881938</v>
      </c>
      <c r="E319" s="389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93"/>
      <c r="R319" s="393"/>
      <c r="S319" s="393"/>
      <c r="T319" s="394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420</v>
      </c>
      <c r="B320" s="54" t="s">
        <v>421</v>
      </c>
      <c r="C320" s="31">
        <v>4301010944</v>
      </c>
      <c r="D320" s="388">
        <v>4607091387346</v>
      </c>
      <c r="E320" s="389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93"/>
      <c r="R320" s="393"/>
      <c r="S320" s="393"/>
      <c r="T320" s="394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422</v>
      </c>
      <c r="B321" s="54" t="s">
        <v>423</v>
      </c>
      <c r="C321" s="31">
        <v>4301011859</v>
      </c>
      <c r="D321" s="388">
        <v>4680115885608</v>
      </c>
      <c r="E321" s="389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93"/>
      <c r="R321" s="393"/>
      <c r="S321" s="393"/>
      <c r="T321" s="394"/>
      <c r="U321" s="34"/>
      <c r="V321" s="34"/>
      <c r="W321" s="35" t="s">
        <v>68</v>
      </c>
      <c r="X321" s="377">
        <v>0</v>
      </c>
      <c r="Y321" s="378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idden="1" x14ac:dyDescent="0.2">
      <c r="A322" s="402"/>
      <c r="B322" s="403"/>
      <c r="C322" s="403"/>
      <c r="D322" s="403"/>
      <c r="E322" s="403"/>
      <c r="F322" s="403"/>
      <c r="G322" s="403"/>
      <c r="H322" s="403"/>
      <c r="I322" s="403"/>
      <c r="J322" s="403"/>
      <c r="K322" s="403"/>
      <c r="L322" s="403"/>
      <c r="M322" s="403"/>
      <c r="N322" s="403"/>
      <c r="O322" s="404"/>
      <c r="P322" s="383" t="s">
        <v>69</v>
      </c>
      <c r="Q322" s="384"/>
      <c r="R322" s="384"/>
      <c r="S322" s="384"/>
      <c r="T322" s="384"/>
      <c r="U322" s="384"/>
      <c r="V322" s="385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0</v>
      </c>
      <c r="Y322" s="379">
        <f>IFERROR(Y314/H314,"0")+IFERROR(Y315/H315,"0")+IFERROR(Y316/H316,"0")+IFERROR(Y317/H317,"0")+IFERROR(Y318/H318,"0")+IFERROR(Y319/H319,"0")+IFERROR(Y320/H320,"0")+IFERROR(Y321/H321,"0")</f>
        <v>0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0"/>
      <c r="AB322" s="380"/>
      <c r="AC322" s="380"/>
    </row>
    <row r="323" spans="1:68" hidden="1" x14ac:dyDescent="0.2">
      <c r="A323" s="403"/>
      <c r="B323" s="403"/>
      <c r="C323" s="403"/>
      <c r="D323" s="403"/>
      <c r="E323" s="403"/>
      <c r="F323" s="403"/>
      <c r="G323" s="403"/>
      <c r="H323" s="403"/>
      <c r="I323" s="403"/>
      <c r="J323" s="403"/>
      <c r="K323" s="403"/>
      <c r="L323" s="403"/>
      <c r="M323" s="403"/>
      <c r="N323" s="403"/>
      <c r="O323" s="404"/>
      <c r="P323" s="383" t="s">
        <v>69</v>
      </c>
      <c r="Q323" s="384"/>
      <c r="R323" s="384"/>
      <c r="S323" s="384"/>
      <c r="T323" s="384"/>
      <c r="U323" s="384"/>
      <c r="V323" s="385"/>
      <c r="W323" s="37" t="s">
        <v>68</v>
      </c>
      <c r="X323" s="379">
        <f>IFERROR(SUM(X314:X321),"0")</f>
        <v>0</v>
      </c>
      <c r="Y323" s="379">
        <f>IFERROR(SUM(Y314:Y321),"0")</f>
        <v>0</v>
      </c>
      <c r="Z323" s="37"/>
      <c r="AA323" s="380"/>
      <c r="AB323" s="380"/>
      <c r="AC323" s="380"/>
    </row>
    <row r="324" spans="1:68" ht="14.25" hidden="1" customHeight="1" x14ac:dyDescent="0.25">
      <c r="A324" s="415" t="s">
        <v>63</v>
      </c>
      <c r="B324" s="403"/>
      <c r="C324" s="403"/>
      <c r="D324" s="403"/>
      <c r="E324" s="403"/>
      <c r="F324" s="403"/>
      <c r="G324" s="403"/>
      <c r="H324" s="403"/>
      <c r="I324" s="403"/>
      <c r="J324" s="403"/>
      <c r="K324" s="403"/>
      <c r="L324" s="403"/>
      <c r="M324" s="403"/>
      <c r="N324" s="403"/>
      <c r="O324" s="403"/>
      <c r="P324" s="403"/>
      <c r="Q324" s="403"/>
      <c r="R324" s="403"/>
      <c r="S324" s="403"/>
      <c r="T324" s="403"/>
      <c r="U324" s="403"/>
      <c r="V324" s="403"/>
      <c r="W324" s="403"/>
      <c r="X324" s="403"/>
      <c r="Y324" s="403"/>
      <c r="Z324" s="403"/>
      <c r="AA324" s="370"/>
      <c r="AB324" s="370"/>
      <c r="AC324" s="370"/>
    </row>
    <row r="325" spans="1:68" ht="27" hidden="1" customHeight="1" x14ac:dyDescent="0.25">
      <c r="A325" s="54" t="s">
        <v>424</v>
      </c>
      <c r="B325" s="54" t="s">
        <v>425</v>
      </c>
      <c r="C325" s="31">
        <v>4301030878</v>
      </c>
      <c r="D325" s="388">
        <v>4607091387193</v>
      </c>
      <c r="E325" s="389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93"/>
      <c r="R325" s="393"/>
      <c r="S325" s="393"/>
      <c r="T325" s="394"/>
      <c r="U325" s="34"/>
      <c r="V325" s="34"/>
      <c r="W325" s="35" t="s">
        <v>68</v>
      </c>
      <c r="X325" s="377">
        <v>0</v>
      </c>
      <c r="Y325" s="378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426</v>
      </c>
      <c r="B326" s="54" t="s">
        <v>427</v>
      </c>
      <c r="C326" s="31">
        <v>4301031153</v>
      </c>
      <c r="D326" s="388">
        <v>4607091387230</v>
      </c>
      <c r="E326" s="389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93"/>
      <c r="R326" s="393"/>
      <c r="S326" s="393"/>
      <c r="T326" s="394"/>
      <c r="U326" s="34"/>
      <c r="V326" s="34"/>
      <c r="W326" s="35" t="s">
        <v>68</v>
      </c>
      <c r="X326" s="377">
        <v>0</v>
      </c>
      <c r="Y326" s="378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428</v>
      </c>
      <c r="B327" s="54" t="s">
        <v>429</v>
      </c>
      <c r="C327" s="31">
        <v>4301031154</v>
      </c>
      <c r="D327" s="388">
        <v>4607091387292</v>
      </c>
      <c r="E327" s="389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3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93"/>
      <c r="R327" s="393"/>
      <c r="S327" s="393"/>
      <c r="T327" s="394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430</v>
      </c>
      <c r="B328" s="54" t="s">
        <v>431</v>
      </c>
      <c r="C328" s="31">
        <v>4301031152</v>
      </c>
      <c r="D328" s="388">
        <v>4607091387285</v>
      </c>
      <c r="E328" s="389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93"/>
      <c r="R328" s="393"/>
      <c r="S328" s="393"/>
      <c r="T328" s="394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402"/>
      <c r="B329" s="403"/>
      <c r="C329" s="403"/>
      <c r="D329" s="403"/>
      <c r="E329" s="403"/>
      <c r="F329" s="403"/>
      <c r="G329" s="403"/>
      <c r="H329" s="403"/>
      <c r="I329" s="403"/>
      <c r="J329" s="403"/>
      <c r="K329" s="403"/>
      <c r="L329" s="403"/>
      <c r="M329" s="403"/>
      <c r="N329" s="403"/>
      <c r="O329" s="404"/>
      <c r="P329" s="383" t="s">
        <v>69</v>
      </c>
      <c r="Q329" s="384"/>
      <c r="R329" s="384"/>
      <c r="S329" s="384"/>
      <c r="T329" s="384"/>
      <c r="U329" s="384"/>
      <c r="V329" s="385"/>
      <c r="W329" s="37" t="s">
        <v>70</v>
      </c>
      <c r="X329" s="379">
        <f>IFERROR(X325/H325,"0")+IFERROR(X326/H326,"0")+IFERROR(X327/H327,"0")+IFERROR(X328/H328,"0")</f>
        <v>0</v>
      </c>
      <c r="Y329" s="379">
        <f>IFERROR(Y325/H325,"0")+IFERROR(Y326/H326,"0")+IFERROR(Y327/H327,"0")+IFERROR(Y328/H328,"0")</f>
        <v>0</v>
      </c>
      <c r="Z329" s="379">
        <f>IFERROR(IF(Z325="",0,Z325),"0")+IFERROR(IF(Z326="",0,Z326),"0")+IFERROR(IF(Z327="",0,Z327),"0")+IFERROR(IF(Z328="",0,Z328),"0")</f>
        <v>0</v>
      </c>
      <c r="AA329" s="380"/>
      <c r="AB329" s="380"/>
      <c r="AC329" s="380"/>
    </row>
    <row r="330" spans="1:68" hidden="1" x14ac:dyDescent="0.2">
      <c r="A330" s="403"/>
      <c r="B330" s="403"/>
      <c r="C330" s="403"/>
      <c r="D330" s="403"/>
      <c r="E330" s="403"/>
      <c r="F330" s="403"/>
      <c r="G330" s="403"/>
      <c r="H330" s="403"/>
      <c r="I330" s="403"/>
      <c r="J330" s="403"/>
      <c r="K330" s="403"/>
      <c r="L330" s="403"/>
      <c r="M330" s="403"/>
      <c r="N330" s="403"/>
      <c r="O330" s="404"/>
      <c r="P330" s="383" t="s">
        <v>69</v>
      </c>
      <c r="Q330" s="384"/>
      <c r="R330" s="384"/>
      <c r="S330" s="384"/>
      <c r="T330" s="384"/>
      <c r="U330" s="384"/>
      <c r="V330" s="385"/>
      <c r="W330" s="37" t="s">
        <v>68</v>
      </c>
      <c r="X330" s="379">
        <f>IFERROR(SUM(X325:X328),"0")</f>
        <v>0</v>
      </c>
      <c r="Y330" s="379">
        <f>IFERROR(SUM(Y325:Y328),"0")</f>
        <v>0</v>
      </c>
      <c r="Z330" s="37"/>
      <c r="AA330" s="380"/>
      <c r="AB330" s="380"/>
      <c r="AC330" s="380"/>
    </row>
    <row r="331" spans="1:68" ht="14.25" hidden="1" customHeight="1" x14ac:dyDescent="0.25">
      <c r="A331" s="415" t="s">
        <v>71</v>
      </c>
      <c r="B331" s="403"/>
      <c r="C331" s="403"/>
      <c r="D331" s="403"/>
      <c r="E331" s="403"/>
      <c r="F331" s="403"/>
      <c r="G331" s="403"/>
      <c r="H331" s="403"/>
      <c r="I331" s="403"/>
      <c r="J331" s="403"/>
      <c r="K331" s="403"/>
      <c r="L331" s="403"/>
      <c r="M331" s="403"/>
      <c r="N331" s="403"/>
      <c r="O331" s="403"/>
      <c r="P331" s="403"/>
      <c r="Q331" s="403"/>
      <c r="R331" s="403"/>
      <c r="S331" s="403"/>
      <c r="T331" s="403"/>
      <c r="U331" s="403"/>
      <c r="V331" s="403"/>
      <c r="W331" s="403"/>
      <c r="X331" s="403"/>
      <c r="Y331" s="403"/>
      <c r="Z331" s="403"/>
      <c r="AA331" s="370"/>
      <c r="AB331" s="370"/>
      <c r="AC331" s="370"/>
    </row>
    <row r="332" spans="1:68" ht="16.5" hidden="1" customHeight="1" x14ac:dyDescent="0.25">
      <c r="A332" s="54" t="s">
        <v>432</v>
      </c>
      <c r="B332" s="54" t="s">
        <v>433</v>
      </c>
      <c r="C332" s="31">
        <v>4301051100</v>
      </c>
      <c r="D332" s="388">
        <v>4607091387766</v>
      </c>
      <c r="E332" s="389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93"/>
      <c r="R332" s="393"/>
      <c r="S332" s="393"/>
      <c r="T332" s="394"/>
      <c r="U332" s="34"/>
      <c r="V332" s="34"/>
      <c r="W332" s="35" t="s">
        <v>68</v>
      </c>
      <c r="X332" s="377">
        <v>0</v>
      </c>
      <c r="Y332" s="378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hidden="1" customHeight="1" x14ac:dyDescent="0.25">
      <c r="A333" s="54" t="s">
        <v>434</v>
      </c>
      <c r="B333" s="54" t="s">
        <v>435</v>
      </c>
      <c r="C333" s="31">
        <v>4301051116</v>
      </c>
      <c r="D333" s="388">
        <v>4607091387957</v>
      </c>
      <c r="E333" s="389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93"/>
      <c r="R333" s="393"/>
      <c r="S333" s="393"/>
      <c r="T333" s="394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436</v>
      </c>
      <c r="B334" s="54" t="s">
        <v>437</v>
      </c>
      <c r="C334" s="31">
        <v>4301051115</v>
      </c>
      <c r="D334" s="388">
        <v>4607091387964</v>
      </c>
      <c r="E334" s="389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93"/>
      <c r="R334" s="393"/>
      <c r="S334" s="393"/>
      <c r="T334" s="394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438</v>
      </c>
      <c r="B335" s="54" t="s">
        <v>439</v>
      </c>
      <c r="C335" s="31">
        <v>4301051705</v>
      </c>
      <c r="D335" s="388">
        <v>4680115884588</v>
      </c>
      <c r="E335" s="389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4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93"/>
      <c r="R335" s="393"/>
      <c r="S335" s="393"/>
      <c r="T335" s="394"/>
      <c r="U335" s="34"/>
      <c r="V335" s="34"/>
      <c r="W335" s="35" t="s">
        <v>68</v>
      </c>
      <c r="X335" s="377">
        <v>0</v>
      </c>
      <c r="Y335" s="378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440</v>
      </c>
      <c r="B336" s="54" t="s">
        <v>441</v>
      </c>
      <c r="C336" s="31">
        <v>4301051130</v>
      </c>
      <c r="D336" s="388">
        <v>4607091387537</v>
      </c>
      <c r="E336" s="389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93"/>
      <c r="R336" s="393"/>
      <c r="S336" s="393"/>
      <c r="T336" s="394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442</v>
      </c>
      <c r="B337" s="54" t="s">
        <v>443</v>
      </c>
      <c r="C337" s="31">
        <v>4301051132</v>
      </c>
      <c r="D337" s="388">
        <v>4607091387513</v>
      </c>
      <c r="E337" s="389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93"/>
      <c r="R337" s="393"/>
      <c r="S337" s="393"/>
      <c r="T337" s="394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idden="1" x14ac:dyDescent="0.2">
      <c r="A338" s="402"/>
      <c r="B338" s="403"/>
      <c r="C338" s="403"/>
      <c r="D338" s="403"/>
      <c r="E338" s="403"/>
      <c r="F338" s="403"/>
      <c r="G338" s="403"/>
      <c r="H338" s="403"/>
      <c r="I338" s="403"/>
      <c r="J338" s="403"/>
      <c r="K338" s="403"/>
      <c r="L338" s="403"/>
      <c r="M338" s="403"/>
      <c r="N338" s="403"/>
      <c r="O338" s="404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IFERROR(X332/H332,"0")+IFERROR(X333/H333,"0")+IFERROR(X334/H334,"0")+IFERROR(X335/H335,"0")+IFERROR(X336/H336,"0")+IFERROR(X337/H337,"0")</f>
        <v>0</v>
      </c>
      <c r="Y338" s="379">
        <f>IFERROR(Y332/H332,"0")+IFERROR(Y333/H333,"0")+IFERROR(Y334/H334,"0")+IFERROR(Y335/H335,"0")+IFERROR(Y336/H336,"0")+IFERROR(Y337/H337,"0")</f>
        <v>0</v>
      </c>
      <c r="Z338" s="379">
        <f>IFERROR(IF(Z332="",0,Z332),"0")+IFERROR(IF(Z333="",0,Z333),"0")+IFERROR(IF(Z334="",0,Z334),"0")+IFERROR(IF(Z335="",0,Z335),"0")+IFERROR(IF(Z336="",0,Z336),"0")+IFERROR(IF(Z337="",0,Z337),"0")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hidden="1" x14ac:dyDescent="0.2">
      <c r="A339" s="403"/>
      <c r="B339" s="403"/>
      <c r="C339" s="403"/>
      <c r="D339" s="403"/>
      <c r="E339" s="403"/>
      <c r="F339" s="403"/>
      <c r="G339" s="403"/>
      <c r="H339" s="403"/>
      <c r="I339" s="403"/>
      <c r="J339" s="403"/>
      <c r="K339" s="403"/>
      <c r="L339" s="403"/>
      <c r="M339" s="403"/>
      <c r="N339" s="403"/>
      <c r="O339" s="404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IFERROR(SUM(X332:X337),"0")</f>
        <v>0</v>
      </c>
      <c r="Y339" s="379">
        <f>IFERROR(SUM(Y332:Y337),"0")</f>
        <v>0</v>
      </c>
      <c r="Z339" s="37"/>
      <c r="AA339" s="380"/>
      <c r="AB339" s="380"/>
      <c r="AC339" s="380"/>
    </row>
    <row r="340" spans="1:68" ht="14.25" hidden="1" customHeight="1" x14ac:dyDescent="0.25">
      <c r="A340" s="415" t="s">
        <v>168</v>
      </c>
      <c r="B340" s="403"/>
      <c r="C340" s="403"/>
      <c r="D340" s="403"/>
      <c r="E340" s="403"/>
      <c r="F340" s="403"/>
      <c r="G340" s="403"/>
      <c r="H340" s="403"/>
      <c r="I340" s="403"/>
      <c r="J340" s="403"/>
      <c r="K340" s="403"/>
      <c r="L340" s="403"/>
      <c r="M340" s="403"/>
      <c r="N340" s="403"/>
      <c r="O340" s="403"/>
      <c r="P340" s="403"/>
      <c r="Q340" s="403"/>
      <c r="R340" s="403"/>
      <c r="S340" s="403"/>
      <c r="T340" s="403"/>
      <c r="U340" s="403"/>
      <c r="V340" s="403"/>
      <c r="W340" s="403"/>
      <c r="X340" s="403"/>
      <c r="Y340" s="403"/>
      <c r="Z340" s="403"/>
      <c r="AA340" s="370"/>
      <c r="AB340" s="370"/>
      <c r="AC340" s="370"/>
    </row>
    <row r="341" spans="1:68" ht="16.5" hidden="1" customHeight="1" x14ac:dyDescent="0.25">
      <c r="A341" s="54" t="s">
        <v>444</v>
      </c>
      <c r="B341" s="54" t="s">
        <v>445</v>
      </c>
      <c r="C341" s="31">
        <v>4301060379</v>
      </c>
      <c r="D341" s="388">
        <v>4607091380880</v>
      </c>
      <c r="E341" s="389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93"/>
      <c r="R341" s="393"/>
      <c r="S341" s="393"/>
      <c r="T341" s="394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446</v>
      </c>
      <c r="B342" s="54" t="s">
        <v>447</v>
      </c>
      <c r="C342" s="31">
        <v>4301060308</v>
      </c>
      <c r="D342" s="388">
        <v>4607091384482</v>
      </c>
      <c r="E342" s="389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93"/>
      <c r="R342" s="393"/>
      <c r="S342" s="393"/>
      <c r="T342" s="394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16.5" hidden="1" customHeight="1" x14ac:dyDescent="0.25">
      <c r="A343" s="54" t="s">
        <v>448</v>
      </c>
      <c r="B343" s="54" t="s">
        <v>449</v>
      </c>
      <c r="C343" s="31">
        <v>4301060325</v>
      </c>
      <c r="D343" s="388">
        <v>4607091380897</v>
      </c>
      <c r="E343" s="389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93"/>
      <c r="R343" s="393"/>
      <c r="S343" s="393"/>
      <c r="T343" s="394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402"/>
      <c r="B344" s="403"/>
      <c r="C344" s="403"/>
      <c r="D344" s="403"/>
      <c r="E344" s="403"/>
      <c r="F344" s="403"/>
      <c r="G344" s="403"/>
      <c r="H344" s="403"/>
      <c r="I344" s="403"/>
      <c r="J344" s="403"/>
      <c r="K344" s="403"/>
      <c r="L344" s="403"/>
      <c r="M344" s="403"/>
      <c r="N344" s="403"/>
      <c r="O344" s="404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hidden="1" x14ac:dyDescent="0.2">
      <c r="A345" s="403"/>
      <c r="B345" s="403"/>
      <c r="C345" s="403"/>
      <c r="D345" s="403"/>
      <c r="E345" s="403"/>
      <c r="F345" s="403"/>
      <c r="G345" s="403"/>
      <c r="H345" s="403"/>
      <c r="I345" s="403"/>
      <c r="J345" s="403"/>
      <c r="K345" s="403"/>
      <c r="L345" s="403"/>
      <c r="M345" s="403"/>
      <c r="N345" s="403"/>
      <c r="O345" s="404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4.25" hidden="1" customHeight="1" x14ac:dyDescent="0.25">
      <c r="A346" s="415" t="s">
        <v>95</v>
      </c>
      <c r="B346" s="403"/>
      <c r="C346" s="403"/>
      <c r="D346" s="403"/>
      <c r="E346" s="403"/>
      <c r="F346" s="403"/>
      <c r="G346" s="403"/>
      <c r="H346" s="403"/>
      <c r="I346" s="403"/>
      <c r="J346" s="403"/>
      <c r="K346" s="403"/>
      <c r="L346" s="403"/>
      <c r="M346" s="403"/>
      <c r="N346" s="403"/>
      <c r="O346" s="403"/>
      <c r="P346" s="403"/>
      <c r="Q346" s="403"/>
      <c r="R346" s="403"/>
      <c r="S346" s="403"/>
      <c r="T346" s="403"/>
      <c r="U346" s="403"/>
      <c r="V346" s="403"/>
      <c r="W346" s="403"/>
      <c r="X346" s="403"/>
      <c r="Y346" s="403"/>
      <c r="Z346" s="403"/>
      <c r="AA346" s="370"/>
      <c r="AB346" s="370"/>
      <c r="AC346" s="370"/>
    </row>
    <row r="347" spans="1:68" ht="16.5" hidden="1" customHeight="1" x14ac:dyDescent="0.25">
      <c r="A347" s="54" t="s">
        <v>450</v>
      </c>
      <c r="B347" s="54" t="s">
        <v>451</v>
      </c>
      <c r="C347" s="31">
        <v>4301030232</v>
      </c>
      <c r="D347" s="388">
        <v>4607091388374</v>
      </c>
      <c r="E347" s="389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3" t="s">
        <v>452</v>
      </c>
      <c r="Q347" s="393"/>
      <c r="R347" s="393"/>
      <c r="S347" s="393"/>
      <c r="T347" s="394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453</v>
      </c>
      <c r="B348" s="54" t="s">
        <v>454</v>
      </c>
      <c r="C348" s="31">
        <v>4301030235</v>
      </c>
      <c r="D348" s="388">
        <v>4607091388381</v>
      </c>
      <c r="E348" s="389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3" t="s">
        <v>455</v>
      </c>
      <c r="Q348" s="393"/>
      <c r="R348" s="393"/>
      <c r="S348" s="393"/>
      <c r="T348" s="394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456</v>
      </c>
      <c r="B349" s="54" t="s">
        <v>457</v>
      </c>
      <c r="C349" s="31">
        <v>4301032015</v>
      </c>
      <c r="D349" s="388">
        <v>4607091383102</v>
      </c>
      <c r="E349" s="389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93"/>
      <c r="R349" s="393"/>
      <c r="S349" s="393"/>
      <c r="T349" s="394"/>
      <c r="U349" s="34"/>
      <c r="V349" s="34"/>
      <c r="W349" s="35" t="s">
        <v>68</v>
      </c>
      <c r="X349" s="377">
        <v>68.850000000000009</v>
      </c>
      <c r="Y349" s="378">
        <f>IFERROR(IF(X349="",0,CEILING((X349/$H349),1)*$H349),"")</f>
        <v>68.849999999999994</v>
      </c>
      <c r="Z349" s="36">
        <f>IFERROR(IF(Y349=0,"",ROUNDUP(Y349/H349,0)*0.00753),"")</f>
        <v>0.20331000000000002</v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80.325000000000017</v>
      </c>
      <c r="BN349" s="64">
        <f>IFERROR(Y349*I349/H349,"0")</f>
        <v>80.325000000000003</v>
      </c>
      <c r="BO349" s="64">
        <f>IFERROR(1/J349*(X349/H349),"0")</f>
        <v>0.1730769230769231</v>
      </c>
      <c r="BP349" s="64">
        <f>IFERROR(1/J349*(Y349/H349),"0")</f>
        <v>0.17307692307692307</v>
      </c>
    </row>
    <row r="350" spans="1:68" ht="27" hidden="1" customHeight="1" x14ac:dyDescent="0.25">
      <c r="A350" s="54" t="s">
        <v>458</v>
      </c>
      <c r="B350" s="54" t="s">
        <v>459</v>
      </c>
      <c r="C350" s="31">
        <v>4301030233</v>
      </c>
      <c r="D350" s="388">
        <v>4607091388404</v>
      </c>
      <c r="E350" s="389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93"/>
      <c r="R350" s="393"/>
      <c r="S350" s="393"/>
      <c r="T350" s="394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402"/>
      <c r="B351" s="403"/>
      <c r="C351" s="403"/>
      <c r="D351" s="403"/>
      <c r="E351" s="403"/>
      <c r="F351" s="403"/>
      <c r="G351" s="403"/>
      <c r="H351" s="403"/>
      <c r="I351" s="403"/>
      <c r="J351" s="403"/>
      <c r="K351" s="403"/>
      <c r="L351" s="403"/>
      <c r="M351" s="403"/>
      <c r="N351" s="403"/>
      <c r="O351" s="404"/>
      <c r="P351" s="383" t="s">
        <v>69</v>
      </c>
      <c r="Q351" s="384"/>
      <c r="R351" s="384"/>
      <c r="S351" s="384"/>
      <c r="T351" s="384"/>
      <c r="U351" s="384"/>
      <c r="V351" s="385"/>
      <c r="W351" s="37" t="s">
        <v>70</v>
      </c>
      <c r="X351" s="379">
        <f>IFERROR(X347/H347,"0")+IFERROR(X348/H348,"0")+IFERROR(X349/H349,"0")+IFERROR(X350/H350,"0")</f>
        <v>27.000000000000004</v>
      </c>
      <c r="Y351" s="379">
        <f>IFERROR(Y347/H347,"0")+IFERROR(Y348/H348,"0")+IFERROR(Y349/H349,"0")+IFERROR(Y350/H350,"0")</f>
        <v>27</v>
      </c>
      <c r="Z351" s="379">
        <f>IFERROR(IF(Z347="",0,Z347),"0")+IFERROR(IF(Z348="",0,Z348),"0")+IFERROR(IF(Z349="",0,Z349),"0")+IFERROR(IF(Z350="",0,Z350),"0")</f>
        <v>0.20331000000000002</v>
      </c>
      <c r="AA351" s="380"/>
      <c r="AB351" s="380"/>
      <c r="AC351" s="380"/>
    </row>
    <row r="352" spans="1:68" x14ac:dyDescent="0.2">
      <c r="A352" s="403"/>
      <c r="B352" s="403"/>
      <c r="C352" s="403"/>
      <c r="D352" s="403"/>
      <c r="E352" s="403"/>
      <c r="F352" s="403"/>
      <c r="G352" s="403"/>
      <c r="H352" s="403"/>
      <c r="I352" s="403"/>
      <c r="J352" s="403"/>
      <c r="K352" s="403"/>
      <c r="L352" s="403"/>
      <c r="M352" s="403"/>
      <c r="N352" s="403"/>
      <c r="O352" s="404"/>
      <c r="P352" s="383" t="s">
        <v>69</v>
      </c>
      <c r="Q352" s="384"/>
      <c r="R352" s="384"/>
      <c r="S352" s="384"/>
      <c r="T352" s="384"/>
      <c r="U352" s="384"/>
      <c r="V352" s="385"/>
      <c r="W352" s="37" t="s">
        <v>68</v>
      </c>
      <c r="X352" s="379">
        <f>IFERROR(SUM(X347:X350),"0")</f>
        <v>68.850000000000009</v>
      </c>
      <c r="Y352" s="379">
        <f>IFERROR(SUM(Y347:Y350),"0")</f>
        <v>68.849999999999994</v>
      </c>
      <c r="Z352" s="37"/>
      <c r="AA352" s="380"/>
      <c r="AB352" s="380"/>
      <c r="AC352" s="380"/>
    </row>
    <row r="353" spans="1:68" ht="14.25" hidden="1" customHeight="1" x14ac:dyDescent="0.25">
      <c r="A353" s="415" t="s">
        <v>460</v>
      </c>
      <c r="B353" s="403"/>
      <c r="C353" s="403"/>
      <c r="D353" s="403"/>
      <c r="E353" s="403"/>
      <c r="F353" s="403"/>
      <c r="G353" s="403"/>
      <c r="H353" s="403"/>
      <c r="I353" s="403"/>
      <c r="J353" s="403"/>
      <c r="K353" s="403"/>
      <c r="L353" s="403"/>
      <c r="M353" s="403"/>
      <c r="N353" s="403"/>
      <c r="O353" s="403"/>
      <c r="P353" s="403"/>
      <c r="Q353" s="403"/>
      <c r="R353" s="403"/>
      <c r="S353" s="403"/>
      <c r="T353" s="403"/>
      <c r="U353" s="403"/>
      <c r="V353" s="403"/>
      <c r="W353" s="403"/>
      <c r="X353" s="403"/>
      <c r="Y353" s="403"/>
      <c r="Z353" s="403"/>
      <c r="AA353" s="370"/>
      <c r="AB353" s="370"/>
      <c r="AC353" s="370"/>
    </row>
    <row r="354" spans="1:68" ht="16.5" hidden="1" customHeight="1" x14ac:dyDescent="0.25">
      <c r="A354" s="54" t="s">
        <v>461</v>
      </c>
      <c r="B354" s="54" t="s">
        <v>462</v>
      </c>
      <c r="C354" s="31">
        <v>4301180007</v>
      </c>
      <c r="D354" s="388">
        <v>4680115881808</v>
      </c>
      <c r="E354" s="389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7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93"/>
      <c r="R354" s="393"/>
      <c r="S354" s="393"/>
      <c r="T354" s="394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465</v>
      </c>
      <c r="B355" s="54" t="s">
        <v>466</v>
      </c>
      <c r="C355" s="31">
        <v>4301180006</v>
      </c>
      <c r="D355" s="388">
        <v>4680115881822</v>
      </c>
      <c r="E355" s="389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7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93"/>
      <c r="R355" s="393"/>
      <c r="S355" s="393"/>
      <c r="T355" s="394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467</v>
      </c>
      <c r="B356" s="54" t="s">
        <v>468</v>
      </c>
      <c r="C356" s="31">
        <v>4301180001</v>
      </c>
      <c r="D356" s="388">
        <v>4680115880016</v>
      </c>
      <c r="E356" s="389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93"/>
      <c r="R356" s="393"/>
      <c r="S356" s="393"/>
      <c r="T356" s="394"/>
      <c r="U356" s="34"/>
      <c r="V356" s="34"/>
      <c r="W356" s="35" t="s">
        <v>68</v>
      </c>
      <c r="X356" s="377">
        <v>50</v>
      </c>
      <c r="Y356" s="378">
        <f>IFERROR(IF(X356="",0,CEILING((X356/$H356),1)*$H356),"")</f>
        <v>50</v>
      </c>
      <c r="Z356" s="36">
        <f>IFERROR(IF(Y356=0,"",ROUNDUP(Y356/H356,0)*0.00474),"")</f>
        <v>0.11850000000000001</v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56.000000000000007</v>
      </c>
      <c r="BN356" s="64">
        <f>IFERROR(Y356*I356/H356,"0")</f>
        <v>56.000000000000007</v>
      </c>
      <c r="BO356" s="64">
        <f>IFERROR(1/J356*(X356/H356),"0")</f>
        <v>0.10504201680672269</v>
      </c>
      <c r="BP356" s="64">
        <f>IFERROR(1/J356*(Y356/H356),"0")</f>
        <v>0.10504201680672269</v>
      </c>
    </row>
    <row r="357" spans="1:68" x14ac:dyDescent="0.2">
      <c r="A357" s="402"/>
      <c r="B357" s="403"/>
      <c r="C357" s="403"/>
      <c r="D357" s="403"/>
      <c r="E357" s="403"/>
      <c r="F357" s="403"/>
      <c r="G357" s="403"/>
      <c r="H357" s="403"/>
      <c r="I357" s="403"/>
      <c r="J357" s="403"/>
      <c r="K357" s="403"/>
      <c r="L357" s="403"/>
      <c r="M357" s="403"/>
      <c r="N357" s="403"/>
      <c r="O357" s="404"/>
      <c r="P357" s="383" t="s">
        <v>69</v>
      </c>
      <c r="Q357" s="384"/>
      <c r="R357" s="384"/>
      <c r="S357" s="384"/>
      <c r="T357" s="384"/>
      <c r="U357" s="384"/>
      <c r="V357" s="385"/>
      <c r="W357" s="37" t="s">
        <v>70</v>
      </c>
      <c r="X357" s="379">
        <f>IFERROR(X354/H354,"0")+IFERROR(X355/H355,"0")+IFERROR(X356/H356,"0")</f>
        <v>25</v>
      </c>
      <c r="Y357" s="379">
        <f>IFERROR(Y354/H354,"0")+IFERROR(Y355/H355,"0")+IFERROR(Y356/H356,"0")</f>
        <v>25</v>
      </c>
      <c r="Z357" s="379">
        <f>IFERROR(IF(Z354="",0,Z354),"0")+IFERROR(IF(Z355="",0,Z355),"0")+IFERROR(IF(Z356="",0,Z356),"0")</f>
        <v>0.11850000000000001</v>
      </c>
      <c r="AA357" s="380"/>
      <c r="AB357" s="380"/>
      <c r="AC357" s="380"/>
    </row>
    <row r="358" spans="1:68" x14ac:dyDescent="0.2">
      <c r="A358" s="403"/>
      <c r="B358" s="403"/>
      <c r="C358" s="403"/>
      <c r="D358" s="403"/>
      <c r="E358" s="403"/>
      <c r="F358" s="403"/>
      <c r="G358" s="403"/>
      <c r="H358" s="403"/>
      <c r="I358" s="403"/>
      <c r="J358" s="403"/>
      <c r="K358" s="403"/>
      <c r="L358" s="403"/>
      <c r="M358" s="403"/>
      <c r="N358" s="403"/>
      <c r="O358" s="404"/>
      <c r="P358" s="383" t="s">
        <v>69</v>
      </c>
      <c r="Q358" s="384"/>
      <c r="R358" s="384"/>
      <c r="S358" s="384"/>
      <c r="T358" s="384"/>
      <c r="U358" s="384"/>
      <c r="V358" s="385"/>
      <c r="W358" s="37" t="s">
        <v>68</v>
      </c>
      <c r="X358" s="379">
        <f>IFERROR(SUM(X354:X356),"0")</f>
        <v>50</v>
      </c>
      <c r="Y358" s="379">
        <f>IFERROR(SUM(Y354:Y356),"0")</f>
        <v>50</v>
      </c>
      <c r="Z358" s="37"/>
      <c r="AA358" s="380"/>
      <c r="AB358" s="380"/>
      <c r="AC358" s="380"/>
    </row>
    <row r="359" spans="1:68" ht="16.5" hidden="1" customHeight="1" x14ac:dyDescent="0.25">
      <c r="A359" s="423" t="s">
        <v>469</v>
      </c>
      <c r="B359" s="403"/>
      <c r="C359" s="403"/>
      <c r="D359" s="403"/>
      <c r="E359" s="403"/>
      <c r="F359" s="403"/>
      <c r="G359" s="403"/>
      <c r="H359" s="403"/>
      <c r="I359" s="403"/>
      <c r="J359" s="403"/>
      <c r="K359" s="403"/>
      <c r="L359" s="403"/>
      <c r="M359" s="403"/>
      <c r="N359" s="403"/>
      <c r="O359" s="403"/>
      <c r="P359" s="403"/>
      <c r="Q359" s="403"/>
      <c r="R359" s="403"/>
      <c r="S359" s="403"/>
      <c r="T359" s="403"/>
      <c r="U359" s="403"/>
      <c r="V359" s="403"/>
      <c r="W359" s="403"/>
      <c r="X359" s="403"/>
      <c r="Y359" s="403"/>
      <c r="Z359" s="403"/>
      <c r="AA359" s="371"/>
      <c r="AB359" s="371"/>
      <c r="AC359" s="371"/>
    </row>
    <row r="360" spans="1:68" ht="14.25" hidden="1" customHeight="1" x14ac:dyDescent="0.25">
      <c r="A360" s="415" t="s">
        <v>63</v>
      </c>
      <c r="B360" s="403"/>
      <c r="C360" s="403"/>
      <c r="D360" s="403"/>
      <c r="E360" s="403"/>
      <c r="F360" s="403"/>
      <c r="G360" s="403"/>
      <c r="H360" s="403"/>
      <c r="I360" s="403"/>
      <c r="J360" s="403"/>
      <c r="K360" s="403"/>
      <c r="L360" s="403"/>
      <c r="M360" s="403"/>
      <c r="N360" s="403"/>
      <c r="O360" s="403"/>
      <c r="P360" s="403"/>
      <c r="Q360" s="403"/>
      <c r="R360" s="403"/>
      <c r="S360" s="403"/>
      <c r="T360" s="403"/>
      <c r="U360" s="403"/>
      <c r="V360" s="403"/>
      <c r="W360" s="403"/>
      <c r="X360" s="403"/>
      <c r="Y360" s="403"/>
      <c r="Z360" s="403"/>
      <c r="AA360" s="370"/>
      <c r="AB360" s="370"/>
      <c r="AC360" s="370"/>
    </row>
    <row r="361" spans="1:68" ht="27" customHeight="1" x14ac:dyDescent="0.25">
      <c r="A361" s="54" t="s">
        <v>470</v>
      </c>
      <c r="B361" s="54" t="s">
        <v>471</v>
      </c>
      <c r="C361" s="31">
        <v>4301031066</v>
      </c>
      <c r="D361" s="388">
        <v>4607091383836</v>
      </c>
      <c r="E361" s="389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93"/>
      <c r="R361" s="393"/>
      <c r="S361" s="393"/>
      <c r="T361" s="394"/>
      <c r="U361" s="34"/>
      <c r="V361" s="34"/>
      <c r="W361" s="35" t="s">
        <v>68</v>
      </c>
      <c r="X361" s="377">
        <v>106.2</v>
      </c>
      <c r="Y361" s="378">
        <f>IFERROR(IF(X361="",0,CEILING((X361/$H361),1)*$H361),"")</f>
        <v>106.2</v>
      </c>
      <c r="Z361" s="36">
        <f>IFERROR(IF(Y361=0,"",ROUNDUP(Y361/H361,0)*0.00753),"")</f>
        <v>0.44427</v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120.83199999999999</v>
      </c>
      <c r="BN361" s="64">
        <f>IFERROR(Y361*I361/H361,"0")</f>
        <v>120.83199999999999</v>
      </c>
      <c r="BO361" s="64">
        <f>IFERROR(1/J361*(X361/H361),"0")</f>
        <v>0.37820512820512819</v>
      </c>
      <c r="BP361" s="64">
        <f>IFERROR(1/J361*(Y361/H361),"0")</f>
        <v>0.37820512820512819</v>
      </c>
    </row>
    <row r="362" spans="1:68" x14ac:dyDescent="0.2">
      <c r="A362" s="402"/>
      <c r="B362" s="403"/>
      <c r="C362" s="403"/>
      <c r="D362" s="403"/>
      <c r="E362" s="403"/>
      <c r="F362" s="403"/>
      <c r="G362" s="403"/>
      <c r="H362" s="403"/>
      <c r="I362" s="403"/>
      <c r="J362" s="403"/>
      <c r="K362" s="403"/>
      <c r="L362" s="403"/>
      <c r="M362" s="403"/>
      <c r="N362" s="403"/>
      <c r="O362" s="404"/>
      <c r="P362" s="383" t="s">
        <v>69</v>
      </c>
      <c r="Q362" s="384"/>
      <c r="R362" s="384"/>
      <c r="S362" s="384"/>
      <c r="T362" s="384"/>
      <c r="U362" s="384"/>
      <c r="V362" s="385"/>
      <c r="W362" s="37" t="s">
        <v>70</v>
      </c>
      <c r="X362" s="379">
        <f>IFERROR(X361/H361,"0")</f>
        <v>59</v>
      </c>
      <c r="Y362" s="379">
        <f>IFERROR(Y361/H361,"0")</f>
        <v>59</v>
      </c>
      <c r="Z362" s="379">
        <f>IFERROR(IF(Z361="",0,Z361),"0")</f>
        <v>0.44427</v>
      </c>
      <c r="AA362" s="380"/>
      <c r="AB362" s="380"/>
      <c r="AC362" s="380"/>
    </row>
    <row r="363" spans="1:68" x14ac:dyDescent="0.2">
      <c r="A363" s="403"/>
      <c r="B363" s="403"/>
      <c r="C363" s="403"/>
      <c r="D363" s="403"/>
      <c r="E363" s="403"/>
      <c r="F363" s="403"/>
      <c r="G363" s="403"/>
      <c r="H363" s="403"/>
      <c r="I363" s="403"/>
      <c r="J363" s="403"/>
      <c r="K363" s="403"/>
      <c r="L363" s="403"/>
      <c r="M363" s="403"/>
      <c r="N363" s="403"/>
      <c r="O363" s="404"/>
      <c r="P363" s="383" t="s">
        <v>69</v>
      </c>
      <c r="Q363" s="384"/>
      <c r="R363" s="384"/>
      <c r="S363" s="384"/>
      <c r="T363" s="384"/>
      <c r="U363" s="384"/>
      <c r="V363" s="385"/>
      <c r="W363" s="37" t="s">
        <v>68</v>
      </c>
      <c r="X363" s="379">
        <f>IFERROR(SUM(X361:X361),"0")</f>
        <v>106.2</v>
      </c>
      <c r="Y363" s="379">
        <f>IFERROR(SUM(Y361:Y361),"0")</f>
        <v>106.2</v>
      </c>
      <c r="Z363" s="37"/>
      <c r="AA363" s="380"/>
      <c r="AB363" s="380"/>
      <c r="AC363" s="380"/>
    </row>
    <row r="364" spans="1:68" ht="14.25" hidden="1" customHeight="1" x14ac:dyDescent="0.25">
      <c r="A364" s="415" t="s">
        <v>71</v>
      </c>
      <c r="B364" s="403"/>
      <c r="C364" s="403"/>
      <c r="D364" s="403"/>
      <c r="E364" s="403"/>
      <c r="F364" s="403"/>
      <c r="G364" s="403"/>
      <c r="H364" s="403"/>
      <c r="I364" s="403"/>
      <c r="J364" s="403"/>
      <c r="K364" s="403"/>
      <c r="L364" s="403"/>
      <c r="M364" s="403"/>
      <c r="N364" s="403"/>
      <c r="O364" s="403"/>
      <c r="P364" s="403"/>
      <c r="Q364" s="403"/>
      <c r="R364" s="403"/>
      <c r="S364" s="403"/>
      <c r="T364" s="403"/>
      <c r="U364" s="403"/>
      <c r="V364" s="403"/>
      <c r="W364" s="403"/>
      <c r="X364" s="403"/>
      <c r="Y364" s="403"/>
      <c r="Z364" s="403"/>
      <c r="AA364" s="370"/>
      <c r="AB364" s="370"/>
      <c r="AC364" s="370"/>
    </row>
    <row r="365" spans="1:68" ht="16.5" hidden="1" customHeight="1" x14ac:dyDescent="0.25">
      <c r="A365" s="54" t="s">
        <v>472</v>
      </c>
      <c r="B365" s="54" t="s">
        <v>473</v>
      </c>
      <c r="C365" s="31">
        <v>4301051142</v>
      </c>
      <c r="D365" s="388">
        <v>4607091387919</v>
      </c>
      <c r="E365" s="389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93"/>
      <c r="R365" s="393"/>
      <c r="S365" s="393"/>
      <c r="T365" s="394"/>
      <c r="U365" s="34"/>
      <c r="V365" s="34"/>
      <c r="W365" s="35" t="s">
        <v>68</v>
      </c>
      <c r="X365" s="377">
        <v>0</v>
      </c>
      <c r="Y365" s="378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474</v>
      </c>
      <c r="B366" s="54" t="s">
        <v>475</v>
      </c>
      <c r="C366" s="31">
        <v>4301051461</v>
      </c>
      <c r="D366" s="388">
        <v>4680115883604</v>
      </c>
      <c r="E366" s="389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1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93"/>
      <c r="R366" s="393"/>
      <c r="S366" s="393"/>
      <c r="T366" s="394"/>
      <c r="U366" s="34"/>
      <c r="V366" s="34"/>
      <c r="W366" s="35" t="s">
        <v>68</v>
      </c>
      <c r="X366" s="377">
        <v>176.4</v>
      </c>
      <c r="Y366" s="378">
        <f>IFERROR(IF(X366="",0,CEILING((X366/$H366),1)*$H366),"")</f>
        <v>176.4</v>
      </c>
      <c r="Z366" s="36">
        <f>IFERROR(IF(Y366=0,"",ROUNDUP(Y366/H366,0)*0.00753),"")</f>
        <v>0.63251999999999997</v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199.24799999999999</v>
      </c>
      <c r="BN366" s="64">
        <f>IFERROR(Y366*I366/H366,"0")</f>
        <v>199.24799999999999</v>
      </c>
      <c r="BO366" s="64">
        <f>IFERROR(1/J366*(X366/H366),"0")</f>
        <v>0.53846153846153844</v>
      </c>
      <c r="BP366" s="64">
        <f>IFERROR(1/J366*(Y366/H366),"0")</f>
        <v>0.53846153846153844</v>
      </c>
    </row>
    <row r="367" spans="1:68" ht="27" customHeight="1" x14ac:dyDescent="0.25">
      <c r="A367" s="54" t="s">
        <v>476</v>
      </c>
      <c r="B367" s="54" t="s">
        <v>477</v>
      </c>
      <c r="C367" s="31">
        <v>4301051485</v>
      </c>
      <c r="D367" s="388">
        <v>4680115883567</v>
      </c>
      <c r="E367" s="389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1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93"/>
      <c r="R367" s="393"/>
      <c r="S367" s="393"/>
      <c r="T367" s="394"/>
      <c r="U367" s="34"/>
      <c r="V367" s="34"/>
      <c r="W367" s="35" t="s">
        <v>68</v>
      </c>
      <c r="X367" s="377">
        <v>140.69999999999999</v>
      </c>
      <c r="Y367" s="378">
        <f>IFERROR(IF(X367="",0,CEILING((X367/$H367),1)*$H367),"")</f>
        <v>140.70000000000002</v>
      </c>
      <c r="Z367" s="36">
        <f>IFERROR(IF(Y367=0,"",ROUNDUP(Y367/H367,0)*0.00753),"")</f>
        <v>0.50451000000000001</v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158.11999999999998</v>
      </c>
      <c r="BN367" s="64">
        <f>IFERROR(Y367*I367/H367,"0")</f>
        <v>158.12</v>
      </c>
      <c r="BO367" s="64">
        <f>IFERROR(1/J367*(X367/H367),"0")</f>
        <v>0.4294871794871794</v>
      </c>
      <c r="BP367" s="64">
        <f>IFERROR(1/J367*(Y367/H367),"0")</f>
        <v>0.42948717948717946</v>
      </c>
    </row>
    <row r="368" spans="1:68" x14ac:dyDescent="0.2">
      <c r="A368" s="402"/>
      <c r="B368" s="403"/>
      <c r="C368" s="403"/>
      <c r="D368" s="403"/>
      <c r="E368" s="403"/>
      <c r="F368" s="403"/>
      <c r="G368" s="403"/>
      <c r="H368" s="403"/>
      <c r="I368" s="403"/>
      <c r="J368" s="403"/>
      <c r="K368" s="403"/>
      <c r="L368" s="403"/>
      <c r="M368" s="403"/>
      <c r="N368" s="403"/>
      <c r="O368" s="404"/>
      <c r="P368" s="383" t="s">
        <v>69</v>
      </c>
      <c r="Q368" s="384"/>
      <c r="R368" s="384"/>
      <c r="S368" s="384"/>
      <c r="T368" s="384"/>
      <c r="U368" s="384"/>
      <c r="V368" s="385"/>
      <c r="W368" s="37" t="s">
        <v>70</v>
      </c>
      <c r="X368" s="379">
        <f>IFERROR(X365/H365,"0")+IFERROR(X366/H366,"0")+IFERROR(X367/H367,"0")</f>
        <v>151</v>
      </c>
      <c r="Y368" s="379">
        <f>IFERROR(Y365/H365,"0")+IFERROR(Y366/H366,"0")+IFERROR(Y367/H367,"0")</f>
        <v>151</v>
      </c>
      <c r="Z368" s="379">
        <f>IFERROR(IF(Z365="",0,Z365),"0")+IFERROR(IF(Z366="",0,Z366),"0")+IFERROR(IF(Z367="",0,Z367),"0")</f>
        <v>1.13703</v>
      </c>
      <c r="AA368" s="380"/>
      <c r="AB368" s="380"/>
      <c r="AC368" s="380"/>
    </row>
    <row r="369" spans="1:68" x14ac:dyDescent="0.2">
      <c r="A369" s="403"/>
      <c r="B369" s="403"/>
      <c r="C369" s="403"/>
      <c r="D369" s="403"/>
      <c r="E369" s="403"/>
      <c r="F369" s="403"/>
      <c r="G369" s="403"/>
      <c r="H369" s="403"/>
      <c r="I369" s="403"/>
      <c r="J369" s="403"/>
      <c r="K369" s="403"/>
      <c r="L369" s="403"/>
      <c r="M369" s="403"/>
      <c r="N369" s="403"/>
      <c r="O369" s="404"/>
      <c r="P369" s="383" t="s">
        <v>69</v>
      </c>
      <c r="Q369" s="384"/>
      <c r="R369" s="384"/>
      <c r="S369" s="384"/>
      <c r="T369" s="384"/>
      <c r="U369" s="384"/>
      <c r="V369" s="385"/>
      <c r="W369" s="37" t="s">
        <v>68</v>
      </c>
      <c r="X369" s="379">
        <f>IFERROR(SUM(X365:X367),"0")</f>
        <v>317.10000000000002</v>
      </c>
      <c r="Y369" s="379">
        <f>IFERROR(SUM(Y365:Y367),"0")</f>
        <v>317.10000000000002</v>
      </c>
      <c r="Z369" s="37"/>
      <c r="AA369" s="380"/>
      <c r="AB369" s="380"/>
      <c r="AC369" s="380"/>
    </row>
    <row r="370" spans="1:68" ht="27.75" hidden="1" customHeight="1" x14ac:dyDescent="0.2">
      <c r="A370" s="390" t="s">
        <v>478</v>
      </c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391"/>
      <c r="O370" s="391"/>
      <c r="P370" s="391"/>
      <c r="Q370" s="391"/>
      <c r="R370" s="391"/>
      <c r="S370" s="391"/>
      <c r="T370" s="391"/>
      <c r="U370" s="391"/>
      <c r="V370" s="391"/>
      <c r="W370" s="391"/>
      <c r="X370" s="391"/>
      <c r="Y370" s="391"/>
      <c r="Z370" s="391"/>
      <c r="AA370" s="48"/>
      <c r="AB370" s="48"/>
      <c r="AC370" s="48"/>
    </row>
    <row r="371" spans="1:68" ht="16.5" hidden="1" customHeight="1" x14ac:dyDescent="0.25">
      <c r="A371" s="423" t="s">
        <v>479</v>
      </c>
      <c r="B371" s="403"/>
      <c r="C371" s="403"/>
      <c r="D371" s="403"/>
      <c r="E371" s="403"/>
      <c r="F371" s="403"/>
      <c r="G371" s="403"/>
      <c r="H371" s="403"/>
      <c r="I371" s="403"/>
      <c r="J371" s="403"/>
      <c r="K371" s="403"/>
      <c r="L371" s="403"/>
      <c r="M371" s="403"/>
      <c r="N371" s="403"/>
      <c r="O371" s="403"/>
      <c r="P371" s="403"/>
      <c r="Q371" s="403"/>
      <c r="R371" s="403"/>
      <c r="S371" s="403"/>
      <c r="T371" s="403"/>
      <c r="U371" s="403"/>
      <c r="V371" s="403"/>
      <c r="W371" s="403"/>
      <c r="X371" s="403"/>
      <c r="Y371" s="403"/>
      <c r="Z371" s="403"/>
      <c r="AA371" s="371"/>
      <c r="AB371" s="371"/>
      <c r="AC371" s="371"/>
    </row>
    <row r="372" spans="1:68" ht="14.25" hidden="1" customHeight="1" x14ac:dyDescent="0.25">
      <c r="A372" s="415" t="s">
        <v>109</v>
      </c>
      <c r="B372" s="403"/>
      <c r="C372" s="403"/>
      <c r="D372" s="403"/>
      <c r="E372" s="403"/>
      <c r="F372" s="403"/>
      <c r="G372" s="403"/>
      <c r="H372" s="403"/>
      <c r="I372" s="403"/>
      <c r="J372" s="403"/>
      <c r="K372" s="403"/>
      <c r="L372" s="403"/>
      <c r="M372" s="403"/>
      <c r="N372" s="403"/>
      <c r="O372" s="403"/>
      <c r="P372" s="403"/>
      <c r="Q372" s="403"/>
      <c r="R372" s="403"/>
      <c r="S372" s="403"/>
      <c r="T372" s="403"/>
      <c r="U372" s="403"/>
      <c r="V372" s="403"/>
      <c r="W372" s="403"/>
      <c r="X372" s="403"/>
      <c r="Y372" s="403"/>
      <c r="Z372" s="403"/>
      <c r="AA372" s="370"/>
      <c r="AB372" s="370"/>
      <c r="AC372" s="370"/>
    </row>
    <row r="373" spans="1:68" ht="27" hidden="1" customHeight="1" x14ac:dyDescent="0.25">
      <c r="A373" s="54" t="s">
        <v>480</v>
      </c>
      <c r="B373" s="54" t="s">
        <v>481</v>
      </c>
      <c r="C373" s="31">
        <v>4301011946</v>
      </c>
      <c r="D373" s="388">
        <v>4680115884847</v>
      </c>
      <c r="E373" s="389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136</v>
      </c>
      <c r="N373" s="33"/>
      <c r="O373" s="32">
        <v>60</v>
      </c>
      <c r="P373" s="72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93"/>
      <c r="R373" s="393"/>
      <c r="S373" s="393"/>
      <c r="T373" s="394"/>
      <c r="U373" s="34"/>
      <c r="V373" s="34"/>
      <c r="W373" s="35" t="s">
        <v>68</v>
      </c>
      <c r="X373" s="377">
        <v>0</v>
      </c>
      <c r="Y373" s="378">
        <f t="shared" ref="Y373:Y381" si="67">IFERROR(IF(X373="",0,CEILING((X373/$H373),1)*$H373),"")</f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hidden="1" customHeight="1" x14ac:dyDescent="0.25">
      <c r="A374" s="54" t="s">
        <v>480</v>
      </c>
      <c r="B374" s="54" t="s">
        <v>482</v>
      </c>
      <c r="C374" s="31">
        <v>4301011869</v>
      </c>
      <c r="D374" s="388">
        <v>4680115884847</v>
      </c>
      <c r="E374" s="389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93"/>
      <c r="R374" s="393"/>
      <c r="S374" s="393"/>
      <c r="T374" s="394"/>
      <c r="U374" s="34"/>
      <c r="V374" s="34"/>
      <c r="W374" s="35" t="s">
        <v>68</v>
      </c>
      <c r="X374" s="377">
        <v>0</v>
      </c>
      <c r="Y374" s="378">
        <f t="shared" si="67"/>
        <v>0</v>
      </c>
      <c r="Z374" s="36" t="str">
        <f>IFERROR(IF(Y374=0,"",ROUNDUP(Y374/H374,0)*0.02175),"")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hidden="1" customHeight="1" x14ac:dyDescent="0.25">
      <c r="A375" s="54" t="s">
        <v>483</v>
      </c>
      <c r="B375" s="54" t="s">
        <v>484</v>
      </c>
      <c r="C375" s="31">
        <v>4301011947</v>
      </c>
      <c r="D375" s="388">
        <v>4680115884854</v>
      </c>
      <c r="E375" s="389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136</v>
      </c>
      <c r="N375" s="33"/>
      <c r="O375" s="32">
        <v>60</v>
      </c>
      <c r="P375" s="60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93"/>
      <c r="R375" s="393"/>
      <c r="S375" s="393"/>
      <c r="T375" s="394"/>
      <c r="U375" s="34"/>
      <c r="V375" s="34"/>
      <c r="W375" s="35" t="s">
        <v>68</v>
      </c>
      <c r="X375" s="377">
        <v>0</v>
      </c>
      <c r="Y375" s="378">
        <f t="shared" si="67"/>
        <v>0</v>
      </c>
      <c r="Z375" s="36" t="str">
        <f>IFERROR(IF(Y375=0,"",ROUNDUP(Y375/H375,0)*0.02039),"")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hidden="1" customHeight="1" x14ac:dyDescent="0.25">
      <c r="A376" s="54" t="s">
        <v>483</v>
      </c>
      <c r="B376" s="54" t="s">
        <v>485</v>
      </c>
      <c r="C376" s="31">
        <v>4301011870</v>
      </c>
      <c r="D376" s="388">
        <v>4680115884854</v>
      </c>
      <c r="E376" s="389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67</v>
      </c>
      <c r="N376" s="33"/>
      <c r="O376" s="32">
        <v>60</v>
      </c>
      <c r="P376" s="5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93"/>
      <c r="R376" s="393"/>
      <c r="S376" s="393"/>
      <c r="T376" s="394"/>
      <c r="U376" s="34"/>
      <c r="V376" s="34"/>
      <c r="W376" s="35" t="s">
        <v>68</v>
      </c>
      <c r="X376" s="377">
        <v>0</v>
      </c>
      <c r="Y376" s="378">
        <f t="shared" si="67"/>
        <v>0</v>
      </c>
      <c r="Z376" s="36" t="str">
        <f>IFERROR(IF(Y376=0,"",ROUNDUP(Y376/H376,0)*0.02175),"")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hidden="1" customHeight="1" x14ac:dyDescent="0.25">
      <c r="A377" s="54" t="s">
        <v>486</v>
      </c>
      <c r="B377" s="54" t="s">
        <v>487</v>
      </c>
      <c r="C377" s="31">
        <v>4301011943</v>
      </c>
      <c r="D377" s="388">
        <v>4680115884830</v>
      </c>
      <c r="E377" s="389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59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93"/>
      <c r="R377" s="393"/>
      <c r="S377" s="393"/>
      <c r="T377" s="394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hidden="1" customHeight="1" x14ac:dyDescent="0.25">
      <c r="A378" s="54" t="s">
        <v>486</v>
      </c>
      <c r="B378" s="54" t="s">
        <v>488</v>
      </c>
      <c r="C378" s="31">
        <v>4301011867</v>
      </c>
      <c r="D378" s="388">
        <v>4680115884830</v>
      </c>
      <c r="E378" s="389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93"/>
      <c r="R378" s="393"/>
      <c r="S378" s="393"/>
      <c r="T378" s="394"/>
      <c r="U378" s="34"/>
      <c r="V378" s="34"/>
      <c r="W378" s="35" t="s">
        <v>68</v>
      </c>
      <c r="X378" s="377">
        <v>0</v>
      </c>
      <c r="Y378" s="378">
        <f t="shared" si="67"/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hidden="1" customHeight="1" x14ac:dyDescent="0.25">
      <c r="A379" s="54" t="s">
        <v>489</v>
      </c>
      <c r="B379" s="54" t="s">
        <v>490</v>
      </c>
      <c r="C379" s="31">
        <v>4301011433</v>
      </c>
      <c r="D379" s="388">
        <v>4680115882638</v>
      </c>
      <c r="E379" s="389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2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93"/>
      <c r="R379" s="393"/>
      <c r="S379" s="393"/>
      <c r="T379" s="394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4301011952</v>
      </c>
      <c r="D380" s="388">
        <v>4680115884922</v>
      </c>
      <c r="E380" s="389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6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93"/>
      <c r="R380" s="393"/>
      <c r="S380" s="393"/>
      <c r="T380" s="394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493</v>
      </c>
      <c r="B381" s="54" t="s">
        <v>494</v>
      </c>
      <c r="C381" s="31">
        <v>4301011868</v>
      </c>
      <c r="D381" s="388">
        <v>4680115884861</v>
      </c>
      <c r="E381" s="389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93"/>
      <c r="R381" s="393"/>
      <c r="S381" s="393"/>
      <c r="T381" s="394"/>
      <c r="U381" s="34"/>
      <c r="V381" s="34"/>
      <c r="W381" s="35" t="s">
        <v>68</v>
      </c>
      <c r="X381" s="377">
        <v>30</v>
      </c>
      <c r="Y381" s="378">
        <f t="shared" si="67"/>
        <v>30</v>
      </c>
      <c r="Z381" s="36">
        <f>IFERROR(IF(Y381=0,"",ROUNDUP(Y381/H381,0)*0.00937),"")</f>
        <v>5.6219999999999999E-2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31.26</v>
      </c>
      <c r="BN381" s="64">
        <f t="shared" si="69"/>
        <v>31.26</v>
      </c>
      <c r="BO381" s="64">
        <f t="shared" si="70"/>
        <v>0.05</v>
      </c>
      <c r="BP381" s="64">
        <f t="shared" si="71"/>
        <v>0.05</v>
      </c>
    </row>
    <row r="382" spans="1:68" x14ac:dyDescent="0.2">
      <c r="A382" s="402"/>
      <c r="B382" s="403"/>
      <c r="C382" s="403"/>
      <c r="D382" s="403"/>
      <c r="E382" s="403"/>
      <c r="F382" s="403"/>
      <c r="G382" s="403"/>
      <c r="H382" s="403"/>
      <c r="I382" s="403"/>
      <c r="J382" s="403"/>
      <c r="K382" s="403"/>
      <c r="L382" s="403"/>
      <c r="M382" s="403"/>
      <c r="N382" s="403"/>
      <c r="O382" s="404"/>
      <c r="P382" s="383" t="s">
        <v>69</v>
      </c>
      <c r="Q382" s="384"/>
      <c r="R382" s="384"/>
      <c r="S382" s="384"/>
      <c r="T382" s="384"/>
      <c r="U382" s="384"/>
      <c r="V382" s="385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6</v>
      </c>
      <c r="Y382" s="379">
        <f>IFERROR(Y373/H373,"0")+IFERROR(Y374/H374,"0")+IFERROR(Y375/H375,"0")+IFERROR(Y376/H376,"0")+IFERROR(Y377/H377,"0")+IFERROR(Y378/H378,"0")+IFERROR(Y379/H379,"0")+IFERROR(Y380/H380,"0")+IFERROR(Y381/H381,"0")</f>
        <v>6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5.6219999999999999E-2</v>
      </c>
      <c r="AA382" s="380"/>
      <c r="AB382" s="380"/>
      <c r="AC382" s="380"/>
    </row>
    <row r="383" spans="1:68" x14ac:dyDescent="0.2">
      <c r="A383" s="403"/>
      <c r="B383" s="403"/>
      <c r="C383" s="403"/>
      <c r="D383" s="403"/>
      <c r="E383" s="403"/>
      <c r="F383" s="403"/>
      <c r="G383" s="403"/>
      <c r="H383" s="403"/>
      <c r="I383" s="403"/>
      <c r="J383" s="403"/>
      <c r="K383" s="403"/>
      <c r="L383" s="403"/>
      <c r="M383" s="403"/>
      <c r="N383" s="403"/>
      <c r="O383" s="404"/>
      <c r="P383" s="383" t="s">
        <v>69</v>
      </c>
      <c r="Q383" s="384"/>
      <c r="R383" s="384"/>
      <c r="S383" s="384"/>
      <c r="T383" s="384"/>
      <c r="U383" s="384"/>
      <c r="V383" s="385"/>
      <c r="W383" s="37" t="s">
        <v>68</v>
      </c>
      <c r="X383" s="379">
        <f>IFERROR(SUM(X373:X381),"0")</f>
        <v>30</v>
      </c>
      <c r="Y383" s="379">
        <f>IFERROR(SUM(Y373:Y381),"0")</f>
        <v>30</v>
      </c>
      <c r="Z383" s="37"/>
      <c r="AA383" s="380"/>
      <c r="AB383" s="380"/>
      <c r="AC383" s="380"/>
    </row>
    <row r="384" spans="1:68" ht="14.25" hidden="1" customHeight="1" x14ac:dyDescent="0.25">
      <c r="A384" s="415" t="s">
        <v>147</v>
      </c>
      <c r="B384" s="403"/>
      <c r="C384" s="403"/>
      <c r="D384" s="403"/>
      <c r="E384" s="403"/>
      <c r="F384" s="403"/>
      <c r="G384" s="403"/>
      <c r="H384" s="403"/>
      <c r="I384" s="403"/>
      <c r="J384" s="403"/>
      <c r="K384" s="403"/>
      <c r="L384" s="403"/>
      <c r="M384" s="403"/>
      <c r="N384" s="403"/>
      <c r="O384" s="403"/>
      <c r="P384" s="403"/>
      <c r="Q384" s="403"/>
      <c r="R384" s="403"/>
      <c r="S384" s="403"/>
      <c r="T384" s="403"/>
      <c r="U384" s="403"/>
      <c r="V384" s="403"/>
      <c r="W384" s="403"/>
      <c r="X384" s="403"/>
      <c r="Y384" s="403"/>
      <c r="Z384" s="403"/>
      <c r="AA384" s="370"/>
      <c r="AB384" s="370"/>
      <c r="AC384" s="370"/>
    </row>
    <row r="385" spans="1:68" ht="27" hidden="1" customHeight="1" x14ac:dyDescent="0.25">
      <c r="A385" s="54" t="s">
        <v>495</v>
      </c>
      <c r="B385" s="54" t="s">
        <v>496</v>
      </c>
      <c r="C385" s="31">
        <v>4301020178</v>
      </c>
      <c r="D385" s="388">
        <v>4607091383980</v>
      </c>
      <c r="E385" s="389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93"/>
      <c r="R385" s="393"/>
      <c r="S385" s="393"/>
      <c r="T385" s="394"/>
      <c r="U385" s="34"/>
      <c r="V385" s="34"/>
      <c r="W385" s="35" t="s">
        <v>68</v>
      </c>
      <c r="X385" s="377">
        <v>0</v>
      </c>
      <c r="Y385" s="3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497</v>
      </c>
      <c r="B386" s="54" t="s">
        <v>498</v>
      </c>
      <c r="C386" s="31">
        <v>4301020179</v>
      </c>
      <c r="D386" s="388">
        <v>4607091384178</v>
      </c>
      <c r="E386" s="389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93"/>
      <c r="R386" s="393"/>
      <c r="S386" s="393"/>
      <c r="T386" s="394"/>
      <c r="U386" s="34"/>
      <c r="V386" s="34"/>
      <c r="W386" s="35" t="s">
        <v>68</v>
      </c>
      <c r="X386" s="377">
        <v>60</v>
      </c>
      <c r="Y386" s="378">
        <f>IFERROR(IF(X386="",0,CEILING((X386/$H386),1)*$H386),"")</f>
        <v>60</v>
      </c>
      <c r="Z386" s="36">
        <f>IFERROR(IF(Y386=0,"",ROUNDUP(Y386/H386,0)*0.00937),"")</f>
        <v>0.14055000000000001</v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63.6</v>
      </c>
      <c r="BN386" s="64">
        <f>IFERROR(Y386*I386/H386,"0")</f>
        <v>63.6</v>
      </c>
      <c r="BO386" s="64">
        <f>IFERROR(1/J386*(X386/H386),"0")</f>
        <v>0.125</v>
      </c>
      <c r="BP386" s="64">
        <f>IFERROR(1/J386*(Y386/H386),"0")</f>
        <v>0.125</v>
      </c>
    </row>
    <row r="387" spans="1:68" x14ac:dyDescent="0.2">
      <c r="A387" s="402"/>
      <c r="B387" s="403"/>
      <c r="C387" s="403"/>
      <c r="D387" s="403"/>
      <c r="E387" s="403"/>
      <c r="F387" s="403"/>
      <c r="G387" s="403"/>
      <c r="H387" s="403"/>
      <c r="I387" s="403"/>
      <c r="J387" s="403"/>
      <c r="K387" s="403"/>
      <c r="L387" s="403"/>
      <c r="M387" s="403"/>
      <c r="N387" s="403"/>
      <c r="O387" s="404"/>
      <c r="P387" s="383" t="s">
        <v>69</v>
      </c>
      <c r="Q387" s="384"/>
      <c r="R387" s="384"/>
      <c r="S387" s="384"/>
      <c r="T387" s="384"/>
      <c r="U387" s="384"/>
      <c r="V387" s="385"/>
      <c r="W387" s="37" t="s">
        <v>70</v>
      </c>
      <c r="X387" s="379">
        <f>IFERROR(X385/H385,"0")+IFERROR(X386/H386,"0")</f>
        <v>15</v>
      </c>
      <c r="Y387" s="379">
        <f>IFERROR(Y385/H385,"0")+IFERROR(Y386/H386,"0")</f>
        <v>15</v>
      </c>
      <c r="Z387" s="379">
        <f>IFERROR(IF(Z385="",0,Z385),"0")+IFERROR(IF(Z386="",0,Z386),"0")</f>
        <v>0.14055000000000001</v>
      </c>
      <c r="AA387" s="380"/>
      <c r="AB387" s="380"/>
      <c r="AC387" s="380"/>
    </row>
    <row r="388" spans="1:68" x14ac:dyDescent="0.2">
      <c r="A388" s="403"/>
      <c r="B388" s="403"/>
      <c r="C388" s="403"/>
      <c r="D388" s="403"/>
      <c r="E388" s="403"/>
      <c r="F388" s="403"/>
      <c r="G388" s="403"/>
      <c r="H388" s="403"/>
      <c r="I388" s="403"/>
      <c r="J388" s="403"/>
      <c r="K388" s="403"/>
      <c r="L388" s="403"/>
      <c r="M388" s="403"/>
      <c r="N388" s="403"/>
      <c r="O388" s="404"/>
      <c r="P388" s="383" t="s">
        <v>69</v>
      </c>
      <c r="Q388" s="384"/>
      <c r="R388" s="384"/>
      <c r="S388" s="384"/>
      <c r="T388" s="384"/>
      <c r="U388" s="384"/>
      <c r="V388" s="385"/>
      <c r="W388" s="37" t="s">
        <v>68</v>
      </c>
      <c r="X388" s="379">
        <f>IFERROR(SUM(X385:X386),"0")</f>
        <v>60</v>
      </c>
      <c r="Y388" s="379">
        <f>IFERROR(SUM(Y385:Y386),"0")</f>
        <v>60</v>
      </c>
      <c r="Z388" s="37"/>
      <c r="AA388" s="380"/>
      <c r="AB388" s="380"/>
      <c r="AC388" s="380"/>
    </row>
    <row r="389" spans="1:68" ht="14.25" hidden="1" customHeight="1" x14ac:dyDescent="0.25">
      <c r="A389" s="415" t="s">
        <v>71</v>
      </c>
      <c r="B389" s="403"/>
      <c r="C389" s="403"/>
      <c r="D389" s="403"/>
      <c r="E389" s="403"/>
      <c r="F389" s="403"/>
      <c r="G389" s="403"/>
      <c r="H389" s="403"/>
      <c r="I389" s="403"/>
      <c r="J389" s="403"/>
      <c r="K389" s="403"/>
      <c r="L389" s="403"/>
      <c r="M389" s="403"/>
      <c r="N389" s="403"/>
      <c r="O389" s="403"/>
      <c r="P389" s="403"/>
      <c r="Q389" s="403"/>
      <c r="R389" s="403"/>
      <c r="S389" s="403"/>
      <c r="T389" s="403"/>
      <c r="U389" s="403"/>
      <c r="V389" s="403"/>
      <c r="W389" s="403"/>
      <c r="X389" s="403"/>
      <c r="Y389" s="403"/>
      <c r="Z389" s="403"/>
      <c r="AA389" s="370"/>
      <c r="AB389" s="370"/>
      <c r="AC389" s="370"/>
    </row>
    <row r="390" spans="1:68" ht="27" hidden="1" customHeight="1" x14ac:dyDescent="0.25">
      <c r="A390" s="54" t="s">
        <v>499</v>
      </c>
      <c r="B390" s="54" t="s">
        <v>500</v>
      </c>
      <c r="C390" s="31">
        <v>4301051560</v>
      </c>
      <c r="D390" s="388">
        <v>4607091383928</v>
      </c>
      <c r="E390" s="389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62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93"/>
      <c r="R390" s="393"/>
      <c r="S390" s="393"/>
      <c r="T390" s="394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499</v>
      </c>
      <c r="B391" s="54" t="s">
        <v>501</v>
      </c>
      <c r="C391" s="31">
        <v>4301051639</v>
      </c>
      <c r="D391" s="388">
        <v>4607091383928</v>
      </c>
      <c r="E391" s="389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39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93"/>
      <c r="R391" s="393"/>
      <c r="S391" s="393"/>
      <c r="T391" s="394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502</v>
      </c>
      <c r="B392" s="54" t="s">
        <v>503</v>
      </c>
      <c r="C392" s="31">
        <v>4301051636</v>
      </c>
      <c r="D392" s="388">
        <v>4607091384260</v>
      </c>
      <c r="E392" s="389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0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93"/>
      <c r="R392" s="393"/>
      <c r="S392" s="393"/>
      <c r="T392" s="394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2"/>
      <c r="B393" s="403"/>
      <c r="C393" s="403"/>
      <c r="D393" s="403"/>
      <c r="E393" s="403"/>
      <c r="F393" s="403"/>
      <c r="G393" s="403"/>
      <c r="H393" s="403"/>
      <c r="I393" s="403"/>
      <c r="J393" s="403"/>
      <c r="K393" s="403"/>
      <c r="L393" s="403"/>
      <c r="M393" s="403"/>
      <c r="N393" s="403"/>
      <c r="O393" s="404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IFERROR(X390/H390,"0")+IFERROR(X391/H391,"0")+IFERROR(X392/H392,"0")</f>
        <v>0</v>
      </c>
      <c r="Y393" s="379">
        <f>IFERROR(Y390/H390,"0")+IFERROR(Y391/H391,"0")+IFERROR(Y392/H392,"0")</f>
        <v>0</v>
      </c>
      <c r="Z393" s="379">
        <f>IFERROR(IF(Z390="",0,Z390),"0")+IFERROR(IF(Z391="",0,Z391),"0")+IFERROR(IF(Z392="",0,Z392),"0")</f>
        <v>0</v>
      </c>
      <c r="AA393" s="380"/>
      <c r="AB393" s="380"/>
      <c r="AC393" s="380"/>
    </row>
    <row r="394" spans="1:68" hidden="1" x14ac:dyDescent="0.2">
      <c r="A394" s="403"/>
      <c r="B394" s="403"/>
      <c r="C394" s="403"/>
      <c r="D394" s="403"/>
      <c r="E394" s="403"/>
      <c r="F394" s="403"/>
      <c r="G394" s="403"/>
      <c r="H394" s="403"/>
      <c r="I394" s="403"/>
      <c r="J394" s="403"/>
      <c r="K394" s="403"/>
      <c r="L394" s="403"/>
      <c r="M394" s="403"/>
      <c r="N394" s="403"/>
      <c r="O394" s="404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IFERROR(SUM(X390:X392),"0")</f>
        <v>0</v>
      </c>
      <c r="Y394" s="379">
        <f>IFERROR(SUM(Y390:Y392),"0")</f>
        <v>0</v>
      </c>
      <c r="Z394" s="37"/>
      <c r="AA394" s="380"/>
      <c r="AB394" s="380"/>
      <c r="AC394" s="380"/>
    </row>
    <row r="395" spans="1:68" ht="14.25" hidden="1" customHeight="1" x14ac:dyDescent="0.25">
      <c r="A395" s="415" t="s">
        <v>168</v>
      </c>
      <c r="B395" s="403"/>
      <c r="C395" s="403"/>
      <c r="D395" s="403"/>
      <c r="E395" s="403"/>
      <c r="F395" s="403"/>
      <c r="G395" s="403"/>
      <c r="H395" s="403"/>
      <c r="I395" s="403"/>
      <c r="J395" s="403"/>
      <c r="K395" s="403"/>
      <c r="L395" s="403"/>
      <c r="M395" s="403"/>
      <c r="N395" s="403"/>
      <c r="O395" s="403"/>
      <c r="P395" s="403"/>
      <c r="Q395" s="403"/>
      <c r="R395" s="403"/>
      <c r="S395" s="403"/>
      <c r="T395" s="403"/>
      <c r="U395" s="403"/>
      <c r="V395" s="403"/>
      <c r="W395" s="403"/>
      <c r="X395" s="403"/>
      <c r="Y395" s="403"/>
      <c r="Z395" s="403"/>
      <c r="AA395" s="370"/>
      <c r="AB395" s="370"/>
      <c r="AC395" s="370"/>
    </row>
    <row r="396" spans="1:68" ht="16.5" hidden="1" customHeight="1" x14ac:dyDescent="0.25">
      <c r="A396" s="54" t="s">
        <v>504</v>
      </c>
      <c r="B396" s="54" t="s">
        <v>505</v>
      </c>
      <c r="C396" s="31">
        <v>4301060314</v>
      </c>
      <c r="D396" s="388">
        <v>4607091384673</v>
      </c>
      <c r="E396" s="389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6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93"/>
      <c r="R396" s="393"/>
      <c r="S396" s="393"/>
      <c r="T396" s="394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customHeight="1" x14ac:dyDescent="0.25">
      <c r="A397" s="54" t="s">
        <v>504</v>
      </c>
      <c r="B397" s="54" t="s">
        <v>506</v>
      </c>
      <c r="C397" s="31">
        <v>4301060345</v>
      </c>
      <c r="D397" s="388">
        <v>4607091384673</v>
      </c>
      <c r="E397" s="389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7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93"/>
      <c r="R397" s="393"/>
      <c r="S397" s="393"/>
      <c r="T397" s="394"/>
      <c r="U397" s="34"/>
      <c r="V397" s="34"/>
      <c r="W397" s="35" t="s">
        <v>68</v>
      </c>
      <c r="X397" s="377">
        <v>504</v>
      </c>
      <c r="Y397" s="378">
        <f>IFERROR(IF(X397="",0,CEILING((X397/$H397),1)*$H397),"")</f>
        <v>507</v>
      </c>
      <c r="Z397" s="36">
        <f>IFERROR(IF(Y397=0,"",ROUNDUP(Y397/H397,0)*0.02175),"")</f>
        <v>1.4137499999999998</v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540.443076923077</v>
      </c>
      <c r="BN397" s="64">
        <f>IFERROR(Y397*I397/H397,"0")</f>
        <v>543.66000000000008</v>
      </c>
      <c r="BO397" s="64">
        <f>IFERROR(1/J397*(X397/H397),"0")</f>
        <v>1.1538461538461537</v>
      </c>
      <c r="BP397" s="64">
        <f>IFERROR(1/J397*(Y397/H397),"0")</f>
        <v>1.1607142857142856</v>
      </c>
    </row>
    <row r="398" spans="1:68" x14ac:dyDescent="0.2">
      <c r="A398" s="402"/>
      <c r="B398" s="403"/>
      <c r="C398" s="403"/>
      <c r="D398" s="403"/>
      <c r="E398" s="403"/>
      <c r="F398" s="403"/>
      <c r="G398" s="403"/>
      <c r="H398" s="403"/>
      <c r="I398" s="403"/>
      <c r="J398" s="403"/>
      <c r="K398" s="403"/>
      <c r="L398" s="403"/>
      <c r="M398" s="403"/>
      <c r="N398" s="403"/>
      <c r="O398" s="404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64.615384615384613</v>
      </c>
      <c r="Y398" s="379">
        <f>IFERROR(Y396/H396,"0")+IFERROR(Y397/H397,"0")</f>
        <v>65</v>
      </c>
      <c r="Z398" s="379">
        <f>IFERROR(IF(Z396="",0,Z396),"0")+IFERROR(IF(Z397="",0,Z397),"0")</f>
        <v>1.4137499999999998</v>
      </c>
      <c r="AA398" s="380"/>
      <c r="AB398" s="380"/>
      <c r="AC398" s="380"/>
    </row>
    <row r="399" spans="1:68" x14ac:dyDescent="0.2">
      <c r="A399" s="403"/>
      <c r="B399" s="403"/>
      <c r="C399" s="403"/>
      <c r="D399" s="403"/>
      <c r="E399" s="403"/>
      <c r="F399" s="403"/>
      <c r="G399" s="403"/>
      <c r="H399" s="403"/>
      <c r="I399" s="403"/>
      <c r="J399" s="403"/>
      <c r="K399" s="403"/>
      <c r="L399" s="403"/>
      <c r="M399" s="403"/>
      <c r="N399" s="403"/>
      <c r="O399" s="404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504</v>
      </c>
      <c r="Y399" s="379">
        <f>IFERROR(SUM(Y396:Y397),"0")</f>
        <v>507</v>
      </c>
      <c r="Z399" s="37"/>
      <c r="AA399" s="380"/>
      <c r="AB399" s="380"/>
      <c r="AC399" s="380"/>
    </row>
    <row r="400" spans="1:68" ht="16.5" hidden="1" customHeight="1" x14ac:dyDescent="0.25">
      <c r="A400" s="423" t="s">
        <v>507</v>
      </c>
      <c r="B400" s="403"/>
      <c r="C400" s="403"/>
      <c r="D400" s="403"/>
      <c r="E400" s="403"/>
      <c r="F400" s="403"/>
      <c r="G400" s="403"/>
      <c r="H400" s="403"/>
      <c r="I400" s="403"/>
      <c r="J400" s="403"/>
      <c r="K400" s="403"/>
      <c r="L400" s="403"/>
      <c r="M400" s="403"/>
      <c r="N400" s="403"/>
      <c r="O400" s="403"/>
      <c r="P400" s="403"/>
      <c r="Q400" s="403"/>
      <c r="R400" s="403"/>
      <c r="S400" s="403"/>
      <c r="T400" s="403"/>
      <c r="U400" s="403"/>
      <c r="V400" s="403"/>
      <c r="W400" s="403"/>
      <c r="X400" s="403"/>
      <c r="Y400" s="403"/>
      <c r="Z400" s="403"/>
      <c r="AA400" s="371"/>
      <c r="AB400" s="371"/>
      <c r="AC400" s="371"/>
    </row>
    <row r="401" spans="1:68" ht="14.25" hidden="1" customHeight="1" x14ac:dyDescent="0.25">
      <c r="A401" s="415" t="s">
        <v>109</v>
      </c>
      <c r="B401" s="403"/>
      <c r="C401" s="403"/>
      <c r="D401" s="403"/>
      <c r="E401" s="403"/>
      <c r="F401" s="403"/>
      <c r="G401" s="403"/>
      <c r="H401" s="403"/>
      <c r="I401" s="403"/>
      <c r="J401" s="403"/>
      <c r="K401" s="403"/>
      <c r="L401" s="403"/>
      <c r="M401" s="403"/>
      <c r="N401" s="403"/>
      <c r="O401" s="403"/>
      <c r="P401" s="403"/>
      <c r="Q401" s="403"/>
      <c r="R401" s="403"/>
      <c r="S401" s="403"/>
      <c r="T401" s="403"/>
      <c r="U401" s="403"/>
      <c r="V401" s="403"/>
      <c r="W401" s="403"/>
      <c r="X401" s="403"/>
      <c r="Y401" s="403"/>
      <c r="Z401" s="403"/>
      <c r="AA401" s="370"/>
      <c r="AB401" s="370"/>
      <c r="AC401" s="370"/>
    </row>
    <row r="402" spans="1:68" ht="27" hidden="1" customHeight="1" x14ac:dyDescent="0.25">
      <c r="A402" s="54" t="s">
        <v>508</v>
      </c>
      <c r="B402" s="54" t="s">
        <v>509</v>
      </c>
      <c r="C402" s="31">
        <v>4301011873</v>
      </c>
      <c r="D402" s="388">
        <v>4680115881907</v>
      </c>
      <c r="E402" s="389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82" t="s">
        <v>510</v>
      </c>
      <c r="Q402" s="393"/>
      <c r="R402" s="393"/>
      <c r="S402" s="393"/>
      <c r="T402" s="394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511</v>
      </c>
      <c r="B403" s="54" t="s">
        <v>512</v>
      </c>
      <c r="C403" s="31">
        <v>4301011874</v>
      </c>
      <c r="D403" s="388">
        <v>4680115884892</v>
      </c>
      <c r="E403" s="389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93"/>
      <c r="R403" s="393"/>
      <c r="S403" s="393"/>
      <c r="T403" s="394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513</v>
      </c>
      <c r="B404" s="54" t="s">
        <v>514</v>
      </c>
      <c r="C404" s="31">
        <v>4301011875</v>
      </c>
      <c r="D404" s="388">
        <v>4680115884885</v>
      </c>
      <c r="E404" s="389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2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93"/>
      <c r="R404" s="393"/>
      <c r="S404" s="393"/>
      <c r="T404" s="394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515</v>
      </c>
      <c r="B405" s="54" t="s">
        <v>516</v>
      </c>
      <c r="C405" s="31">
        <v>4301011871</v>
      </c>
      <c r="D405" s="388">
        <v>4680115884908</v>
      </c>
      <c r="E405" s="389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93"/>
      <c r="R405" s="393"/>
      <c r="S405" s="393"/>
      <c r="T405" s="394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02"/>
      <c r="B406" s="403"/>
      <c r="C406" s="403"/>
      <c r="D406" s="403"/>
      <c r="E406" s="403"/>
      <c r="F406" s="403"/>
      <c r="G406" s="403"/>
      <c r="H406" s="403"/>
      <c r="I406" s="403"/>
      <c r="J406" s="403"/>
      <c r="K406" s="403"/>
      <c r="L406" s="403"/>
      <c r="M406" s="403"/>
      <c r="N406" s="403"/>
      <c r="O406" s="404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IFERROR(X402/H402,"0")+IFERROR(X403/H403,"0")+IFERROR(X404/H404,"0")+IFERROR(X405/H405,"0")</f>
        <v>0</v>
      </c>
      <c r="Y406" s="379">
        <f>IFERROR(Y402/H402,"0")+IFERROR(Y403/H403,"0")+IFERROR(Y404/H404,"0")+IFERROR(Y405/H405,"0")</f>
        <v>0</v>
      </c>
      <c r="Z406" s="379">
        <f>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hidden="1" x14ac:dyDescent="0.2">
      <c r="A407" s="403"/>
      <c r="B407" s="403"/>
      <c r="C407" s="403"/>
      <c r="D407" s="403"/>
      <c r="E407" s="403"/>
      <c r="F407" s="403"/>
      <c r="G407" s="403"/>
      <c r="H407" s="403"/>
      <c r="I407" s="403"/>
      <c r="J407" s="403"/>
      <c r="K407" s="403"/>
      <c r="L407" s="403"/>
      <c r="M407" s="403"/>
      <c r="N407" s="403"/>
      <c r="O407" s="404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IFERROR(SUM(X402:X405),"0")</f>
        <v>0</v>
      </c>
      <c r="Y407" s="379">
        <f>IFERROR(SUM(Y402:Y405),"0")</f>
        <v>0</v>
      </c>
      <c r="Z407" s="37"/>
      <c r="AA407" s="380"/>
      <c r="AB407" s="380"/>
      <c r="AC407" s="380"/>
    </row>
    <row r="408" spans="1:68" ht="14.25" hidden="1" customHeight="1" x14ac:dyDescent="0.25">
      <c r="A408" s="415" t="s">
        <v>63</v>
      </c>
      <c r="B408" s="403"/>
      <c r="C408" s="403"/>
      <c r="D408" s="403"/>
      <c r="E408" s="403"/>
      <c r="F408" s="403"/>
      <c r="G408" s="403"/>
      <c r="H408" s="403"/>
      <c r="I408" s="403"/>
      <c r="J408" s="403"/>
      <c r="K408" s="403"/>
      <c r="L408" s="403"/>
      <c r="M408" s="403"/>
      <c r="N408" s="403"/>
      <c r="O408" s="403"/>
      <c r="P408" s="403"/>
      <c r="Q408" s="403"/>
      <c r="R408" s="403"/>
      <c r="S408" s="403"/>
      <c r="T408" s="403"/>
      <c r="U408" s="403"/>
      <c r="V408" s="403"/>
      <c r="W408" s="403"/>
      <c r="X408" s="403"/>
      <c r="Y408" s="403"/>
      <c r="Z408" s="403"/>
      <c r="AA408" s="370"/>
      <c r="AB408" s="370"/>
      <c r="AC408" s="370"/>
    </row>
    <row r="409" spans="1:68" ht="27" hidden="1" customHeight="1" x14ac:dyDescent="0.25">
      <c r="A409" s="54" t="s">
        <v>517</v>
      </c>
      <c r="B409" s="54" t="s">
        <v>518</v>
      </c>
      <c r="C409" s="31">
        <v>4301031303</v>
      </c>
      <c r="D409" s="388">
        <v>4607091384802</v>
      </c>
      <c r="E409" s="389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93"/>
      <c r="R409" s="393"/>
      <c r="S409" s="393"/>
      <c r="T409" s="394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519</v>
      </c>
      <c r="B410" s="54" t="s">
        <v>520</v>
      </c>
      <c r="C410" s="31">
        <v>4301031304</v>
      </c>
      <c r="D410" s="388">
        <v>4607091384826</v>
      </c>
      <c r="E410" s="389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7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93"/>
      <c r="R410" s="393"/>
      <c r="S410" s="393"/>
      <c r="T410" s="394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2"/>
      <c r="B411" s="403"/>
      <c r="C411" s="403"/>
      <c r="D411" s="403"/>
      <c r="E411" s="403"/>
      <c r="F411" s="403"/>
      <c r="G411" s="403"/>
      <c r="H411" s="403"/>
      <c r="I411" s="403"/>
      <c r="J411" s="403"/>
      <c r="K411" s="403"/>
      <c r="L411" s="403"/>
      <c r="M411" s="403"/>
      <c r="N411" s="403"/>
      <c r="O411" s="404"/>
      <c r="P411" s="383" t="s">
        <v>69</v>
      </c>
      <c r="Q411" s="384"/>
      <c r="R411" s="384"/>
      <c r="S411" s="384"/>
      <c r="T411" s="384"/>
      <c r="U411" s="384"/>
      <c r="V411" s="385"/>
      <c r="W411" s="37" t="s">
        <v>70</v>
      </c>
      <c r="X411" s="379">
        <f>IFERROR(X409/H409,"0")+IFERROR(X410/H410,"0")</f>
        <v>0</v>
      </c>
      <c r="Y411" s="379">
        <f>IFERROR(Y409/H409,"0")+IFERROR(Y410/H410,"0")</f>
        <v>0</v>
      </c>
      <c r="Z411" s="379">
        <f>IFERROR(IF(Z409="",0,Z409),"0")+IFERROR(IF(Z410="",0,Z410),"0")</f>
        <v>0</v>
      </c>
      <c r="AA411" s="380"/>
      <c r="AB411" s="380"/>
      <c r="AC411" s="380"/>
    </row>
    <row r="412" spans="1:68" hidden="1" x14ac:dyDescent="0.2">
      <c r="A412" s="403"/>
      <c r="B412" s="403"/>
      <c r="C412" s="403"/>
      <c r="D412" s="403"/>
      <c r="E412" s="403"/>
      <c r="F412" s="403"/>
      <c r="G412" s="403"/>
      <c r="H412" s="403"/>
      <c r="I412" s="403"/>
      <c r="J412" s="403"/>
      <c r="K412" s="403"/>
      <c r="L412" s="403"/>
      <c r="M412" s="403"/>
      <c r="N412" s="403"/>
      <c r="O412" s="404"/>
      <c r="P412" s="383" t="s">
        <v>69</v>
      </c>
      <c r="Q412" s="384"/>
      <c r="R412" s="384"/>
      <c r="S412" s="384"/>
      <c r="T412" s="384"/>
      <c r="U412" s="384"/>
      <c r="V412" s="385"/>
      <c r="W412" s="37" t="s">
        <v>68</v>
      </c>
      <c r="X412" s="379">
        <f>IFERROR(SUM(X409:X410),"0")</f>
        <v>0</v>
      </c>
      <c r="Y412" s="379">
        <f>IFERROR(SUM(Y409:Y410),"0")</f>
        <v>0</v>
      </c>
      <c r="Z412" s="37"/>
      <c r="AA412" s="380"/>
      <c r="AB412" s="380"/>
      <c r="AC412" s="380"/>
    </row>
    <row r="413" spans="1:68" ht="14.25" hidden="1" customHeight="1" x14ac:dyDescent="0.25">
      <c r="A413" s="415" t="s">
        <v>71</v>
      </c>
      <c r="B413" s="403"/>
      <c r="C413" s="403"/>
      <c r="D413" s="403"/>
      <c r="E413" s="403"/>
      <c r="F413" s="403"/>
      <c r="G413" s="403"/>
      <c r="H413" s="403"/>
      <c r="I413" s="403"/>
      <c r="J413" s="403"/>
      <c r="K413" s="403"/>
      <c r="L413" s="403"/>
      <c r="M413" s="403"/>
      <c r="N413" s="403"/>
      <c r="O413" s="403"/>
      <c r="P413" s="403"/>
      <c r="Q413" s="403"/>
      <c r="R413" s="403"/>
      <c r="S413" s="403"/>
      <c r="T413" s="403"/>
      <c r="U413" s="403"/>
      <c r="V413" s="403"/>
      <c r="W413" s="403"/>
      <c r="X413" s="403"/>
      <c r="Y413" s="403"/>
      <c r="Z413" s="403"/>
      <c r="AA413" s="370"/>
      <c r="AB413" s="370"/>
      <c r="AC413" s="370"/>
    </row>
    <row r="414" spans="1:68" ht="27" hidden="1" customHeight="1" x14ac:dyDescent="0.25">
      <c r="A414" s="54" t="s">
        <v>521</v>
      </c>
      <c r="B414" s="54" t="s">
        <v>522</v>
      </c>
      <c r="C414" s="31">
        <v>4301051635</v>
      </c>
      <c r="D414" s="388">
        <v>4607091384246</v>
      </c>
      <c r="E414" s="389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2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93"/>
      <c r="R414" s="393"/>
      <c r="S414" s="393"/>
      <c r="T414" s="394"/>
      <c r="U414" s="34"/>
      <c r="V414" s="34"/>
      <c r="W414" s="35" t="s">
        <v>68</v>
      </c>
      <c r="X414" s="377">
        <v>0</v>
      </c>
      <c r="Y414" s="378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523</v>
      </c>
      <c r="B415" s="54" t="s">
        <v>524</v>
      </c>
      <c r="C415" s="31">
        <v>4301051445</v>
      </c>
      <c r="D415" s="388">
        <v>4680115881976</v>
      </c>
      <c r="E415" s="389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7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93"/>
      <c r="R415" s="393"/>
      <c r="S415" s="393"/>
      <c r="T415" s="394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525</v>
      </c>
      <c r="B416" s="54" t="s">
        <v>526</v>
      </c>
      <c r="C416" s="31">
        <v>4301051297</v>
      </c>
      <c r="D416" s="388">
        <v>4607091384253</v>
      </c>
      <c r="E416" s="389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93"/>
      <c r="R416" s="393"/>
      <c r="S416" s="393"/>
      <c r="T416" s="394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525</v>
      </c>
      <c r="B417" s="54" t="s">
        <v>527</v>
      </c>
      <c r="C417" s="31">
        <v>4301051634</v>
      </c>
      <c r="D417" s="388">
        <v>4607091384253</v>
      </c>
      <c r="E417" s="389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93"/>
      <c r="R417" s="393"/>
      <c r="S417" s="393"/>
      <c r="T417" s="394"/>
      <c r="U417" s="34"/>
      <c r="V417" s="34"/>
      <c r="W417" s="35" t="s">
        <v>68</v>
      </c>
      <c r="X417" s="377">
        <v>280.8</v>
      </c>
      <c r="Y417" s="378">
        <f>IFERROR(IF(X417="",0,CEILING((X417/$H417),1)*$H417),"")</f>
        <v>280.8</v>
      </c>
      <c r="Z417" s="36">
        <f>IFERROR(IF(Y417=0,"",ROUNDUP(Y417/H417,0)*0.00753),"")</f>
        <v>0.88101000000000007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314.02800000000008</v>
      </c>
      <c r="BN417" s="64">
        <f>IFERROR(Y417*I417/H417,"0")</f>
        <v>314.02800000000008</v>
      </c>
      <c r="BO417" s="64">
        <f>IFERROR(1/J417*(X417/H417),"0")</f>
        <v>0.75000000000000011</v>
      </c>
      <c r="BP417" s="64">
        <f>IFERROR(1/J417*(Y417/H417),"0")</f>
        <v>0.75000000000000011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4301051444</v>
      </c>
      <c r="D418" s="388">
        <v>4680115881969</v>
      </c>
      <c r="E418" s="389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93"/>
      <c r="R418" s="393"/>
      <c r="S418" s="393"/>
      <c r="T418" s="394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02"/>
      <c r="B419" s="403"/>
      <c r="C419" s="403"/>
      <c r="D419" s="403"/>
      <c r="E419" s="403"/>
      <c r="F419" s="403"/>
      <c r="G419" s="403"/>
      <c r="H419" s="403"/>
      <c r="I419" s="403"/>
      <c r="J419" s="403"/>
      <c r="K419" s="403"/>
      <c r="L419" s="403"/>
      <c r="M419" s="403"/>
      <c r="N419" s="403"/>
      <c r="O419" s="404"/>
      <c r="P419" s="383" t="s">
        <v>69</v>
      </c>
      <c r="Q419" s="384"/>
      <c r="R419" s="384"/>
      <c r="S419" s="384"/>
      <c r="T419" s="384"/>
      <c r="U419" s="384"/>
      <c r="V419" s="385"/>
      <c r="W419" s="37" t="s">
        <v>70</v>
      </c>
      <c r="X419" s="379">
        <f>IFERROR(X414/H414,"0")+IFERROR(X415/H415,"0")+IFERROR(X416/H416,"0")+IFERROR(X417/H417,"0")+IFERROR(X418/H418,"0")</f>
        <v>117.00000000000001</v>
      </c>
      <c r="Y419" s="379">
        <f>IFERROR(Y414/H414,"0")+IFERROR(Y415/H415,"0")+IFERROR(Y416/H416,"0")+IFERROR(Y417/H417,"0")+IFERROR(Y418/H418,"0")</f>
        <v>117.00000000000001</v>
      </c>
      <c r="Z419" s="379">
        <f>IFERROR(IF(Z414="",0,Z414),"0")+IFERROR(IF(Z415="",0,Z415),"0")+IFERROR(IF(Z416="",0,Z416),"0")+IFERROR(IF(Z417="",0,Z417),"0")+IFERROR(IF(Z418="",0,Z418),"0")</f>
        <v>0.88101000000000007</v>
      </c>
      <c r="AA419" s="380"/>
      <c r="AB419" s="380"/>
      <c r="AC419" s="380"/>
    </row>
    <row r="420" spans="1:68" x14ac:dyDescent="0.2">
      <c r="A420" s="403"/>
      <c r="B420" s="403"/>
      <c r="C420" s="403"/>
      <c r="D420" s="403"/>
      <c r="E420" s="403"/>
      <c r="F420" s="403"/>
      <c r="G420" s="403"/>
      <c r="H420" s="403"/>
      <c r="I420" s="403"/>
      <c r="J420" s="403"/>
      <c r="K420" s="403"/>
      <c r="L420" s="403"/>
      <c r="M420" s="403"/>
      <c r="N420" s="403"/>
      <c r="O420" s="404"/>
      <c r="P420" s="383" t="s">
        <v>69</v>
      </c>
      <c r="Q420" s="384"/>
      <c r="R420" s="384"/>
      <c r="S420" s="384"/>
      <c r="T420" s="384"/>
      <c r="U420" s="384"/>
      <c r="V420" s="385"/>
      <c r="W420" s="37" t="s">
        <v>68</v>
      </c>
      <c r="X420" s="379">
        <f>IFERROR(SUM(X414:X418),"0")</f>
        <v>280.8</v>
      </c>
      <c r="Y420" s="379">
        <f>IFERROR(SUM(Y414:Y418),"0")</f>
        <v>280.8</v>
      </c>
      <c r="Z420" s="37"/>
      <c r="AA420" s="380"/>
      <c r="AB420" s="380"/>
      <c r="AC420" s="380"/>
    </row>
    <row r="421" spans="1:68" ht="14.25" hidden="1" customHeight="1" x14ac:dyDescent="0.25">
      <c r="A421" s="415" t="s">
        <v>168</v>
      </c>
      <c r="B421" s="403"/>
      <c r="C421" s="403"/>
      <c r="D421" s="403"/>
      <c r="E421" s="403"/>
      <c r="F421" s="403"/>
      <c r="G421" s="403"/>
      <c r="H421" s="403"/>
      <c r="I421" s="403"/>
      <c r="J421" s="403"/>
      <c r="K421" s="403"/>
      <c r="L421" s="403"/>
      <c r="M421" s="403"/>
      <c r="N421" s="403"/>
      <c r="O421" s="403"/>
      <c r="P421" s="403"/>
      <c r="Q421" s="403"/>
      <c r="R421" s="403"/>
      <c r="S421" s="403"/>
      <c r="T421" s="403"/>
      <c r="U421" s="403"/>
      <c r="V421" s="403"/>
      <c r="W421" s="403"/>
      <c r="X421" s="403"/>
      <c r="Y421" s="403"/>
      <c r="Z421" s="403"/>
      <c r="AA421" s="370"/>
      <c r="AB421" s="370"/>
      <c r="AC421" s="370"/>
    </row>
    <row r="422" spans="1:68" ht="27" hidden="1" customHeight="1" x14ac:dyDescent="0.25">
      <c r="A422" s="54" t="s">
        <v>530</v>
      </c>
      <c r="B422" s="54" t="s">
        <v>531</v>
      </c>
      <c r="C422" s="31">
        <v>4301060377</v>
      </c>
      <c r="D422" s="388">
        <v>4607091389357</v>
      </c>
      <c r="E422" s="389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2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93"/>
      <c r="R422" s="393"/>
      <c r="S422" s="393"/>
      <c r="T422" s="394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02"/>
      <c r="B423" s="403"/>
      <c r="C423" s="403"/>
      <c r="D423" s="403"/>
      <c r="E423" s="403"/>
      <c r="F423" s="403"/>
      <c r="G423" s="403"/>
      <c r="H423" s="403"/>
      <c r="I423" s="403"/>
      <c r="J423" s="403"/>
      <c r="K423" s="403"/>
      <c r="L423" s="403"/>
      <c r="M423" s="403"/>
      <c r="N423" s="403"/>
      <c r="O423" s="404"/>
      <c r="P423" s="383" t="s">
        <v>69</v>
      </c>
      <c r="Q423" s="384"/>
      <c r="R423" s="384"/>
      <c r="S423" s="384"/>
      <c r="T423" s="384"/>
      <c r="U423" s="384"/>
      <c r="V423" s="385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hidden="1" x14ac:dyDescent="0.2">
      <c r="A424" s="403"/>
      <c r="B424" s="403"/>
      <c r="C424" s="403"/>
      <c r="D424" s="403"/>
      <c r="E424" s="403"/>
      <c r="F424" s="403"/>
      <c r="G424" s="403"/>
      <c r="H424" s="403"/>
      <c r="I424" s="403"/>
      <c r="J424" s="403"/>
      <c r="K424" s="403"/>
      <c r="L424" s="403"/>
      <c r="M424" s="403"/>
      <c r="N424" s="403"/>
      <c r="O424" s="404"/>
      <c r="P424" s="383" t="s">
        <v>69</v>
      </c>
      <c r="Q424" s="384"/>
      <c r="R424" s="384"/>
      <c r="S424" s="384"/>
      <c r="T424" s="384"/>
      <c r="U424" s="384"/>
      <c r="V424" s="385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hidden="1" customHeight="1" x14ac:dyDescent="0.2">
      <c r="A425" s="390" t="s">
        <v>532</v>
      </c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1"/>
      <c r="P425" s="391"/>
      <c r="Q425" s="391"/>
      <c r="R425" s="391"/>
      <c r="S425" s="391"/>
      <c r="T425" s="391"/>
      <c r="U425" s="391"/>
      <c r="V425" s="391"/>
      <c r="W425" s="391"/>
      <c r="X425" s="391"/>
      <c r="Y425" s="391"/>
      <c r="Z425" s="391"/>
      <c r="AA425" s="48"/>
      <c r="AB425" s="48"/>
      <c r="AC425" s="48"/>
    </row>
    <row r="426" spans="1:68" ht="16.5" hidden="1" customHeight="1" x14ac:dyDescent="0.25">
      <c r="A426" s="423" t="s">
        <v>533</v>
      </c>
      <c r="B426" s="403"/>
      <c r="C426" s="403"/>
      <c r="D426" s="403"/>
      <c r="E426" s="403"/>
      <c r="F426" s="403"/>
      <c r="G426" s="403"/>
      <c r="H426" s="403"/>
      <c r="I426" s="403"/>
      <c r="J426" s="403"/>
      <c r="K426" s="403"/>
      <c r="L426" s="403"/>
      <c r="M426" s="403"/>
      <c r="N426" s="403"/>
      <c r="O426" s="403"/>
      <c r="P426" s="403"/>
      <c r="Q426" s="403"/>
      <c r="R426" s="403"/>
      <c r="S426" s="403"/>
      <c r="T426" s="403"/>
      <c r="U426" s="403"/>
      <c r="V426" s="403"/>
      <c r="W426" s="403"/>
      <c r="X426" s="403"/>
      <c r="Y426" s="403"/>
      <c r="Z426" s="403"/>
      <c r="AA426" s="371"/>
      <c r="AB426" s="371"/>
      <c r="AC426" s="371"/>
    </row>
    <row r="427" spans="1:68" ht="14.25" hidden="1" customHeight="1" x14ac:dyDescent="0.25">
      <c r="A427" s="415" t="s">
        <v>109</v>
      </c>
      <c r="B427" s="403"/>
      <c r="C427" s="403"/>
      <c r="D427" s="403"/>
      <c r="E427" s="403"/>
      <c r="F427" s="403"/>
      <c r="G427" s="403"/>
      <c r="H427" s="403"/>
      <c r="I427" s="403"/>
      <c r="J427" s="403"/>
      <c r="K427" s="403"/>
      <c r="L427" s="403"/>
      <c r="M427" s="403"/>
      <c r="N427" s="403"/>
      <c r="O427" s="403"/>
      <c r="P427" s="403"/>
      <c r="Q427" s="403"/>
      <c r="R427" s="403"/>
      <c r="S427" s="403"/>
      <c r="T427" s="403"/>
      <c r="U427" s="403"/>
      <c r="V427" s="403"/>
      <c r="W427" s="403"/>
      <c r="X427" s="403"/>
      <c r="Y427" s="403"/>
      <c r="Z427" s="403"/>
      <c r="AA427" s="370"/>
      <c r="AB427" s="370"/>
      <c r="AC427" s="370"/>
    </row>
    <row r="428" spans="1:68" ht="27" customHeight="1" x14ac:dyDescent="0.25">
      <c r="A428" s="54" t="s">
        <v>534</v>
      </c>
      <c r="B428" s="54" t="s">
        <v>535</v>
      </c>
      <c r="C428" s="31">
        <v>4301011428</v>
      </c>
      <c r="D428" s="388">
        <v>4607091389708</v>
      </c>
      <c r="E428" s="389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93"/>
      <c r="R428" s="393"/>
      <c r="S428" s="393"/>
      <c r="T428" s="394"/>
      <c r="U428" s="34"/>
      <c r="V428" s="34"/>
      <c r="W428" s="35" t="s">
        <v>68</v>
      </c>
      <c r="X428" s="377">
        <v>62.1</v>
      </c>
      <c r="Y428" s="378">
        <f>IFERROR(IF(X428="",0,CEILING((X428/$H428),1)*$H428),"")</f>
        <v>62.1</v>
      </c>
      <c r="Z428" s="36">
        <f>IFERROR(IF(Y428=0,"",ROUNDUP(Y428/H428,0)*0.00753),"")</f>
        <v>0.17319000000000001</v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66.7</v>
      </c>
      <c r="BN428" s="64">
        <f>IFERROR(Y428*I428/H428,"0")</f>
        <v>66.7</v>
      </c>
      <c r="BO428" s="64">
        <f>IFERROR(1/J428*(X428/H428),"0")</f>
        <v>0.14743589743589744</v>
      </c>
      <c r="BP428" s="64">
        <f>IFERROR(1/J428*(Y428/H428),"0")</f>
        <v>0.14743589743589744</v>
      </c>
    </row>
    <row r="429" spans="1:68" x14ac:dyDescent="0.2">
      <c r="A429" s="402"/>
      <c r="B429" s="403"/>
      <c r="C429" s="403"/>
      <c r="D429" s="403"/>
      <c r="E429" s="403"/>
      <c r="F429" s="403"/>
      <c r="G429" s="403"/>
      <c r="H429" s="403"/>
      <c r="I429" s="403"/>
      <c r="J429" s="403"/>
      <c r="K429" s="403"/>
      <c r="L429" s="403"/>
      <c r="M429" s="403"/>
      <c r="N429" s="403"/>
      <c r="O429" s="404"/>
      <c r="P429" s="383" t="s">
        <v>69</v>
      </c>
      <c r="Q429" s="384"/>
      <c r="R429" s="384"/>
      <c r="S429" s="384"/>
      <c r="T429" s="384"/>
      <c r="U429" s="384"/>
      <c r="V429" s="385"/>
      <c r="W429" s="37" t="s">
        <v>70</v>
      </c>
      <c r="X429" s="379">
        <f>IFERROR(X428/H428,"0")</f>
        <v>23</v>
      </c>
      <c r="Y429" s="379">
        <f>IFERROR(Y428/H428,"0")</f>
        <v>23</v>
      </c>
      <c r="Z429" s="379">
        <f>IFERROR(IF(Z428="",0,Z428),"0")</f>
        <v>0.17319000000000001</v>
      </c>
      <c r="AA429" s="380"/>
      <c r="AB429" s="380"/>
      <c r="AC429" s="380"/>
    </row>
    <row r="430" spans="1:68" x14ac:dyDescent="0.2">
      <c r="A430" s="403"/>
      <c r="B430" s="403"/>
      <c r="C430" s="403"/>
      <c r="D430" s="403"/>
      <c r="E430" s="403"/>
      <c r="F430" s="403"/>
      <c r="G430" s="403"/>
      <c r="H430" s="403"/>
      <c r="I430" s="403"/>
      <c r="J430" s="403"/>
      <c r="K430" s="403"/>
      <c r="L430" s="403"/>
      <c r="M430" s="403"/>
      <c r="N430" s="403"/>
      <c r="O430" s="404"/>
      <c r="P430" s="383" t="s">
        <v>69</v>
      </c>
      <c r="Q430" s="384"/>
      <c r="R430" s="384"/>
      <c r="S430" s="384"/>
      <c r="T430" s="384"/>
      <c r="U430" s="384"/>
      <c r="V430" s="385"/>
      <c r="W430" s="37" t="s">
        <v>68</v>
      </c>
      <c r="X430" s="379">
        <f>IFERROR(SUM(X428:X428),"0")</f>
        <v>62.1</v>
      </c>
      <c r="Y430" s="379">
        <f>IFERROR(SUM(Y428:Y428),"0")</f>
        <v>62.1</v>
      </c>
      <c r="Z430" s="37"/>
      <c r="AA430" s="380"/>
      <c r="AB430" s="380"/>
      <c r="AC430" s="380"/>
    </row>
    <row r="431" spans="1:68" ht="14.25" hidden="1" customHeight="1" x14ac:dyDescent="0.25">
      <c r="A431" s="415" t="s">
        <v>63</v>
      </c>
      <c r="B431" s="403"/>
      <c r="C431" s="403"/>
      <c r="D431" s="403"/>
      <c r="E431" s="403"/>
      <c r="F431" s="403"/>
      <c r="G431" s="403"/>
      <c r="H431" s="403"/>
      <c r="I431" s="403"/>
      <c r="J431" s="403"/>
      <c r="K431" s="403"/>
      <c r="L431" s="403"/>
      <c r="M431" s="403"/>
      <c r="N431" s="403"/>
      <c r="O431" s="403"/>
      <c r="P431" s="403"/>
      <c r="Q431" s="403"/>
      <c r="R431" s="403"/>
      <c r="S431" s="403"/>
      <c r="T431" s="403"/>
      <c r="U431" s="403"/>
      <c r="V431" s="403"/>
      <c r="W431" s="403"/>
      <c r="X431" s="403"/>
      <c r="Y431" s="403"/>
      <c r="Z431" s="403"/>
      <c r="AA431" s="370"/>
      <c r="AB431" s="370"/>
      <c r="AC431" s="370"/>
    </row>
    <row r="432" spans="1:68" ht="27" hidden="1" customHeight="1" x14ac:dyDescent="0.25">
      <c r="A432" s="54" t="s">
        <v>536</v>
      </c>
      <c r="B432" s="54" t="s">
        <v>537</v>
      </c>
      <c r="C432" s="31">
        <v>4301031322</v>
      </c>
      <c r="D432" s="388">
        <v>4607091389753</v>
      </c>
      <c r="E432" s="389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3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93"/>
      <c r="R432" s="393"/>
      <c r="S432" s="393"/>
      <c r="T432" s="394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hidden="1" customHeight="1" x14ac:dyDescent="0.25">
      <c r="A433" s="54" t="s">
        <v>536</v>
      </c>
      <c r="B433" s="54" t="s">
        <v>538</v>
      </c>
      <c r="C433" s="31">
        <v>4301031355</v>
      </c>
      <c r="D433" s="388">
        <v>4607091389753</v>
      </c>
      <c r="E433" s="389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93"/>
      <c r="R433" s="393"/>
      <c r="S433" s="393"/>
      <c r="T433" s="394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539</v>
      </c>
      <c r="B434" s="54" t="s">
        <v>540</v>
      </c>
      <c r="C434" s="31">
        <v>4301031323</v>
      </c>
      <c r="D434" s="388">
        <v>4607091389760</v>
      </c>
      <c r="E434" s="389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5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93"/>
      <c r="R434" s="393"/>
      <c r="S434" s="393"/>
      <c r="T434" s="394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541</v>
      </c>
      <c r="B435" s="54" t="s">
        <v>542</v>
      </c>
      <c r="C435" s="31">
        <v>4301031325</v>
      </c>
      <c r="D435" s="388">
        <v>4607091389746</v>
      </c>
      <c r="E435" s="389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4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93"/>
      <c r="R435" s="393"/>
      <c r="S435" s="393"/>
      <c r="T435" s="394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4301031356</v>
      </c>
      <c r="D436" s="388">
        <v>4607091389746</v>
      </c>
      <c r="E436" s="389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3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93"/>
      <c r="R436" s="393"/>
      <c r="S436" s="393"/>
      <c r="T436" s="394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4301031335</v>
      </c>
      <c r="D437" s="388">
        <v>4680115883147</v>
      </c>
      <c r="E437" s="389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93"/>
      <c r="R437" s="393"/>
      <c r="S437" s="393"/>
      <c r="T437" s="394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544</v>
      </c>
      <c r="B438" s="54" t="s">
        <v>546</v>
      </c>
      <c r="C438" s="31">
        <v>4301031257</v>
      </c>
      <c r="D438" s="388">
        <v>4680115883147</v>
      </c>
      <c r="E438" s="389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93"/>
      <c r="R438" s="393"/>
      <c r="S438" s="393"/>
      <c r="T438" s="394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547</v>
      </c>
      <c r="B439" s="54" t="s">
        <v>548</v>
      </c>
      <c r="C439" s="31">
        <v>4301031178</v>
      </c>
      <c r="D439" s="388">
        <v>4607091384338</v>
      </c>
      <c r="E439" s="389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93"/>
      <c r="R439" s="393"/>
      <c r="S439" s="393"/>
      <c r="T439" s="394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547</v>
      </c>
      <c r="B440" s="54" t="s">
        <v>549</v>
      </c>
      <c r="C440" s="31">
        <v>4301031330</v>
      </c>
      <c r="D440" s="388">
        <v>4607091384338</v>
      </c>
      <c r="E440" s="389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8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93"/>
      <c r="R440" s="393"/>
      <c r="S440" s="393"/>
      <c r="T440" s="394"/>
      <c r="U440" s="34"/>
      <c r="V440" s="34"/>
      <c r="W440" s="35" t="s">
        <v>68</v>
      </c>
      <c r="X440" s="377">
        <v>21</v>
      </c>
      <c r="Y440" s="378">
        <f t="shared" si="72"/>
        <v>21</v>
      </c>
      <c r="Z440" s="36">
        <f t="shared" si="77"/>
        <v>5.0200000000000002E-2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22.299999999999997</v>
      </c>
      <c r="BN440" s="64">
        <f t="shared" si="74"/>
        <v>22.299999999999997</v>
      </c>
      <c r="BO440" s="64">
        <f t="shared" si="75"/>
        <v>4.2735042735042736E-2</v>
      </c>
      <c r="BP440" s="64">
        <f t="shared" si="76"/>
        <v>4.2735042735042736E-2</v>
      </c>
    </row>
    <row r="441" spans="1:68" ht="37.5" hidden="1" customHeight="1" x14ac:dyDescent="0.25">
      <c r="A441" s="54" t="s">
        <v>550</v>
      </c>
      <c r="B441" s="54" t="s">
        <v>551</v>
      </c>
      <c r="C441" s="31">
        <v>4301031336</v>
      </c>
      <c r="D441" s="388">
        <v>4680115883154</v>
      </c>
      <c r="E441" s="389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3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93"/>
      <c r="R441" s="393"/>
      <c r="S441" s="393"/>
      <c r="T441" s="394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550</v>
      </c>
      <c r="B442" s="54" t="s">
        <v>552</v>
      </c>
      <c r="C442" s="31">
        <v>4301031254</v>
      </c>
      <c r="D442" s="388">
        <v>4680115883154</v>
      </c>
      <c r="E442" s="389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93"/>
      <c r="R442" s="393"/>
      <c r="S442" s="393"/>
      <c r="T442" s="394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553</v>
      </c>
      <c r="B443" s="54" t="s">
        <v>554</v>
      </c>
      <c r="C443" s="31">
        <v>4301031331</v>
      </c>
      <c r="D443" s="388">
        <v>4607091389524</v>
      </c>
      <c r="E443" s="389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93"/>
      <c r="R443" s="393"/>
      <c r="S443" s="393"/>
      <c r="T443" s="394"/>
      <c r="U443" s="34"/>
      <c r="V443" s="34"/>
      <c r="W443" s="35" t="s">
        <v>68</v>
      </c>
      <c r="X443" s="377">
        <v>52.5</v>
      </c>
      <c r="Y443" s="378">
        <f t="shared" si="72"/>
        <v>52.5</v>
      </c>
      <c r="Z443" s="36">
        <f t="shared" si="77"/>
        <v>0.1255</v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55.75</v>
      </c>
      <c r="BN443" s="64">
        <f t="shared" si="74"/>
        <v>55.75</v>
      </c>
      <c r="BO443" s="64">
        <f t="shared" si="75"/>
        <v>0.10683760683760685</v>
      </c>
      <c r="BP443" s="64">
        <f t="shared" si="76"/>
        <v>0.10683760683760685</v>
      </c>
    </row>
    <row r="444" spans="1:68" ht="37.5" hidden="1" customHeight="1" x14ac:dyDescent="0.25">
      <c r="A444" s="54" t="s">
        <v>553</v>
      </c>
      <c r="B444" s="54" t="s">
        <v>555</v>
      </c>
      <c r="C444" s="31">
        <v>4301031361</v>
      </c>
      <c r="D444" s="388">
        <v>4607091389524</v>
      </c>
      <c r="E444" s="389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30" t="s">
        <v>556</v>
      </c>
      <c r="Q444" s="393"/>
      <c r="R444" s="393"/>
      <c r="S444" s="393"/>
      <c r="T444" s="394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557</v>
      </c>
      <c r="B445" s="54" t="s">
        <v>558</v>
      </c>
      <c r="C445" s="31">
        <v>4301031337</v>
      </c>
      <c r="D445" s="388">
        <v>4680115883161</v>
      </c>
      <c r="E445" s="389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93"/>
      <c r="R445" s="393"/>
      <c r="S445" s="393"/>
      <c r="T445" s="394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557</v>
      </c>
      <c r="B446" s="54" t="s">
        <v>559</v>
      </c>
      <c r="C446" s="31">
        <v>4301031258</v>
      </c>
      <c r="D446" s="388">
        <v>4680115883161</v>
      </c>
      <c r="E446" s="389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93"/>
      <c r="R446" s="393"/>
      <c r="S446" s="393"/>
      <c r="T446" s="394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560</v>
      </c>
      <c r="B447" s="54" t="s">
        <v>561</v>
      </c>
      <c r="C447" s="31">
        <v>4301031333</v>
      </c>
      <c r="D447" s="388">
        <v>4607091389531</v>
      </c>
      <c r="E447" s="389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3"/>
      <c r="R447" s="393"/>
      <c r="S447" s="393"/>
      <c r="T447" s="394"/>
      <c r="U447" s="34"/>
      <c r="V447" s="34"/>
      <c r="W447" s="35" t="s">
        <v>68</v>
      </c>
      <c r="X447" s="377">
        <v>21</v>
      </c>
      <c r="Y447" s="378">
        <f t="shared" si="72"/>
        <v>21</v>
      </c>
      <c r="Z447" s="36">
        <f t="shared" si="77"/>
        <v>5.0200000000000002E-2</v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22.299999999999997</v>
      </c>
      <c r="BN447" s="64">
        <f t="shared" si="74"/>
        <v>22.299999999999997</v>
      </c>
      <c r="BO447" s="64">
        <f t="shared" si="75"/>
        <v>4.2735042735042736E-2</v>
      </c>
      <c r="BP447" s="64">
        <f t="shared" si="76"/>
        <v>4.2735042735042736E-2</v>
      </c>
    </row>
    <row r="448" spans="1:68" ht="27" hidden="1" customHeight="1" x14ac:dyDescent="0.25">
      <c r="A448" s="54" t="s">
        <v>560</v>
      </c>
      <c r="B448" s="54" t="s">
        <v>562</v>
      </c>
      <c r="C448" s="31">
        <v>4301031358</v>
      </c>
      <c r="D448" s="388">
        <v>4607091389531</v>
      </c>
      <c r="E448" s="389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5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3"/>
      <c r="R448" s="393"/>
      <c r="S448" s="393"/>
      <c r="T448" s="394"/>
      <c r="U448" s="34"/>
      <c r="V448" s="34"/>
      <c r="W448" s="35" t="s">
        <v>68</v>
      </c>
      <c r="X448" s="377">
        <v>0</v>
      </c>
      <c r="Y448" s="378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563</v>
      </c>
      <c r="B449" s="54" t="s">
        <v>564</v>
      </c>
      <c r="C449" s="31">
        <v>4301031360</v>
      </c>
      <c r="D449" s="388">
        <v>4607091384345</v>
      </c>
      <c r="E449" s="389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93"/>
      <c r="R449" s="393"/>
      <c r="S449" s="393"/>
      <c r="T449" s="394"/>
      <c r="U449" s="34"/>
      <c r="V449" s="34"/>
      <c r="W449" s="35" t="s">
        <v>68</v>
      </c>
      <c r="X449" s="377">
        <v>35.700000000000003</v>
      </c>
      <c r="Y449" s="378">
        <f t="shared" si="72"/>
        <v>35.700000000000003</v>
      </c>
      <c r="Z449" s="36">
        <f t="shared" si="77"/>
        <v>8.5339999999999999E-2</v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37.910000000000004</v>
      </c>
      <c r="BN449" s="64">
        <f t="shared" si="74"/>
        <v>37.910000000000004</v>
      </c>
      <c r="BO449" s="64">
        <f t="shared" si="75"/>
        <v>7.2649572649572655E-2</v>
      </c>
      <c r="BP449" s="64">
        <f t="shared" si="76"/>
        <v>7.2649572649572655E-2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4301031338</v>
      </c>
      <c r="D450" s="388">
        <v>4680115883185</v>
      </c>
      <c r="E450" s="389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3"/>
      <c r="R450" s="393"/>
      <c r="S450" s="393"/>
      <c r="T450" s="394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4301031255</v>
      </c>
      <c r="D451" s="388">
        <v>4680115883185</v>
      </c>
      <c r="E451" s="389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49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93"/>
      <c r="R451" s="393"/>
      <c r="S451" s="393"/>
      <c r="T451" s="394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4301031236</v>
      </c>
      <c r="D452" s="388">
        <v>4680115882928</v>
      </c>
      <c r="E452" s="389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93"/>
      <c r="R452" s="393"/>
      <c r="S452" s="393"/>
      <c r="T452" s="394"/>
      <c r="U452" s="34"/>
      <c r="V452" s="34"/>
      <c r="W452" s="35" t="s">
        <v>68</v>
      </c>
      <c r="X452" s="377">
        <v>0</v>
      </c>
      <c r="Y452" s="378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02"/>
      <c r="B453" s="403"/>
      <c r="C453" s="403"/>
      <c r="D453" s="403"/>
      <c r="E453" s="403"/>
      <c r="F453" s="403"/>
      <c r="G453" s="403"/>
      <c r="H453" s="403"/>
      <c r="I453" s="403"/>
      <c r="J453" s="403"/>
      <c r="K453" s="403"/>
      <c r="L453" s="403"/>
      <c r="M453" s="403"/>
      <c r="N453" s="403"/>
      <c r="O453" s="404"/>
      <c r="P453" s="383" t="s">
        <v>69</v>
      </c>
      <c r="Q453" s="384"/>
      <c r="R453" s="384"/>
      <c r="S453" s="384"/>
      <c r="T453" s="384"/>
      <c r="U453" s="384"/>
      <c r="V453" s="385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62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62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0.31123999999999996</v>
      </c>
      <c r="AA453" s="380"/>
      <c r="AB453" s="380"/>
      <c r="AC453" s="380"/>
    </row>
    <row r="454" spans="1:68" x14ac:dyDescent="0.2">
      <c r="A454" s="403"/>
      <c r="B454" s="403"/>
      <c r="C454" s="403"/>
      <c r="D454" s="403"/>
      <c r="E454" s="403"/>
      <c r="F454" s="403"/>
      <c r="G454" s="403"/>
      <c r="H454" s="403"/>
      <c r="I454" s="403"/>
      <c r="J454" s="403"/>
      <c r="K454" s="403"/>
      <c r="L454" s="403"/>
      <c r="M454" s="403"/>
      <c r="N454" s="403"/>
      <c r="O454" s="404"/>
      <c r="P454" s="383" t="s">
        <v>69</v>
      </c>
      <c r="Q454" s="384"/>
      <c r="R454" s="384"/>
      <c r="S454" s="384"/>
      <c r="T454" s="384"/>
      <c r="U454" s="384"/>
      <c r="V454" s="385"/>
      <c r="W454" s="37" t="s">
        <v>68</v>
      </c>
      <c r="X454" s="379">
        <f>IFERROR(SUM(X432:X452),"0")</f>
        <v>130.19999999999999</v>
      </c>
      <c r="Y454" s="379">
        <f>IFERROR(SUM(Y432:Y452),"0")</f>
        <v>130.19999999999999</v>
      </c>
      <c r="Z454" s="37"/>
      <c r="AA454" s="380"/>
      <c r="AB454" s="380"/>
      <c r="AC454" s="380"/>
    </row>
    <row r="455" spans="1:68" ht="14.25" hidden="1" customHeight="1" x14ac:dyDescent="0.25">
      <c r="A455" s="415" t="s">
        <v>71</v>
      </c>
      <c r="B455" s="403"/>
      <c r="C455" s="403"/>
      <c r="D455" s="403"/>
      <c r="E455" s="403"/>
      <c r="F455" s="403"/>
      <c r="G455" s="403"/>
      <c r="H455" s="403"/>
      <c r="I455" s="403"/>
      <c r="J455" s="403"/>
      <c r="K455" s="403"/>
      <c r="L455" s="403"/>
      <c r="M455" s="403"/>
      <c r="N455" s="403"/>
      <c r="O455" s="403"/>
      <c r="P455" s="403"/>
      <c r="Q455" s="403"/>
      <c r="R455" s="403"/>
      <c r="S455" s="403"/>
      <c r="T455" s="403"/>
      <c r="U455" s="403"/>
      <c r="V455" s="403"/>
      <c r="W455" s="403"/>
      <c r="X455" s="403"/>
      <c r="Y455" s="403"/>
      <c r="Z455" s="403"/>
      <c r="AA455" s="370"/>
      <c r="AB455" s="370"/>
      <c r="AC455" s="370"/>
    </row>
    <row r="456" spans="1:68" ht="27" customHeight="1" x14ac:dyDescent="0.25">
      <c r="A456" s="54" t="s">
        <v>570</v>
      </c>
      <c r="B456" s="54" t="s">
        <v>571</v>
      </c>
      <c r="C456" s="31">
        <v>4301051284</v>
      </c>
      <c r="D456" s="388">
        <v>4607091384352</v>
      </c>
      <c r="E456" s="389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93"/>
      <c r="R456" s="393"/>
      <c r="S456" s="393"/>
      <c r="T456" s="394"/>
      <c r="U456" s="34"/>
      <c r="V456" s="34"/>
      <c r="W456" s="35" t="s">
        <v>68</v>
      </c>
      <c r="X456" s="377">
        <v>139.19999999999999</v>
      </c>
      <c r="Y456" s="378">
        <f>IFERROR(IF(X456="",0,CEILING((X456/$H456),1)*$H456),"")</f>
        <v>139.19999999999999</v>
      </c>
      <c r="Z456" s="36">
        <f>IFERROR(IF(Y456=0,"",ROUNDUP(Y456/H456,0)*0.00937),"")</f>
        <v>0.54345999999999994</v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153.46799999999999</v>
      </c>
      <c r="BN456" s="64">
        <f>IFERROR(Y456*I456/H456,"0")</f>
        <v>153.46799999999999</v>
      </c>
      <c r="BO456" s="64">
        <f>IFERROR(1/J456*(X456/H456),"0")</f>
        <v>0.48333333333333334</v>
      </c>
      <c r="BP456" s="64">
        <f>IFERROR(1/J456*(Y456/H456),"0")</f>
        <v>0.48333333333333334</v>
      </c>
    </row>
    <row r="457" spans="1:68" ht="27" hidden="1" customHeight="1" x14ac:dyDescent="0.25">
      <c r="A457" s="54" t="s">
        <v>572</v>
      </c>
      <c r="B457" s="54" t="s">
        <v>573</v>
      </c>
      <c r="C457" s="31">
        <v>4301051431</v>
      </c>
      <c r="D457" s="388">
        <v>4607091389654</v>
      </c>
      <c r="E457" s="389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1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93"/>
      <c r="R457" s="393"/>
      <c r="S457" s="393"/>
      <c r="T457" s="394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02"/>
      <c r="B458" s="403"/>
      <c r="C458" s="403"/>
      <c r="D458" s="403"/>
      <c r="E458" s="403"/>
      <c r="F458" s="403"/>
      <c r="G458" s="403"/>
      <c r="H458" s="403"/>
      <c r="I458" s="403"/>
      <c r="J458" s="403"/>
      <c r="K458" s="403"/>
      <c r="L458" s="403"/>
      <c r="M458" s="403"/>
      <c r="N458" s="403"/>
      <c r="O458" s="404"/>
      <c r="P458" s="383" t="s">
        <v>69</v>
      </c>
      <c r="Q458" s="384"/>
      <c r="R458" s="384"/>
      <c r="S458" s="384"/>
      <c r="T458" s="384"/>
      <c r="U458" s="384"/>
      <c r="V458" s="385"/>
      <c r="W458" s="37" t="s">
        <v>70</v>
      </c>
      <c r="X458" s="379">
        <f>IFERROR(X456/H456,"0")+IFERROR(X457/H457,"0")</f>
        <v>58</v>
      </c>
      <c r="Y458" s="379">
        <f>IFERROR(Y456/H456,"0")+IFERROR(Y457/H457,"0")</f>
        <v>58</v>
      </c>
      <c r="Z458" s="379">
        <f>IFERROR(IF(Z456="",0,Z456),"0")+IFERROR(IF(Z457="",0,Z457),"0")</f>
        <v>0.54345999999999994</v>
      </c>
      <c r="AA458" s="380"/>
      <c r="AB458" s="380"/>
      <c r="AC458" s="380"/>
    </row>
    <row r="459" spans="1:68" x14ac:dyDescent="0.2">
      <c r="A459" s="403"/>
      <c r="B459" s="403"/>
      <c r="C459" s="403"/>
      <c r="D459" s="403"/>
      <c r="E459" s="403"/>
      <c r="F459" s="403"/>
      <c r="G459" s="403"/>
      <c r="H459" s="403"/>
      <c r="I459" s="403"/>
      <c r="J459" s="403"/>
      <c r="K459" s="403"/>
      <c r="L459" s="403"/>
      <c r="M459" s="403"/>
      <c r="N459" s="403"/>
      <c r="O459" s="404"/>
      <c r="P459" s="383" t="s">
        <v>69</v>
      </c>
      <c r="Q459" s="384"/>
      <c r="R459" s="384"/>
      <c r="S459" s="384"/>
      <c r="T459" s="384"/>
      <c r="U459" s="384"/>
      <c r="V459" s="385"/>
      <c r="W459" s="37" t="s">
        <v>68</v>
      </c>
      <c r="X459" s="379">
        <f>IFERROR(SUM(X456:X457),"0")</f>
        <v>139.19999999999999</v>
      </c>
      <c r="Y459" s="379">
        <f>IFERROR(SUM(Y456:Y457),"0")</f>
        <v>139.19999999999999</v>
      </c>
      <c r="Z459" s="37"/>
      <c r="AA459" s="380"/>
      <c r="AB459" s="380"/>
      <c r="AC459" s="380"/>
    </row>
    <row r="460" spans="1:68" ht="14.25" hidden="1" customHeight="1" x14ac:dyDescent="0.25">
      <c r="A460" s="415" t="s">
        <v>95</v>
      </c>
      <c r="B460" s="403"/>
      <c r="C460" s="403"/>
      <c r="D460" s="403"/>
      <c r="E460" s="403"/>
      <c r="F460" s="403"/>
      <c r="G460" s="403"/>
      <c r="H460" s="403"/>
      <c r="I460" s="403"/>
      <c r="J460" s="403"/>
      <c r="K460" s="403"/>
      <c r="L460" s="403"/>
      <c r="M460" s="403"/>
      <c r="N460" s="403"/>
      <c r="O460" s="403"/>
      <c r="P460" s="403"/>
      <c r="Q460" s="403"/>
      <c r="R460" s="403"/>
      <c r="S460" s="403"/>
      <c r="T460" s="403"/>
      <c r="U460" s="403"/>
      <c r="V460" s="403"/>
      <c r="W460" s="403"/>
      <c r="X460" s="403"/>
      <c r="Y460" s="403"/>
      <c r="Z460" s="403"/>
      <c r="AA460" s="370"/>
      <c r="AB460" s="370"/>
      <c r="AC460" s="370"/>
    </row>
    <row r="461" spans="1:68" ht="27" hidden="1" customHeight="1" x14ac:dyDescent="0.25">
      <c r="A461" s="54" t="s">
        <v>574</v>
      </c>
      <c r="B461" s="54" t="s">
        <v>575</v>
      </c>
      <c r="C461" s="31">
        <v>4301032047</v>
      </c>
      <c r="D461" s="388">
        <v>4680115884342</v>
      </c>
      <c r="E461" s="389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66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93"/>
      <c r="R461" s="393"/>
      <c r="S461" s="393"/>
      <c r="T461" s="394"/>
      <c r="U461" s="34"/>
      <c r="V461" s="34"/>
      <c r="W461" s="35" t="s">
        <v>68</v>
      </c>
      <c r="X461" s="377">
        <v>0</v>
      </c>
      <c r="Y461" s="378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02"/>
      <c r="B462" s="403"/>
      <c r="C462" s="403"/>
      <c r="D462" s="403"/>
      <c r="E462" s="403"/>
      <c r="F462" s="403"/>
      <c r="G462" s="403"/>
      <c r="H462" s="403"/>
      <c r="I462" s="403"/>
      <c r="J462" s="403"/>
      <c r="K462" s="403"/>
      <c r="L462" s="403"/>
      <c r="M462" s="403"/>
      <c r="N462" s="403"/>
      <c r="O462" s="404"/>
      <c r="P462" s="383" t="s">
        <v>69</v>
      </c>
      <c r="Q462" s="384"/>
      <c r="R462" s="384"/>
      <c r="S462" s="384"/>
      <c r="T462" s="384"/>
      <c r="U462" s="384"/>
      <c r="V462" s="385"/>
      <c r="W462" s="37" t="s">
        <v>70</v>
      </c>
      <c r="X462" s="379">
        <f>IFERROR(X461/H461,"0")</f>
        <v>0</v>
      </c>
      <c r="Y462" s="379">
        <f>IFERROR(Y461/H461,"0")</f>
        <v>0</v>
      </c>
      <c r="Z462" s="379">
        <f>IFERROR(IF(Z461="",0,Z461),"0")</f>
        <v>0</v>
      </c>
      <c r="AA462" s="380"/>
      <c r="AB462" s="380"/>
      <c r="AC462" s="380"/>
    </row>
    <row r="463" spans="1:68" hidden="1" x14ac:dyDescent="0.2">
      <c r="A463" s="403"/>
      <c r="B463" s="403"/>
      <c r="C463" s="403"/>
      <c r="D463" s="403"/>
      <c r="E463" s="403"/>
      <c r="F463" s="403"/>
      <c r="G463" s="403"/>
      <c r="H463" s="403"/>
      <c r="I463" s="403"/>
      <c r="J463" s="403"/>
      <c r="K463" s="403"/>
      <c r="L463" s="403"/>
      <c r="M463" s="403"/>
      <c r="N463" s="403"/>
      <c r="O463" s="404"/>
      <c r="P463" s="383" t="s">
        <v>69</v>
      </c>
      <c r="Q463" s="384"/>
      <c r="R463" s="384"/>
      <c r="S463" s="384"/>
      <c r="T463" s="384"/>
      <c r="U463" s="384"/>
      <c r="V463" s="385"/>
      <c r="W463" s="37" t="s">
        <v>68</v>
      </c>
      <c r="X463" s="379">
        <f>IFERROR(SUM(X461:X461),"0")</f>
        <v>0</v>
      </c>
      <c r="Y463" s="379">
        <f>IFERROR(SUM(Y461:Y461),"0")</f>
        <v>0</v>
      </c>
      <c r="Z463" s="37"/>
      <c r="AA463" s="380"/>
      <c r="AB463" s="380"/>
      <c r="AC463" s="380"/>
    </row>
    <row r="464" spans="1:68" ht="16.5" hidden="1" customHeight="1" x14ac:dyDescent="0.25">
      <c r="A464" s="423" t="s">
        <v>578</v>
      </c>
      <c r="B464" s="403"/>
      <c r="C464" s="403"/>
      <c r="D464" s="403"/>
      <c r="E464" s="403"/>
      <c r="F464" s="403"/>
      <c r="G464" s="403"/>
      <c r="H464" s="403"/>
      <c r="I464" s="403"/>
      <c r="J464" s="403"/>
      <c r="K464" s="403"/>
      <c r="L464" s="403"/>
      <c r="M464" s="403"/>
      <c r="N464" s="403"/>
      <c r="O464" s="403"/>
      <c r="P464" s="403"/>
      <c r="Q464" s="403"/>
      <c r="R464" s="403"/>
      <c r="S464" s="403"/>
      <c r="T464" s="403"/>
      <c r="U464" s="403"/>
      <c r="V464" s="403"/>
      <c r="W464" s="403"/>
      <c r="X464" s="403"/>
      <c r="Y464" s="403"/>
      <c r="Z464" s="403"/>
      <c r="AA464" s="371"/>
      <c r="AB464" s="371"/>
      <c r="AC464" s="371"/>
    </row>
    <row r="465" spans="1:68" ht="14.25" hidden="1" customHeight="1" x14ac:dyDescent="0.25">
      <c r="A465" s="415" t="s">
        <v>147</v>
      </c>
      <c r="B465" s="403"/>
      <c r="C465" s="403"/>
      <c r="D465" s="403"/>
      <c r="E465" s="403"/>
      <c r="F465" s="403"/>
      <c r="G465" s="403"/>
      <c r="H465" s="403"/>
      <c r="I465" s="403"/>
      <c r="J465" s="403"/>
      <c r="K465" s="403"/>
      <c r="L465" s="403"/>
      <c r="M465" s="403"/>
      <c r="N465" s="403"/>
      <c r="O465" s="403"/>
      <c r="P465" s="403"/>
      <c r="Q465" s="403"/>
      <c r="R465" s="403"/>
      <c r="S465" s="403"/>
      <c r="T465" s="403"/>
      <c r="U465" s="403"/>
      <c r="V465" s="403"/>
      <c r="W465" s="403"/>
      <c r="X465" s="403"/>
      <c r="Y465" s="403"/>
      <c r="Z465" s="403"/>
      <c r="AA465" s="370"/>
      <c r="AB465" s="370"/>
      <c r="AC465" s="370"/>
    </row>
    <row r="466" spans="1:68" ht="27" hidden="1" customHeight="1" x14ac:dyDescent="0.25">
      <c r="A466" s="54" t="s">
        <v>579</v>
      </c>
      <c r="B466" s="54" t="s">
        <v>580</v>
      </c>
      <c r="C466" s="31">
        <v>4301020315</v>
      </c>
      <c r="D466" s="388">
        <v>4607091389364</v>
      </c>
      <c r="E466" s="389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93"/>
      <c r="R466" s="393"/>
      <c r="S466" s="393"/>
      <c r="T466" s="394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2"/>
      <c r="B467" s="403"/>
      <c r="C467" s="403"/>
      <c r="D467" s="403"/>
      <c r="E467" s="403"/>
      <c r="F467" s="403"/>
      <c r="G467" s="403"/>
      <c r="H467" s="403"/>
      <c r="I467" s="403"/>
      <c r="J467" s="403"/>
      <c r="K467" s="403"/>
      <c r="L467" s="403"/>
      <c r="M467" s="403"/>
      <c r="N467" s="403"/>
      <c r="O467" s="404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403"/>
      <c r="B468" s="403"/>
      <c r="C468" s="403"/>
      <c r="D468" s="403"/>
      <c r="E468" s="403"/>
      <c r="F468" s="403"/>
      <c r="G468" s="403"/>
      <c r="H468" s="403"/>
      <c r="I468" s="403"/>
      <c r="J468" s="403"/>
      <c r="K468" s="403"/>
      <c r="L468" s="403"/>
      <c r="M468" s="403"/>
      <c r="N468" s="403"/>
      <c r="O468" s="404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hidden="1" customHeight="1" x14ac:dyDescent="0.25">
      <c r="A469" s="415" t="s">
        <v>63</v>
      </c>
      <c r="B469" s="403"/>
      <c r="C469" s="403"/>
      <c r="D469" s="403"/>
      <c r="E469" s="403"/>
      <c r="F469" s="403"/>
      <c r="G469" s="403"/>
      <c r="H469" s="403"/>
      <c r="I469" s="403"/>
      <c r="J469" s="403"/>
      <c r="K469" s="403"/>
      <c r="L469" s="403"/>
      <c r="M469" s="403"/>
      <c r="N469" s="403"/>
      <c r="O469" s="403"/>
      <c r="P469" s="403"/>
      <c r="Q469" s="403"/>
      <c r="R469" s="403"/>
      <c r="S469" s="403"/>
      <c r="T469" s="403"/>
      <c r="U469" s="403"/>
      <c r="V469" s="403"/>
      <c r="W469" s="403"/>
      <c r="X469" s="403"/>
      <c r="Y469" s="403"/>
      <c r="Z469" s="403"/>
      <c r="AA469" s="370"/>
      <c r="AB469" s="370"/>
      <c r="AC469" s="370"/>
    </row>
    <row r="470" spans="1:68" ht="27" hidden="1" customHeight="1" x14ac:dyDescent="0.25">
      <c r="A470" s="54" t="s">
        <v>581</v>
      </c>
      <c r="B470" s="54" t="s">
        <v>582</v>
      </c>
      <c r="C470" s="31">
        <v>4301031212</v>
      </c>
      <c r="D470" s="388">
        <v>4607091389739</v>
      </c>
      <c r="E470" s="389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5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3"/>
      <c r="R470" s="393"/>
      <c r="S470" s="393"/>
      <c r="T470" s="394"/>
      <c r="U470" s="34"/>
      <c r="V470" s="34"/>
      <c r="W470" s="35" t="s">
        <v>68</v>
      </c>
      <c r="X470" s="377">
        <v>0</v>
      </c>
      <c r="Y470" s="378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hidden="1" customHeight="1" x14ac:dyDescent="0.25">
      <c r="A471" s="54" t="s">
        <v>581</v>
      </c>
      <c r="B471" s="54" t="s">
        <v>583</v>
      </c>
      <c r="C471" s="31">
        <v>4301031324</v>
      </c>
      <c r="D471" s="388">
        <v>4607091389739</v>
      </c>
      <c r="E471" s="389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5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93"/>
      <c r="R471" s="393"/>
      <c r="S471" s="393"/>
      <c r="T471" s="394"/>
      <c r="U471" s="34"/>
      <c r="V471" s="34"/>
      <c r="W471" s="35" t="s">
        <v>68</v>
      </c>
      <c r="X471" s="377">
        <v>0</v>
      </c>
      <c r="Y471" s="378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hidden="1" customHeight="1" x14ac:dyDescent="0.25">
      <c r="A472" s="54" t="s">
        <v>584</v>
      </c>
      <c r="B472" s="54" t="s">
        <v>585</v>
      </c>
      <c r="C472" s="31">
        <v>4301031363</v>
      </c>
      <c r="D472" s="388">
        <v>4607091389425</v>
      </c>
      <c r="E472" s="389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93"/>
      <c r="R472" s="393"/>
      <c r="S472" s="393"/>
      <c r="T472" s="394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586</v>
      </c>
      <c r="B473" s="54" t="s">
        <v>587</v>
      </c>
      <c r="C473" s="31">
        <v>4301031334</v>
      </c>
      <c r="D473" s="388">
        <v>4680115880771</v>
      </c>
      <c r="E473" s="389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3"/>
      <c r="R473" s="393"/>
      <c r="S473" s="393"/>
      <c r="T473" s="394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588</v>
      </c>
      <c r="B474" s="54" t="s">
        <v>589</v>
      </c>
      <c r="C474" s="31">
        <v>4301031173</v>
      </c>
      <c r="D474" s="388">
        <v>4607091389500</v>
      </c>
      <c r="E474" s="389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3"/>
      <c r="R474" s="393"/>
      <c r="S474" s="393"/>
      <c r="T474" s="394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588</v>
      </c>
      <c r="B475" s="54" t="s">
        <v>590</v>
      </c>
      <c r="C475" s="31">
        <v>4301031327</v>
      </c>
      <c r="D475" s="388">
        <v>4607091389500</v>
      </c>
      <c r="E475" s="389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3"/>
      <c r="R475" s="393"/>
      <c r="S475" s="393"/>
      <c r="T475" s="394"/>
      <c r="U475" s="34"/>
      <c r="V475" s="34"/>
      <c r="W475" s="35" t="s">
        <v>68</v>
      </c>
      <c r="X475" s="377">
        <v>0</v>
      </c>
      <c r="Y475" s="378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idden="1" x14ac:dyDescent="0.2">
      <c r="A476" s="402"/>
      <c r="B476" s="403"/>
      <c r="C476" s="403"/>
      <c r="D476" s="403"/>
      <c r="E476" s="403"/>
      <c r="F476" s="403"/>
      <c r="G476" s="403"/>
      <c r="H476" s="403"/>
      <c r="I476" s="403"/>
      <c r="J476" s="403"/>
      <c r="K476" s="403"/>
      <c r="L476" s="403"/>
      <c r="M476" s="403"/>
      <c r="N476" s="403"/>
      <c r="O476" s="404"/>
      <c r="P476" s="383" t="s">
        <v>69</v>
      </c>
      <c r="Q476" s="384"/>
      <c r="R476" s="384"/>
      <c r="S476" s="384"/>
      <c r="T476" s="384"/>
      <c r="U476" s="384"/>
      <c r="V476" s="385"/>
      <c r="W476" s="37" t="s">
        <v>70</v>
      </c>
      <c r="X476" s="379">
        <f>IFERROR(X470/H470,"0")+IFERROR(X471/H471,"0")+IFERROR(X472/H472,"0")+IFERROR(X473/H473,"0")+IFERROR(X474/H474,"0")+IFERROR(X475/H475,"0")</f>
        <v>0</v>
      </c>
      <c r="Y476" s="379">
        <f>IFERROR(Y470/H470,"0")+IFERROR(Y471/H471,"0")+IFERROR(Y472/H472,"0")+IFERROR(Y473/H473,"0")+IFERROR(Y474/H474,"0")+IFERROR(Y475/H475,"0")</f>
        <v>0</v>
      </c>
      <c r="Z476" s="379">
        <f>IFERROR(IF(Z470="",0,Z470),"0")+IFERROR(IF(Z471="",0,Z471),"0")+IFERROR(IF(Z472="",0,Z472),"0")+IFERROR(IF(Z473="",0,Z473),"0")+IFERROR(IF(Z474="",0,Z474),"0")+IFERROR(IF(Z475="",0,Z475),"0")</f>
        <v>0</v>
      </c>
      <c r="AA476" s="380"/>
      <c r="AB476" s="380"/>
      <c r="AC476" s="380"/>
    </row>
    <row r="477" spans="1:68" hidden="1" x14ac:dyDescent="0.2">
      <c r="A477" s="403"/>
      <c r="B477" s="403"/>
      <c r="C477" s="403"/>
      <c r="D477" s="403"/>
      <c r="E477" s="403"/>
      <c r="F477" s="403"/>
      <c r="G477" s="403"/>
      <c r="H477" s="403"/>
      <c r="I477" s="403"/>
      <c r="J477" s="403"/>
      <c r="K477" s="403"/>
      <c r="L477" s="403"/>
      <c r="M477" s="403"/>
      <c r="N477" s="403"/>
      <c r="O477" s="404"/>
      <c r="P477" s="383" t="s">
        <v>69</v>
      </c>
      <c r="Q477" s="384"/>
      <c r="R477" s="384"/>
      <c r="S477" s="384"/>
      <c r="T477" s="384"/>
      <c r="U477" s="384"/>
      <c r="V477" s="385"/>
      <c r="W477" s="37" t="s">
        <v>68</v>
      </c>
      <c r="X477" s="379">
        <f>IFERROR(SUM(X470:X475),"0")</f>
        <v>0</v>
      </c>
      <c r="Y477" s="379">
        <f>IFERROR(SUM(Y470:Y475),"0")</f>
        <v>0</v>
      </c>
      <c r="Z477" s="37"/>
      <c r="AA477" s="380"/>
      <c r="AB477" s="380"/>
      <c r="AC477" s="380"/>
    </row>
    <row r="478" spans="1:68" ht="14.25" hidden="1" customHeight="1" x14ac:dyDescent="0.25">
      <c r="A478" s="415" t="s">
        <v>104</v>
      </c>
      <c r="B478" s="403"/>
      <c r="C478" s="403"/>
      <c r="D478" s="403"/>
      <c r="E478" s="403"/>
      <c r="F478" s="403"/>
      <c r="G478" s="403"/>
      <c r="H478" s="403"/>
      <c r="I478" s="403"/>
      <c r="J478" s="403"/>
      <c r="K478" s="403"/>
      <c r="L478" s="403"/>
      <c r="M478" s="403"/>
      <c r="N478" s="403"/>
      <c r="O478" s="403"/>
      <c r="P478" s="403"/>
      <c r="Q478" s="403"/>
      <c r="R478" s="403"/>
      <c r="S478" s="403"/>
      <c r="T478" s="403"/>
      <c r="U478" s="403"/>
      <c r="V478" s="403"/>
      <c r="W478" s="403"/>
      <c r="X478" s="403"/>
      <c r="Y478" s="403"/>
      <c r="Z478" s="403"/>
      <c r="AA478" s="370"/>
      <c r="AB478" s="370"/>
      <c r="AC478" s="370"/>
    </row>
    <row r="479" spans="1:68" ht="27" hidden="1" customHeight="1" x14ac:dyDescent="0.25">
      <c r="A479" s="54" t="s">
        <v>591</v>
      </c>
      <c r="B479" s="54" t="s">
        <v>592</v>
      </c>
      <c r="C479" s="31">
        <v>4301170010</v>
      </c>
      <c r="D479" s="388">
        <v>4680115884090</v>
      </c>
      <c r="E479" s="389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5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93"/>
      <c r="R479" s="393"/>
      <c r="S479" s="393"/>
      <c r="T479" s="394"/>
      <c r="U479" s="34"/>
      <c r="V479" s="34"/>
      <c r="W479" s="35" t="s">
        <v>68</v>
      </c>
      <c r="X479" s="377">
        <v>0</v>
      </c>
      <c r="Y479" s="378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2"/>
      <c r="B480" s="403"/>
      <c r="C480" s="403"/>
      <c r="D480" s="403"/>
      <c r="E480" s="403"/>
      <c r="F480" s="403"/>
      <c r="G480" s="403"/>
      <c r="H480" s="403"/>
      <c r="I480" s="403"/>
      <c r="J480" s="403"/>
      <c r="K480" s="403"/>
      <c r="L480" s="403"/>
      <c r="M480" s="403"/>
      <c r="N480" s="403"/>
      <c r="O480" s="404"/>
      <c r="P480" s="383" t="s">
        <v>69</v>
      </c>
      <c r="Q480" s="384"/>
      <c r="R480" s="384"/>
      <c r="S480" s="384"/>
      <c r="T480" s="384"/>
      <c r="U480" s="384"/>
      <c r="V480" s="385"/>
      <c r="W480" s="37" t="s">
        <v>70</v>
      </c>
      <c r="X480" s="379">
        <f>IFERROR(X479/H479,"0")</f>
        <v>0</v>
      </c>
      <c r="Y480" s="379">
        <f>IFERROR(Y479/H479,"0")</f>
        <v>0</v>
      </c>
      <c r="Z480" s="379">
        <f>IFERROR(IF(Z479="",0,Z479),"0")</f>
        <v>0</v>
      </c>
      <c r="AA480" s="380"/>
      <c r="AB480" s="380"/>
      <c r="AC480" s="380"/>
    </row>
    <row r="481" spans="1:68" hidden="1" x14ac:dyDescent="0.2">
      <c r="A481" s="403"/>
      <c r="B481" s="403"/>
      <c r="C481" s="403"/>
      <c r="D481" s="403"/>
      <c r="E481" s="403"/>
      <c r="F481" s="403"/>
      <c r="G481" s="403"/>
      <c r="H481" s="403"/>
      <c r="I481" s="403"/>
      <c r="J481" s="403"/>
      <c r="K481" s="403"/>
      <c r="L481" s="403"/>
      <c r="M481" s="403"/>
      <c r="N481" s="403"/>
      <c r="O481" s="404"/>
      <c r="P481" s="383" t="s">
        <v>69</v>
      </c>
      <c r="Q481" s="384"/>
      <c r="R481" s="384"/>
      <c r="S481" s="384"/>
      <c r="T481" s="384"/>
      <c r="U481" s="384"/>
      <c r="V481" s="385"/>
      <c r="W481" s="37" t="s">
        <v>68</v>
      </c>
      <c r="X481" s="379">
        <f>IFERROR(SUM(X479:X479),"0")</f>
        <v>0</v>
      </c>
      <c r="Y481" s="379">
        <f>IFERROR(SUM(Y479:Y479),"0")</f>
        <v>0</v>
      </c>
      <c r="Z481" s="37"/>
      <c r="AA481" s="380"/>
      <c r="AB481" s="380"/>
      <c r="AC481" s="380"/>
    </row>
    <row r="482" spans="1:68" ht="16.5" hidden="1" customHeight="1" x14ac:dyDescent="0.25">
      <c r="A482" s="423" t="s">
        <v>593</v>
      </c>
      <c r="B482" s="403"/>
      <c r="C482" s="403"/>
      <c r="D482" s="403"/>
      <c r="E482" s="403"/>
      <c r="F482" s="403"/>
      <c r="G482" s="403"/>
      <c r="H482" s="403"/>
      <c r="I482" s="403"/>
      <c r="J482" s="403"/>
      <c r="K482" s="403"/>
      <c r="L482" s="403"/>
      <c r="M482" s="403"/>
      <c r="N482" s="403"/>
      <c r="O482" s="403"/>
      <c r="P482" s="403"/>
      <c r="Q482" s="403"/>
      <c r="R482" s="403"/>
      <c r="S482" s="403"/>
      <c r="T482" s="403"/>
      <c r="U482" s="403"/>
      <c r="V482" s="403"/>
      <c r="W482" s="403"/>
      <c r="X482" s="403"/>
      <c r="Y482" s="403"/>
      <c r="Z482" s="403"/>
      <c r="AA482" s="371"/>
      <c r="AB482" s="371"/>
      <c r="AC482" s="371"/>
    </row>
    <row r="483" spans="1:68" ht="14.25" hidden="1" customHeight="1" x14ac:dyDescent="0.25">
      <c r="A483" s="415" t="s">
        <v>63</v>
      </c>
      <c r="B483" s="403"/>
      <c r="C483" s="403"/>
      <c r="D483" s="403"/>
      <c r="E483" s="403"/>
      <c r="F483" s="403"/>
      <c r="G483" s="403"/>
      <c r="H483" s="403"/>
      <c r="I483" s="403"/>
      <c r="J483" s="403"/>
      <c r="K483" s="403"/>
      <c r="L483" s="403"/>
      <c r="M483" s="403"/>
      <c r="N483" s="403"/>
      <c r="O483" s="403"/>
      <c r="P483" s="403"/>
      <c r="Q483" s="403"/>
      <c r="R483" s="403"/>
      <c r="S483" s="403"/>
      <c r="T483" s="403"/>
      <c r="U483" s="403"/>
      <c r="V483" s="403"/>
      <c r="W483" s="403"/>
      <c r="X483" s="403"/>
      <c r="Y483" s="403"/>
      <c r="Z483" s="403"/>
      <c r="AA483" s="370"/>
      <c r="AB483" s="370"/>
      <c r="AC483" s="370"/>
    </row>
    <row r="484" spans="1:68" ht="27" hidden="1" customHeight="1" x14ac:dyDescent="0.25">
      <c r="A484" s="54" t="s">
        <v>594</v>
      </c>
      <c r="B484" s="54" t="s">
        <v>595</v>
      </c>
      <c r="C484" s="31">
        <v>4301031294</v>
      </c>
      <c r="D484" s="388">
        <v>4680115885189</v>
      </c>
      <c r="E484" s="389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93"/>
      <c r="R484" s="393"/>
      <c r="S484" s="393"/>
      <c r="T484" s="394"/>
      <c r="U484" s="34"/>
      <c r="V484" s="34"/>
      <c r="W484" s="35" t="s">
        <v>68</v>
      </c>
      <c r="X484" s="377">
        <v>0</v>
      </c>
      <c r="Y484" s="378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596</v>
      </c>
      <c r="B485" s="54" t="s">
        <v>597</v>
      </c>
      <c r="C485" s="31">
        <v>4301031293</v>
      </c>
      <c r="D485" s="388">
        <v>4680115885172</v>
      </c>
      <c r="E485" s="389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2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93"/>
      <c r="R485" s="393"/>
      <c r="S485" s="393"/>
      <c r="T485" s="394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598</v>
      </c>
      <c r="B486" s="54" t="s">
        <v>599</v>
      </c>
      <c r="C486" s="31">
        <v>4301031291</v>
      </c>
      <c r="D486" s="388">
        <v>4680115885110</v>
      </c>
      <c r="E486" s="389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1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93"/>
      <c r="R486" s="393"/>
      <c r="S486" s="393"/>
      <c r="T486" s="394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02"/>
      <c r="B487" s="403"/>
      <c r="C487" s="403"/>
      <c r="D487" s="403"/>
      <c r="E487" s="403"/>
      <c r="F487" s="403"/>
      <c r="G487" s="403"/>
      <c r="H487" s="403"/>
      <c r="I487" s="403"/>
      <c r="J487" s="403"/>
      <c r="K487" s="403"/>
      <c r="L487" s="403"/>
      <c r="M487" s="403"/>
      <c r="N487" s="403"/>
      <c r="O487" s="404"/>
      <c r="P487" s="383" t="s">
        <v>69</v>
      </c>
      <c r="Q487" s="384"/>
      <c r="R487" s="384"/>
      <c r="S487" s="384"/>
      <c r="T487" s="384"/>
      <c r="U487" s="384"/>
      <c r="V487" s="385"/>
      <c r="W487" s="37" t="s">
        <v>70</v>
      </c>
      <c r="X487" s="379">
        <f>IFERROR(X484/H484,"0")+IFERROR(X485/H485,"0")+IFERROR(X486/H486,"0")</f>
        <v>0</v>
      </c>
      <c r="Y487" s="379">
        <f>IFERROR(Y484/H484,"0")+IFERROR(Y485/H485,"0")+IFERROR(Y486/H486,"0")</f>
        <v>0</v>
      </c>
      <c r="Z487" s="379">
        <f>IFERROR(IF(Z484="",0,Z484),"0")+IFERROR(IF(Z485="",0,Z485),"0")+IFERROR(IF(Z486="",0,Z486),"0")</f>
        <v>0</v>
      </c>
      <c r="AA487" s="380"/>
      <c r="AB487" s="380"/>
      <c r="AC487" s="380"/>
    </row>
    <row r="488" spans="1:68" hidden="1" x14ac:dyDescent="0.2">
      <c r="A488" s="403"/>
      <c r="B488" s="403"/>
      <c r="C488" s="403"/>
      <c r="D488" s="403"/>
      <c r="E488" s="403"/>
      <c r="F488" s="403"/>
      <c r="G488" s="403"/>
      <c r="H488" s="403"/>
      <c r="I488" s="403"/>
      <c r="J488" s="403"/>
      <c r="K488" s="403"/>
      <c r="L488" s="403"/>
      <c r="M488" s="403"/>
      <c r="N488" s="403"/>
      <c r="O488" s="404"/>
      <c r="P488" s="383" t="s">
        <v>69</v>
      </c>
      <c r="Q488" s="384"/>
      <c r="R488" s="384"/>
      <c r="S488" s="384"/>
      <c r="T488" s="384"/>
      <c r="U488" s="384"/>
      <c r="V488" s="385"/>
      <c r="W488" s="37" t="s">
        <v>68</v>
      </c>
      <c r="X488" s="379">
        <f>IFERROR(SUM(X484:X486),"0")</f>
        <v>0</v>
      </c>
      <c r="Y488" s="379">
        <f>IFERROR(SUM(Y484:Y486),"0")</f>
        <v>0</v>
      </c>
      <c r="Z488" s="37"/>
      <c r="AA488" s="380"/>
      <c r="AB488" s="380"/>
      <c r="AC488" s="380"/>
    </row>
    <row r="489" spans="1:68" ht="16.5" hidden="1" customHeight="1" x14ac:dyDescent="0.25">
      <c r="A489" s="423" t="s">
        <v>600</v>
      </c>
      <c r="B489" s="403"/>
      <c r="C489" s="403"/>
      <c r="D489" s="403"/>
      <c r="E489" s="403"/>
      <c r="F489" s="403"/>
      <c r="G489" s="403"/>
      <c r="H489" s="403"/>
      <c r="I489" s="403"/>
      <c r="J489" s="403"/>
      <c r="K489" s="403"/>
      <c r="L489" s="403"/>
      <c r="M489" s="403"/>
      <c r="N489" s="403"/>
      <c r="O489" s="403"/>
      <c r="P489" s="403"/>
      <c r="Q489" s="403"/>
      <c r="R489" s="403"/>
      <c r="S489" s="403"/>
      <c r="T489" s="403"/>
      <c r="U489" s="403"/>
      <c r="V489" s="403"/>
      <c r="W489" s="403"/>
      <c r="X489" s="403"/>
      <c r="Y489" s="403"/>
      <c r="Z489" s="403"/>
      <c r="AA489" s="371"/>
      <c r="AB489" s="371"/>
      <c r="AC489" s="371"/>
    </row>
    <row r="490" spans="1:68" ht="14.25" hidden="1" customHeight="1" x14ac:dyDescent="0.25">
      <c r="A490" s="415" t="s">
        <v>63</v>
      </c>
      <c r="B490" s="403"/>
      <c r="C490" s="403"/>
      <c r="D490" s="403"/>
      <c r="E490" s="403"/>
      <c r="F490" s="403"/>
      <c r="G490" s="403"/>
      <c r="H490" s="403"/>
      <c r="I490" s="403"/>
      <c r="J490" s="403"/>
      <c r="K490" s="403"/>
      <c r="L490" s="403"/>
      <c r="M490" s="403"/>
      <c r="N490" s="403"/>
      <c r="O490" s="403"/>
      <c r="P490" s="403"/>
      <c r="Q490" s="403"/>
      <c r="R490" s="403"/>
      <c r="S490" s="403"/>
      <c r="T490" s="403"/>
      <c r="U490" s="403"/>
      <c r="V490" s="403"/>
      <c r="W490" s="403"/>
      <c r="X490" s="403"/>
      <c r="Y490" s="403"/>
      <c r="Z490" s="403"/>
      <c r="AA490" s="370"/>
      <c r="AB490" s="370"/>
      <c r="AC490" s="370"/>
    </row>
    <row r="491" spans="1:68" ht="27" hidden="1" customHeight="1" x14ac:dyDescent="0.25">
      <c r="A491" s="54" t="s">
        <v>601</v>
      </c>
      <c r="B491" s="54" t="s">
        <v>602</v>
      </c>
      <c r="C491" s="31">
        <v>4301031261</v>
      </c>
      <c r="D491" s="388">
        <v>4680115885103</v>
      </c>
      <c r="E491" s="389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93"/>
      <c r="R491" s="393"/>
      <c r="S491" s="393"/>
      <c r="T491" s="394"/>
      <c r="U491" s="34"/>
      <c r="V491" s="34"/>
      <c r="W491" s="35" t="s">
        <v>68</v>
      </c>
      <c r="X491" s="377">
        <v>0</v>
      </c>
      <c r="Y491" s="378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2"/>
      <c r="B492" s="403"/>
      <c r="C492" s="403"/>
      <c r="D492" s="403"/>
      <c r="E492" s="403"/>
      <c r="F492" s="403"/>
      <c r="G492" s="403"/>
      <c r="H492" s="403"/>
      <c r="I492" s="403"/>
      <c r="J492" s="403"/>
      <c r="K492" s="403"/>
      <c r="L492" s="403"/>
      <c r="M492" s="403"/>
      <c r="N492" s="403"/>
      <c r="O492" s="404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IFERROR(X491/H491,"0")</f>
        <v>0</v>
      </c>
      <c r="Y492" s="379">
        <f>IFERROR(Y491/H491,"0")</f>
        <v>0</v>
      </c>
      <c r="Z492" s="379">
        <f>IFERROR(IF(Z491="",0,Z491),"0")</f>
        <v>0</v>
      </c>
      <c r="AA492" s="380"/>
      <c r="AB492" s="380"/>
      <c r="AC492" s="380"/>
    </row>
    <row r="493" spans="1:68" hidden="1" x14ac:dyDescent="0.2">
      <c r="A493" s="403"/>
      <c r="B493" s="403"/>
      <c r="C493" s="403"/>
      <c r="D493" s="403"/>
      <c r="E493" s="403"/>
      <c r="F493" s="403"/>
      <c r="G493" s="403"/>
      <c r="H493" s="403"/>
      <c r="I493" s="403"/>
      <c r="J493" s="403"/>
      <c r="K493" s="403"/>
      <c r="L493" s="403"/>
      <c r="M493" s="403"/>
      <c r="N493" s="403"/>
      <c r="O493" s="404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IFERROR(SUM(X491:X491),"0")</f>
        <v>0</v>
      </c>
      <c r="Y493" s="379">
        <f>IFERROR(SUM(Y491:Y491),"0")</f>
        <v>0</v>
      </c>
      <c r="Z493" s="37"/>
      <c r="AA493" s="380"/>
      <c r="AB493" s="380"/>
      <c r="AC493" s="380"/>
    </row>
    <row r="494" spans="1:68" ht="27.75" hidden="1" customHeight="1" x14ac:dyDescent="0.2">
      <c r="A494" s="390" t="s">
        <v>603</v>
      </c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391"/>
      <c r="O494" s="391"/>
      <c r="P494" s="391"/>
      <c r="Q494" s="391"/>
      <c r="R494" s="391"/>
      <c r="S494" s="391"/>
      <c r="T494" s="391"/>
      <c r="U494" s="391"/>
      <c r="V494" s="391"/>
      <c r="W494" s="391"/>
      <c r="X494" s="391"/>
      <c r="Y494" s="391"/>
      <c r="Z494" s="391"/>
      <c r="AA494" s="48"/>
      <c r="AB494" s="48"/>
      <c r="AC494" s="48"/>
    </row>
    <row r="495" spans="1:68" ht="16.5" hidden="1" customHeight="1" x14ac:dyDescent="0.25">
      <c r="A495" s="423" t="s">
        <v>603</v>
      </c>
      <c r="B495" s="403"/>
      <c r="C495" s="403"/>
      <c r="D495" s="403"/>
      <c r="E495" s="403"/>
      <c r="F495" s="403"/>
      <c r="G495" s="403"/>
      <c r="H495" s="403"/>
      <c r="I495" s="403"/>
      <c r="J495" s="403"/>
      <c r="K495" s="403"/>
      <c r="L495" s="403"/>
      <c r="M495" s="403"/>
      <c r="N495" s="403"/>
      <c r="O495" s="403"/>
      <c r="P495" s="403"/>
      <c r="Q495" s="403"/>
      <c r="R495" s="403"/>
      <c r="S495" s="403"/>
      <c r="T495" s="403"/>
      <c r="U495" s="403"/>
      <c r="V495" s="403"/>
      <c r="W495" s="403"/>
      <c r="X495" s="403"/>
      <c r="Y495" s="403"/>
      <c r="Z495" s="403"/>
      <c r="AA495" s="371"/>
      <c r="AB495" s="371"/>
      <c r="AC495" s="371"/>
    </row>
    <row r="496" spans="1:68" ht="14.25" hidden="1" customHeight="1" x14ac:dyDescent="0.25">
      <c r="A496" s="415" t="s">
        <v>109</v>
      </c>
      <c r="B496" s="403"/>
      <c r="C496" s="403"/>
      <c r="D496" s="403"/>
      <c r="E496" s="403"/>
      <c r="F496" s="403"/>
      <c r="G496" s="403"/>
      <c r="H496" s="403"/>
      <c r="I496" s="403"/>
      <c r="J496" s="403"/>
      <c r="K496" s="403"/>
      <c r="L496" s="403"/>
      <c r="M496" s="403"/>
      <c r="N496" s="403"/>
      <c r="O496" s="403"/>
      <c r="P496" s="403"/>
      <c r="Q496" s="403"/>
      <c r="R496" s="403"/>
      <c r="S496" s="403"/>
      <c r="T496" s="403"/>
      <c r="U496" s="403"/>
      <c r="V496" s="403"/>
      <c r="W496" s="403"/>
      <c r="X496" s="403"/>
      <c r="Y496" s="403"/>
      <c r="Z496" s="403"/>
      <c r="AA496" s="370"/>
      <c r="AB496" s="370"/>
      <c r="AC496" s="370"/>
    </row>
    <row r="497" spans="1:68" ht="27" hidden="1" customHeight="1" x14ac:dyDescent="0.25">
      <c r="A497" s="54" t="s">
        <v>604</v>
      </c>
      <c r="B497" s="54" t="s">
        <v>605</v>
      </c>
      <c r="C497" s="31">
        <v>4301011795</v>
      </c>
      <c r="D497" s="388">
        <v>4607091389067</v>
      </c>
      <c r="E497" s="389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93"/>
      <c r="R497" s="393"/>
      <c r="S497" s="393"/>
      <c r="T497" s="394"/>
      <c r="U497" s="34"/>
      <c r="V497" s="34"/>
      <c r="W497" s="35" t="s">
        <v>68</v>
      </c>
      <c r="X497" s="377">
        <v>0</v>
      </c>
      <c r="Y497" s="378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hidden="1" customHeight="1" x14ac:dyDescent="0.25">
      <c r="A498" s="54" t="s">
        <v>606</v>
      </c>
      <c r="B498" s="54" t="s">
        <v>607</v>
      </c>
      <c r="C498" s="31">
        <v>4301011961</v>
      </c>
      <c r="D498" s="388">
        <v>4680115885271</v>
      </c>
      <c r="E498" s="389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93"/>
      <c r="R498" s="393"/>
      <c r="S498" s="393"/>
      <c r="T498" s="394"/>
      <c r="U498" s="34"/>
      <c r="V498" s="34"/>
      <c r="W498" s="35" t="s">
        <v>68</v>
      </c>
      <c r="X498" s="377">
        <v>0</v>
      </c>
      <c r="Y498" s="378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hidden="1" customHeight="1" x14ac:dyDescent="0.25">
      <c r="A499" s="54" t="s">
        <v>608</v>
      </c>
      <c r="B499" s="54" t="s">
        <v>609</v>
      </c>
      <c r="C499" s="31">
        <v>4301011774</v>
      </c>
      <c r="D499" s="388">
        <v>4680115884502</v>
      </c>
      <c r="E499" s="389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93"/>
      <c r="R499" s="393"/>
      <c r="S499" s="393"/>
      <c r="T499" s="394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hidden="1" customHeight="1" x14ac:dyDescent="0.25">
      <c r="A500" s="54" t="s">
        <v>610</v>
      </c>
      <c r="B500" s="54" t="s">
        <v>611</v>
      </c>
      <c r="C500" s="31">
        <v>4301011771</v>
      </c>
      <c r="D500" s="388">
        <v>4607091389104</v>
      </c>
      <c r="E500" s="389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7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93"/>
      <c r="R500" s="393"/>
      <c r="S500" s="393"/>
      <c r="T500" s="394"/>
      <c r="U500" s="34"/>
      <c r="V500" s="34"/>
      <c r="W500" s="35" t="s">
        <v>68</v>
      </c>
      <c r="X500" s="377">
        <v>0</v>
      </c>
      <c r="Y500" s="378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hidden="1" customHeight="1" x14ac:dyDescent="0.25">
      <c r="A501" s="54" t="s">
        <v>612</v>
      </c>
      <c r="B501" s="54" t="s">
        <v>613</v>
      </c>
      <c r="C501" s="31">
        <v>4301011799</v>
      </c>
      <c r="D501" s="388">
        <v>4680115884519</v>
      </c>
      <c r="E501" s="389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93"/>
      <c r="R501" s="393"/>
      <c r="S501" s="393"/>
      <c r="T501" s="394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hidden="1" customHeight="1" x14ac:dyDescent="0.25">
      <c r="A502" s="54" t="s">
        <v>614</v>
      </c>
      <c r="B502" s="54" t="s">
        <v>615</v>
      </c>
      <c r="C502" s="31">
        <v>4301011376</v>
      </c>
      <c r="D502" s="388">
        <v>4680115885226</v>
      </c>
      <c r="E502" s="389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93"/>
      <c r="R502" s="393"/>
      <c r="S502" s="393"/>
      <c r="T502" s="394"/>
      <c r="U502" s="34"/>
      <c r="V502" s="34"/>
      <c r="W502" s="35" t="s">
        <v>68</v>
      </c>
      <c r="X502" s="377">
        <v>0</v>
      </c>
      <c r="Y502" s="378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hidden="1" customHeight="1" x14ac:dyDescent="0.25">
      <c r="A503" s="54" t="s">
        <v>616</v>
      </c>
      <c r="B503" s="54" t="s">
        <v>617</v>
      </c>
      <c r="C503" s="31">
        <v>4301011778</v>
      </c>
      <c r="D503" s="388">
        <v>4680115880603</v>
      </c>
      <c r="E503" s="389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93"/>
      <c r="R503" s="393"/>
      <c r="S503" s="393"/>
      <c r="T503" s="394"/>
      <c r="U503" s="34"/>
      <c r="V503" s="34"/>
      <c r="W503" s="35" t="s">
        <v>68</v>
      </c>
      <c r="X503" s="377">
        <v>0</v>
      </c>
      <c r="Y503" s="378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customHeight="1" x14ac:dyDescent="0.25">
      <c r="A504" s="54" t="s">
        <v>618</v>
      </c>
      <c r="B504" s="54" t="s">
        <v>619</v>
      </c>
      <c r="C504" s="31">
        <v>4301011784</v>
      </c>
      <c r="D504" s="388">
        <v>4607091389982</v>
      </c>
      <c r="E504" s="389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93"/>
      <c r="R504" s="393"/>
      <c r="S504" s="393"/>
      <c r="T504" s="394"/>
      <c r="U504" s="34"/>
      <c r="V504" s="34"/>
      <c r="W504" s="35" t="s">
        <v>68</v>
      </c>
      <c r="X504" s="377">
        <v>120</v>
      </c>
      <c r="Y504" s="378">
        <f t="shared" si="83"/>
        <v>122.4</v>
      </c>
      <c r="Z504" s="36">
        <f>IFERROR(IF(Y504=0,"",ROUNDUP(Y504/H504,0)*0.00937),"")</f>
        <v>0.31857999999999997</v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127.99999999999999</v>
      </c>
      <c r="BN504" s="64">
        <f t="shared" si="86"/>
        <v>130.56</v>
      </c>
      <c r="BO504" s="64">
        <f t="shared" si="87"/>
        <v>0.27777777777777779</v>
      </c>
      <c r="BP504" s="64">
        <f t="shared" si="88"/>
        <v>0.28333333333333333</v>
      </c>
    </row>
    <row r="505" spans="1:68" x14ac:dyDescent="0.2">
      <c r="A505" s="402"/>
      <c r="B505" s="403"/>
      <c r="C505" s="403"/>
      <c r="D505" s="403"/>
      <c r="E505" s="403"/>
      <c r="F505" s="403"/>
      <c r="G505" s="403"/>
      <c r="H505" s="403"/>
      <c r="I505" s="403"/>
      <c r="J505" s="403"/>
      <c r="K505" s="403"/>
      <c r="L505" s="403"/>
      <c r="M505" s="403"/>
      <c r="N505" s="403"/>
      <c r="O505" s="404"/>
      <c r="P505" s="383" t="s">
        <v>69</v>
      </c>
      <c r="Q505" s="384"/>
      <c r="R505" s="384"/>
      <c r="S505" s="384"/>
      <c r="T505" s="384"/>
      <c r="U505" s="384"/>
      <c r="V505" s="385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33.333333333333336</v>
      </c>
      <c r="Y505" s="379">
        <f>IFERROR(Y497/H497,"0")+IFERROR(Y498/H498,"0")+IFERROR(Y499/H499,"0")+IFERROR(Y500/H500,"0")+IFERROR(Y501/H501,"0")+IFERROR(Y502/H502,"0")+IFERROR(Y503/H503,"0")+IFERROR(Y504/H504,"0")</f>
        <v>34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0.31857999999999997</v>
      </c>
      <c r="AA505" s="380"/>
      <c r="AB505" s="380"/>
      <c r="AC505" s="380"/>
    </row>
    <row r="506" spans="1:68" x14ac:dyDescent="0.2">
      <c r="A506" s="403"/>
      <c r="B506" s="403"/>
      <c r="C506" s="403"/>
      <c r="D506" s="403"/>
      <c r="E506" s="403"/>
      <c r="F506" s="403"/>
      <c r="G506" s="403"/>
      <c r="H506" s="403"/>
      <c r="I506" s="403"/>
      <c r="J506" s="403"/>
      <c r="K506" s="403"/>
      <c r="L506" s="403"/>
      <c r="M506" s="403"/>
      <c r="N506" s="403"/>
      <c r="O506" s="404"/>
      <c r="P506" s="383" t="s">
        <v>69</v>
      </c>
      <c r="Q506" s="384"/>
      <c r="R506" s="384"/>
      <c r="S506" s="384"/>
      <c r="T506" s="384"/>
      <c r="U506" s="384"/>
      <c r="V506" s="385"/>
      <c r="W506" s="37" t="s">
        <v>68</v>
      </c>
      <c r="X506" s="379">
        <f>IFERROR(SUM(X497:X504),"0")</f>
        <v>120</v>
      </c>
      <c r="Y506" s="379">
        <f>IFERROR(SUM(Y497:Y504),"0")</f>
        <v>122.4</v>
      </c>
      <c r="Z506" s="37"/>
      <c r="AA506" s="380"/>
      <c r="AB506" s="380"/>
      <c r="AC506" s="380"/>
    </row>
    <row r="507" spans="1:68" ht="14.25" hidden="1" customHeight="1" x14ac:dyDescent="0.25">
      <c r="A507" s="415" t="s">
        <v>147</v>
      </c>
      <c r="B507" s="403"/>
      <c r="C507" s="403"/>
      <c r="D507" s="403"/>
      <c r="E507" s="403"/>
      <c r="F507" s="403"/>
      <c r="G507" s="403"/>
      <c r="H507" s="403"/>
      <c r="I507" s="403"/>
      <c r="J507" s="403"/>
      <c r="K507" s="403"/>
      <c r="L507" s="403"/>
      <c r="M507" s="403"/>
      <c r="N507" s="403"/>
      <c r="O507" s="403"/>
      <c r="P507" s="403"/>
      <c r="Q507" s="403"/>
      <c r="R507" s="403"/>
      <c r="S507" s="403"/>
      <c r="T507" s="403"/>
      <c r="U507" s="403"/>
      <c r="V507" s="403"/>
      <c r="W507" s="403"/>
      <c r="X507" s="403"/>
      <c r="Y507" s="403"/>
      <c r="Z507" s="403"/>
      <c r="AA507" s="370"/>
      <c r="AB507" s="370"/>
      <c r="AC507" s="370"/>
    </row>
    <row r="508" spans="1:68" ht="16.5" hidden="1" customHeight="1" x14ac:dyDescent="0.25">
      <c r="A508" s="54" t="s">
        <v>620</v>
      </c>
      <c r="B508" s="54" t="s">
        <v>621</v>
      </c>
      <c r="C508" s="31">
        <v>4301020222</v>
      </c>
      <c r="D508" s="388">
        <v>4607091388930</v>
      </c>
      <c r="E508" s="389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93"/>
      <c r="R508" s="393"/>
      <c r="S508" s="393"/>
      <c r="T508" s="394"/>
      <c r="U508" s="34"/>
      <c r="V508" s="34"/>
      <c r="W508" s="35" t="s">
        <v>68</v>
      </c>
      <c r="X508" s="377">
        <v>0</v>
      </c>
      <c r="Y508" s="378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hidden="1" customHeight="1" x14ac:dyDescent="0.25">
      <c r="A509" s="54" t="s">
        <v>622</v>
      </c>
      <c r="B509" s="54" t="s">
        <v>623</v>
      </c>
      <c r="C509" s="31">
        <v>4301020206</v>
      </c>
      <c r="D509" s="388">
        <v>4680115880054</v>
      </c>
      <c r="E509" s="389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1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93"/>
      <c r="R509" s="393"/>
      <c r="S509" s="393"/>
      <c r="T509" s="394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402"/>
      <c r="B510" s="403"/>
      <c r="C510" s="403"/>
      <c r="D510" s="403"/>
      <c r="E510" s="403"/>
      <c r="F510" s="403"/>
      <c r="G510" s="403"/>
      <c r="H510" s="403"/>
      <c r="I510" s="403"/>
      <c r="J510" s="403"/>
      <c r="K510" s="403"/>
      <c r="L510" s="403"/>
      <c r="M510" s="403"/>
      <c r="N510" s="403"/>
      <c r="O510" s="404"/>
      <c r="P510" s="383" t="s">
        <v>69</v>
      </c>
      <c r="Q510" s="384"/>
      <c r="R510" s="384"/>
      <c r="S510" s="384"/>
      <c r="T510" s="384"/>
      <c r="U510" s="384"/>
      <c r="V510" s="385"/>
      <c r="W510" s="37" t="s">
        <v>70</v>
      </c>
      <c r="X510" s="379">
        <f>IFERROR(X508/H508,"0")+IFERROR(X509/H509,"0")</f>
        <v>0</v>
      </c>
      <c r="Y510" s="379">
        <f>IFERROR(Y508/H508,"0")+IFERROR(Y509/H509,"0")</f>
        <v>0</v>
      </c>
      <c r="Z510" s="379">
        <f>IFERROR(IF(Z508="",0,Z508),"0")+IFERROR(IF(Z509="",0,Z509),"0")</f>
        <v>0</v>
      </c>
      <c r="AA510" s="380"/>
      <c r="AB510" s="380"/>
      <c r="AC510" s="380"/>
    </row>
    <row r="511" spans="1:68" hidden="1" x14ac:dyDescent="0.2">
      <c r="A511" s="403"/>
      <c r="B511" s="403"/>
      <c r="C511" s="403"/>
      <c r="D511" s="403"/>
      <c r="E511" s="403"/>
      <c r="F511" s="403"/>
      <c r="G511" s="403"/>
      <c r="H511" s="403"/>
      <c r="I511" s="403"/>
      <c r="J511" s="403"/>
      <c r="K511" s="403"/>
      <c r="L511" s="403"/>
      <c r="M511" s="403"/>
      <c r="N511" s="403"/>
      <c r="O511" s="404"/>
      <c r="P511" s="383" t="s">
        <v>69</v>
      </c>
      <c r="Q511" s="384"/>
      <c r="R511" s="384"/>
      <c r="S511" s="384"/>
      <c r="T511" s="384"/>
      <c r="U511" s="384"/>
      <c r="V511" s="385"/>
      <c r="W511" s="37" t="s">
        <v>68</v>
      </c>
      <c r="X511" s="379">
        <f>IFERROR(SUM(X508:X509),"0")</f>
        <v>0</v>
      </c>
      <c r="Y511" s="379">
        <f>IFERROR(SUM(Y508:Y509),"0")</f>
        <v>0</v>
      </c>
      <c r="Z511" s="37"/>
      <c r="AA511" s="380"/>
      <c r="AB511" s="380"/>
      <c r="AC511" s="380"/>
    </row>
    <row r="512" spans="1:68" ht="14.25" hidden="1" customHeight="1" x14ac:dyDescent="0.25">
      <c r="A512" s="415" t="s">
        <v>63</v>
      </c>
      <c r="B512" s="403"/>
      <c r="C512" s="403"/>
      <c r="D512" s="403"/>
      <c r="E512" s="403"/>
      <c r="F512" s="403"/>
      <c r="G512" s="403"/>
      <c r="H512" s="403"/>
      <c r="I512" s="403"/>
      <c r="J512" s="403"/>
      <c r="K512" s="403"/>
      <c r="L512" s="403"/>
      <c r="M512" s="403"/>
      <c r="N512" s="403"/>
      <c r="O512" s="403"/>
      <c r="P512" s="403"/>
      <c r="Q512" s="403"/>
      <c r="R512" s="403"/>
      <c r="S512" s="403"/>
      <c r="T512" s="403"/>
      <c r="U512" s="403"/>
      <c r="V512" s="403"/>
      <c r="W512" s="403"/>
      <c r="X512" s="403"/>
      <c r="Y512" s="403"/>
      <c r="Z512" s="403"/>
      <c r="AA512" s="370"/>
      <c r="AB512" s="370"/>
      <c r="AC512" s="370"/>
    </row>
    <row r="513" spans="1:68" ht="27" hidden="1" customHeight="1" x14ac:dyDescent="0.25">
      <c r="A513" s="54" t="s">
        <v>624</v>
      </c>
      <c r="B513" s="54" t="s">
        <v>625</v>
      </c>
      <c r="C513" s="31">
        <v>4301031252</v>
      </c>
      <c r="D513" s="388">
        <v>4680115883116</v>
      </c>
      <c r="E513" s="389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93"/>
      <c r="R513" s="393"/>
      <c r="S513" s="393"/>
      <c r="T513" s="394"/>
      <c r="U513" s="34"/>
      <c r="V513" s="34"/>
      <c r="W513" s="35" t="s">
        <v>68</v>
      </c>
      <c r="X513" s="377">
        <v>0</v>
      </c>
      <c r="Y513" s="378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hidden="1" customHeight="1" x14ac:dyDescent="0.25">
      <c r="A514" s="54" t="s">
        <v>626</v>
      </c>
      <c r="B514" s="54" t="s">
        <v>627</v>
      </c>
      <c r="C514" s="31">
        <v>4301031248</v>
      </c>
      <c r="D514" s="388">
        <v>4680115883093</v>
      </c>
      <c r="E514" s="389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4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93"/>
      <c r="R514" s="393"/>
      <c r="S514" s="393"/>
      <c r="T514" s="394"/>
      <c r="U514" s="34"/>
      <c r="V514" s="34"/>
      <c r="W514" s="35" t="s">
        <v>68</v>
      </c>
      <c r="X514" s="377">
        <v>0</v>
      </c>
      <c r="Y514" s="378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hidden="1" customHeight="1" x14ac:dyDescent="0.25">
      <c r="A515" s="54" t="s">
        <v>628</v>
      </c>
      <c r="B515" s="54" t="s">
        <v>629</v>
      </c>
      <c r="C515" s="31">
        <v>4301031250</v>
      </c>
      <c r="D515" s="388">
        <v>4680115883109</v>
      </c>
      <c r="E515" s="389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93"/>
      <c r="R515" s="393"/>
      <c r="S515" s="393"/>
      <c r="T515" s="394"/>
      <c r="U515" s="34"/>
      <c r="V515" s="34"/>
      <c r="W515" s="35" t="s">
        <v>68</v>
      </c>
      <c r="X515" s="377">
        <v>0</v>
      </c>
      <c r="Y515" s="378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hidden="1" customHeight="1" x14ac:dyDescent="0.25">
      <c r="A516" s="54" t="s">
        <v>630</v>
      </c>
      <c r="B516" s="54" t="s">
        <v>631</v>
      </c>
      <c r="C516" s="31">
        <v>4301031249</v>
      </c>
      <c r="D516" s="388">
        <v>4680115882072</v>
      </c>
      <c r="E516" s="389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47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93"/>
      <c r="R516" s="393"/>
      <c r="S516" s="393"/>
      <c r="T516" s="394"/>
      <c r="U516" s="34"/>
      <c r="V516" s="34"/>
      <c r="W516" s="35" t="s">
        <v>68</v>
      </c>
      <c r="X516" s="377">
        <v>0</v>
      </c>
      <c r="Y516" s="378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hidden="1" customHeight="1" x14ac:dyDescent="0.25">
      <c r="A517" s="54" t="s">
        <v>632</v>
      </c>
      <c r="B517" s="54" t="s">
        <v>633</v>
      </c>
      <c r="C517" s="31">
        <v>4301031251</v>
      </c>
      <c r="D517" s="388">
        <v>4680115882102</v>
      </c>
      <c r="E517" s="389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1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93"/>
      <c r="R517" s="393"/>
      <c r="S517" s="393"/>
      <c r="T517" s="394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634</v>
      </c>
      <c r="B518" s="54" t="s">
        <v>635</v>
      </c>
      <c r="C518" s="31">
        <v>4301031253</v>
      </c>
      <c r="D518" s="388">
        <v>4680115882096</v>
      </c>
      <c r="E518" s="389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39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68</v>
      </c>
      <c r="X518" s="377">
        <v>0</v>
      </c>
      <c r="Y518" s="378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hidden="1" x14ac:dyDescent="0.2">
      <c r="A519" s="402"/>
      <c r="B519" s="403"/>
      <c r="C519" s="403"/>
      <c r="D519" s="403"/>
      <c r="E519" s="403"/>
      <c r="F519" s="403"/>
      <c r="G519" s="403"/>
      <c r="H519" s="403"/>
      <c r="I519" s="403"/>
      <c r="J519" s="403"/>
      <c r="K519" s="403"/>
      <c r="L519" s="403"/>
      <c r="M519" s="403"/>
      <c r="N519" s="403"/>
      <c r="O519" s="404"/>
      <c r="P519" s="383" t="s">
        <v>69</v>
      </c>
      <c r="Q519" s="384"/>
      <c r="R519" s="384"/>
      <c r="S519" s="384"/>
      <c r="T519" s="384"/>
      <c r="U519" s="384"/>
      <c r="V519" s="385"/>
      <c r="W519" s="37" t="s">
        <v>70</v>
      </c>
      <c r="X519" s="379">
        <f>IFERROR(X513/H513,"0")+IFERROR(X514/H514,"0")+IFERROR(X515/H515,"0")+IFERROR(X516/H516,"0")+IFERROR(X517/H517,"0")+IFERROR(X518/H518,"0")</f>
        <v>0</v>
      </c>
      <c r="Y519" s="379">
        <f>IFERROR(Y513/H513,"0")+IFERROR(Y514/H514,"0")+IFERROR(Y515/H515,"0")+IFERROR(Y516/H516,"0")+IFERROR(Y517/H517,"0")+IFERROR(Y518/H518,"0")</f>
        <v>0</v>
      </c>
      <c r="Z519" s="379">
        <f>IFERROR(IF(Z513="",0,Z513),"0")+IFERROR(IF(Z514="",0,Z514),"0")+IFERROR(IF(Z515="",0,Z515),"0")+IFERROR(IF(Z516="",0,Z516),"0")+IFERROR(IF(Z517="",0,Z517),"0")+IFERROR(IF(Z518="",0,Z518),"0")</f>
        <v>0</v>
      </c>
      <c r="AA519" s="380"/>
      <c r="AB519" s="380"/>
      <c r="AC519" s="380"/>
    </row>
    <row r="520" spans="1:68" hidden="1" x14ac:dyDescent="0.2">
      <c r="A520" s="403"/>
      <c r="B520" s="403"/>
      <c r="C520" s="403"/>
      <c r="D520" s="403"/>
      <c r="E520" s="403"/>
      <c r="F520" s="403"/>
      <c r="G520" s="403"/>
      <c r="H520" s="403"/>
      <c r="I520" s="403"/>
      <c r="J520" s="403"/>
      <c r="K520" s="403"/>
      <c r="L520" s="403"/>
      <c r="M520" s="403"/>
      <c r="N520" s="403"/>
      <c r="O520" s="404"/>
      <c r="P520" s="383" t="s">
        <v>69</v>
      </c>
      <c r="Q520" s="384"/>
      <c r="R520" s="384"/>
      <c r="S520" s="384"/>
      <c r="T520" s="384"/>
      <c r="U520" s="384"/>
      <c r="V520" s="385"/>
      <c r="W520" s="37" t="s">
        <v>68</v>
      </c>
      <c r="X520" s="379">
        <f>IFERROR(SUM(X513:X518),"0")</f>
        <v>0</v>
      </c>
      <c r="Y520" s="379">
        <f>IFERROR(SUM(Y513:Y518),"0")</f>
        <v>0</v>
      </c>
      <c r="Z520" s="37"/>
      <c r="AA520" s="380"/>
      <c r="AB520" s="380"/>
      <c r="AC520" s="380"/>
    </row>
    <row r="521" spans="1:68" ht="14.25" hidden="1" customHeight="1" x14ac:dyDescent="0.25">
      <c r="A521" s="415" t="s">
        <v>71</v>
      </c>
      <c r="B521" s="403"/>
      <c r="C521" s="403"/>
      <c r="D521" s="403"/>
      <c r="E521" s="403"/>
      <c r="F521" s="403"/>
      <c r="G521" s="403"/>
      <c r="H521" s="403"/>
      <c r="I521" s="403"/>
      <c r="J521" s="403"/>
      <c r="K521" s="403"/>
      <c r="L521" s="403"/>
      <c r="M521" s="403"/>
      <c r="N521" s="403"/>
      <c r="O521" s="403"/>
      <c r="P521" s="403"/>
      <c r="Q521" s="403"/>
      <c r="R521" s="403"/>
      <c r="S521" s="403"/>
      <c r="T521" s="403"/>
      <c r="U521" s="403"/>
      <c r="V521" s="403"/>
      <c r="W521" s="403"/>
      <c r="X521" s="403"/>
      <c r="Y521" s="403"/>
      <c r="Z521" s="403"/>
      <c r="AA521" s="370"/>
      <c r="AB521" s="370"/>
      <c r="AC521" s="370"/>
    </row>
    <row r="522" spans="1:68" ht="16.5" hidden="1" customHeight="1" x14ac:dyDescent="0.25">
      <c r="A522" s="54" t="s">
        <v>636</v>
      </c>
      <c r="B522" s="54" t="s">
        <v>637</v>
      </c>
      <c r="C522" s="31">
        <v>4301051230</v>
      </c>
      <c r="D522" s="388">
        <v>4607091383409</v>
      </c>
      <c r="E522" s="389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93"/>
      <c r="R522" s="393"/>
      <c r="S522" s="393"/>
      <c r="T522" s="394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638</v>
      </c>
      <c r="B523" s="54" t="s">
        <v>639</v>
      </c>
      <c r="C523" s="31">
        <v>4301051231</v>
      </c>
      <c r="D523" s="388">
        <v>4607091383416</v>
      </c>
      <c r="E523" s="389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93"/>
      <c r="R523" s="393"/>
      <c r="S523" s="393"/>
      <c r="T523" s="394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640</v>
      </c>
      <c r="B524" s="54" t="s">
        <v>641</v>
      </c>
      <c r="C524" s="31">
        <v>4301051058</v>
      </c>
      <c r="D524" s="388">
        <v>4680115883536</v>
      </c>
      <c r="E524" s="389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93"/>
      <c r="R524" s="393"/>
      <c r="S524" s="393"/>
      <c r="T524" s="394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02"/>
      <c r="B525" s="403"/>
      <c r="C525" s="403"/>
      <c r="D525" s="403"/>
      <c r="E525" s="403"/>
      <c r="F525" s="403"/>
      <c r="G525" s="403"/>
      <c r="H525" s="403"/>
      <c r="I525" s="403"/>
      <c r="J525" s="403"/>
      <c r="K525" s="403"/>
      <c r="L525" s="403"/>
      <c r="M525" s="403"/>
      <c r="N525" s="403"/>
      <c r="O525" s="404"/>
      <c r="P525" s="383" t="s">
        <v>69</v>
      </c>
      <c r="Q525" s="384"/>
      <c r="R525" s="384"/>
      <c r="S525" s="384"/>
      <c r="T525" s="384"/>
      <c r="U525" s="384"/>
      <c r="V525" s="385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hidden="1" x14ac:dyDescent="0.2">
      <c r="A526" s="403"/>
      <c r="B526" s="403"/>
      <c r="C526" s="403"/>
      <c r="D526" s="403"/>
      <c r="E526" s="403"/>
      <c r="F526" s="403"/>
      <c r="G526" s="403"/>
      <c r="H526" s="403"/>
      <c r="I526" s="403"/>
      <c r="J526" s="403"/>
      <c r="K526" s="403"/>
      <c r="L526" s="403"/>
      <c r="M526" s="403"/>
      <c r="N526" s="403"/>
      <c r="O526" s="404"/>
      <c r="P526" s="383" t="s">
        <v>69</v>
      </c>
      <c r="Q526" s="384"/>
      <c r="R526" s="384"/>
      <c r="S526" s="384"/>
      <c r="T526" s="384"/>
      <c r="U526" s="384"/>
      <c r="V526" s="385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hidden="1" customHeight="1" x14ac:dyDescent="0.25">
      <c r="A527" s="415" t="s">
        <v>168</v>
      </c>
      <c r="B527" s="403"/>
      <c r="C527" s="403"/>
      <c r="D527" s="403"/>
      <c r="E527" s="403"/>
      <c r="F527" s="403"/>
      <c r="G527" s="403"/>
      <c r="H527" s="403"/>
      <c r="I527" s="403"/>
      <c r="J527" s="403"/>
      <c r="K527" s="403"/>
      <c r="L527" s="403"/>
      <c r="M527" s="403"/>
      <c r="N527" s="403"/>
      <c r="O527" s="403"/>
      <c r="P527" s="403"/>
      <c r="Q527" s="403"/>
      <c r="R527" s="403"/>
      <c r="S527" s="403"/>
      <c r="T527" s="403"/>
      <c r="U527" s="403"/>
      <c r="V527" s="403"/>
      <c r="W527" s="403"/>
      <c r="X527" s="403"/>
      <c r="Y527" s="403"/>
      <c r="Z527" s="403"/>
      <c r="AA527" s="370"/>
      <c r="AB527" s="370"/>
      <c r="AC527" s="370"/>
    </row>
    <row r="528" spans="1:68" ht="16.5" hidden="1" customHeight="1" x14ac:dyDescent="0.25">
      <c r="A528" s="54" t="s">
        <v>642</v>
      </c>
      <c r="B528" s="54" t="s">
        <v>643</v>
      </c>
      <c r="C528" s="31">
        <v>4301060363</v>
      </c>
      <c r="D528" s="388">
        <v>4680115885035</v>
      </c>
      <c r="E528" s="389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93"/>
      <c r="R528" s="393"/>
      <c r="S528" s="393"/>
      <c r="T528" s="394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02"/>
      <c r="B529" s="403"/>
      <c r="C529" s="403"/>
      <c r="D529" s="403"/>
      <c r="E529" s="403"/>
      <c r="F529" s="403"/>
      <c r="G529" s="403"/>
      <c r="H529" s="403"/>
      <c r="I529" s="403"/>
      <c r="J529" s="403"/>
      <c r="K529" s="403"/>
      <c r="L529" s="403"/>
      <c r="M529" s="403"/>
      <c r="N529" s="403"/>
      <c r="O529" s="404"/>
      <c r="P529" s="383" t="s">
        <v>69</v>
      </c>
      <c r="Q529" s="384"/>
      <c r="R529" s="384"/>
      <c r="S529" s="384"/>
      <c r="T529" s="384"/>
      <c r="U529" s="384"/>
      <c r="V529" s="385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hidden="1" x14ac:dyDescent="0.2">
      <c r="A530" s="403"/>
      <c r="B530" s="403"/>
      <c r="C530" s="403"/>
      <c r="D530" s="403"/>
      <c r="E530" s="403"/>
      <c r="F530" s="403"/>
      <c r="G530" s="403"/>
      <c r="H530" s="403"/>
      <c r="I530" s="403"/>
      <c r="J530" s="403"/>
      <c r="K530" s="403"/>
      <c r="L530" s="403"/>
      <c r="M530" s="403"/>
      <c r="N530" s="403"/>
      <c r="O530" s="404"/>
      <c r="P530" s="383" t="s">
        <v>69</v>
      </c>
      <c r="Q530" s="384"/>
      <c r="R530" s="384"/>
      <c r="S530" s="384"/>
      <c r="T530" s="384"/>
      <c r="U530" s="384"/>
      <c r="V530" s="385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hidden="1" customHeight="1" x14ac:dyDescent="0.2">
      <c r="A531" s="390" t="s">
        <v>644</v>
      </c>
      <c r="B531" s="391"/>
      <c r="C531" s="391"/>
      <c r="D531" s="391"/>
      <c r="E531" s="391"/>
      <c r="F531" s="391"/>
      <c r="G531" s="391"/>
      <c r="H531" s="391"/>
      <c r="I531" s="391"/>
      <c r="J531" s="391"/>
      <c r="K531" s="391"/>
      <c r="L531" s="391"/>
      <c r="M531" s="391"/>
      <c r="N531" s="391"/>
      <c r="O531" s="391"/>
      <c r="P531" s="391"/>
      <c r="Q531" s="391"/>
      <c r="R531" s="391"/>
      <c r="S531" s="391"/>
      <c r="T531" s="391"/>
      <c r="U531" s="391"/>
      <c r="V531" s="391"/>
      <c r="W531" s="391"/>
      <c r="X531" s="391"/>
      <c r="Y531" s="391"/>
      <c r="Z531" s="391"/>
      <c r="AA531" s="48"/>
      <c r="AB531" s="48"/>
      <c r="AC531" s="48"/>
    </row>
    <row r="532" spans="1:68" ht="16.5" hidden="1" customHeight="1" x14ac:dyDescent="0.25">
      <c r="A532" s="423" t="s">
        <v>644</v>
      </c>
      <c r="B532" s="403"/>
      <c r="C532" s="403"/>
      <c r="D532" s="403"/>
      <c r="E532" s="403"/>
      <c r="F532" s="403"/>
      <c r="G532" s="403"/>
      <c r="H532" s="403"/>
      <c r="I532" s="403"/>
      <c r="J532" s="403"/>
      <c r="K532" s="403"/>
      <c r="L532" s="403"/>
      <c r="M532" s="403"/>
      <c r="N532" s="403"/>
      <c r="O532" s="403"/>
      <c r="P532" s="403"/>
      <c r="Q532" s="403"/>
      <c r="R532" s="403"/>
      <c r="S532" s="403"/>
      <c r="T532" s="403"/>
      <c r="U532" s="403"/>
      <c r="V532" s="403"/>
      <c r="W532" s="403"/>
      <c r="X532" s="403"/>
      <c r="Y532" s="403"/>
      <c r="Z532" s="403"/>
      <c r="AA532" s="371"/>
      <c r="AB532" s="371"/>
      <c r="AC532" s="371"/>
    </row>
    <row r="533" spans="1:68" ht="14.25" hidden="1" customHeight="1" x14ac:dyDescent="0.25">
      <c r="A533" s="415" t="s">
        <v>109</v>
      </c>
      <c r="B533" s="403"/>
      <c r="C533" s="403"/>
      <c r="D533" s="403"/>
      <c r="E533" s="403"/>
      <c r="F533" s="403"/>
      <c r="G533" s="403"/>
      <c r="H533" s="403"/>
      <c r="I533" s="403"/>
      <c r="J533" s="403"/>
      <c r="K533" s="403"/>
      <c r="L533" s="403"/>
      <c r="M533" s="403"/>
      <c r="N533" s="403"/>
      <c r="O533" s="403"/>
      <c r="P533" s="403"/>
      <c r="Q533" s="403"/>
      <c r="R533" s="403"/>
      <c r="S533" s="403"/>
      <c r="T533" s="403"/>
      <c r="U533" s="403"/>
      <c r="V533" s="403"/>
      <c r="W533" s="403"/>
      <c r="X533" s="403"/>
      <c r="Y533" s="403"/>
      <c r="Z533" s="403"/>
      <c r="AA533" s="370"/>
      <c r="AB533" s="370"/>
      <c r="AC533" s="370"/>
    </row>
    <row r="534" spans="1:68" ht="27" hidden="1" customHeight="1" x14ac:dyDescent="0.25">
      <c r="A534" s="54" t="s">
        <v>645</v>
      </c>
      <c r="B534" s="54" t="s">
        <v>646</v>
      </c>
      <c r="C534" s="31">
        <v>4301011763</v>
      </c>
      <c r="D534" s="388">
        <v>4640242181011</v>
      </c>
      <c r="E534" s="389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73" t="s">
        <v>647</v>
      </c>
      <c r="Q534" s="393"/>
      <c r="R534" s="393"/>
      <c r="S534" s="393"/>
      <c r="T534" s="394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648</v>
      </c>
      <c r="B535" s="54" t="s">
        <v>649</v>
      </c>
      <c r="C535" s="31">
        <v>4301011585</v>
      </c>
      <c r="D535" s="388">
        <v>4640242180441</v>
      </c>
      <c r="E535" s="389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40" t="s">
        <v>650</v>
      </c>
      <c r="Q535" s="393"/>
      <c r="R535" s="393"/>
      <c r="S535" s="393"/>
      <c r="T535" s="394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651</v>
      </c>
      <c r="B536" s="54" t="s">
        <v>652</v>
      </c>
      <c r="C536" s="31">
        <v>4301011584</v>
      </c>
      <c r="D536" s="388">
        <v>4640242180564</v>
      </c>
      <c r="E536" s="389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68" t="s">
        <v>653</v>
      </c>
      <c r="Q536" s="393"/>
      <c r="R536" s="393"/>
      <c r="S536" s="393"/>
      <c r="T536" s="394"/>
      <c r="U536" s="34"/>
      <c r="V536" s="34"/>
      <c r="W536" s="35" t="s">
        <v>68</v>
      </c>
      <c r="X536" s="377">
        <v>0</v>
      </c>
      <c r="Y536" s="378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654</v>
      </c>
      <c r="B537" s="54" t="s">
        <v>655</v>
      </c>
      <c r="C537" s="31">
        <v>4301011762</v>
      </c>
      <c r="D537" s="388">
        <v>4640242180922</v>
      </c>
      <c r="E537" s="389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69" t="s">
        <v>656</v>
      </c>
      <c r="Q537" s="393"/>
      <c r="R537" s="393"/>
      <c r="S537" s="393"/>
      <c r="T537" s="394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657</v>
      </c>
      <c r="B538" s="54" t="s">
        <v>658</v>
      </c>
      <c r="C538" s="31">
        <v>4301011764</v>
      </c>
      <c r="D538" s="388">
        <v>4640242181189</v>
      </c>
      <c r="E538" s="389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590" t="s">
        <v>659</v>
      </c>
      <c r="Q538" s="393"/>
      <c r="R538" s="393"/>
      <c r="S538" s="393"/>
      <c r="T538" s="394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660</v>
      </c>
      <c r="B539" s="54" t="s">
        <v>661</v>
      </c>
      <c r="C539" s="31">
        <v>4301011551</v>
      </c>
      <c r="D539" s="388">
        <v>4640242180038</v>
      </c>
      <c r="E539" s="389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71" t="s">
        <v>662</v>
      </c>
      <c r="Q539" s="393"/>
      <c r="R539" s="393"/>
      <c r="S539" s="393"/>
      <c r="T539" s="394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663</v>
      </c>
      <c r="B540" s="54" t="s">
        <v>664</v>
      </c>
      <c r="C540" s="31">
        <v>4301011765</v>
      </c>
      <c r="D540" s="388">
        <v>4640242181172</v>
      </c>
      <c r="E540" s="389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11" t="s">
        <v>665</v>
      </c>
      <c r="Q540" s="393"/>
      <c r="R540" s="393"/>
      <c r="S540" s="393"/>
      <c r="T540" s="394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idden="1" x14ac:dyDescent="0.2">
      <c r="A541" s="402"/>
      <c r="B541" s="403"/>
      <c r="C541" s="403"/>
      <c r="D541" s="403"/>
      <c r="E541" s="403"/>
      <c r="F541" s="403"/>
      <c r="G541" s="403"/>
      <c r="H541" s="403"/>
      <c r="I541" s="403"/>
      <c r="J541" s="403"/>
      <c r="K541" s="403"/>
      <c r="L541" s="403"/>
      <c r="M541" s="403"/>
      <c r="N541" s="403"/>
      <c r="O541" s="404"/>
      <c r="P541" s="383" t="s">
        <v>69</v>
      </c>
      <c r="Q541" s="384"/>
      <c r="R541" s="384"/>
      <c r="S541" s="384"/>
      <c r="T541" s="384"/>
      <c r="U541" s="384"/>
      <c r="V541" s="385"/>
      <c r="W541" s="37" t="s">
        <v>70</v>
      </c>
      <c r="X541" s="379">
        <f>IFERROR(X534/H534,"0")+IFERROR(X535/H535,"0")+IFERROR(X536/H536,"0")+IFERROR(X537/H537,"0")+IFERROR(X538/H538,"0")+IFERROR(X539/H539,"0")+IFERROR(X540/H540,"0")</f>
        <v>0</v>
      </c>
      <c r="Y541" s="379">
        <f>IFERROR(Y534/H534,"0")+IFERROR(Y535/H535,"0")+IFERROR(Y536/H536,"0")+IFERROR(Y537/H537,"0")+IFERROR(Y538/H538,"0")+IFERROR(Y539/H539,"0")+IFERROR(Y540/H540,"0")</f>
        <v>0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0"/>
      <c r="AB541" s="380"/>
      <c r="AC541" s="380"/>
    </row>
    <row r="542" spans="1:68" hidden="1" x14ac:dyDescent="0.2">
      <c r="A542" s="403"/>
      <c r="B542" s="403"/>
      <c r="C542" s="403"/>
      <c r="D542" s="403"/>
      <c r="E542" s="403"/>
      <c r="F542" s="403"/>
      <c r="G542" s="403"/>
      <c r="H542" s="403"/>
      <c r="I542" s="403"/>
      <c r="J542" s="403"/>
      <c r="K542" s="403"/>
      <c r="L542" s="403"/>
      <c r="M542" s="403"/>
      <c r="N542" s="403"/>
      <c r="O542" s="404"/>
      <c r="P542" s="383" t="s">
        <v>69</v>
      </c>
      <c r="Q542" s="384"/>
      <c r="R542" s="384"/>
      <c r="S542" s="384"/>
      <c r="T542" s="384"/>
      <c r="U542" s="384"/>
      <c r="V542" s="385"/>
      <c r="W542" s="37" t="s">
        <v>68</v>
      </c>
      <c r="X542" s="379">
        <f>IFERROR(SUM(X534:X540),"0")</f>
        <v>0</v>
      </c>
      <c r="Y542" s="379">
        <f>IFERROR(SUM(Y534:Y540),"0")</f>
        <v>0</v>
      </c>
      <c r="Z542" s="37"/>
      <c r="AA542" s="380"/>
      <c r="AB542" s="380"/>
      <c r="AC542" s="380"/>
    </row>
    <row r="543" spans="1:68" ht="14.25" hidden="1" customHeight="1" x14ac:dyDescent="0.25">
      <c r="A543" s="415" t="s">
        <v>147</v>
      </c>
      <c r="B543" s="403"/>
      <c r="C543" s="403"/>
      <c r="D543" s="403"/>
      <c r="E543" s="403"/>
      <c r="F543" s="403"/>
      <c r="G543" s="403"/>
      <c r="H543" s="403"/>
      <c r="I543" s="403"/>
      <c r="J543" s="403"/>
      <c r="K543" s="403"/>
      <c r="L543" s="403"/>
      <c r="M543" s="403"/>
      <c r="N543" s="403"/>
      <c r="O543" s="403"/>
      <c r="P543" s="403"/>
      <c r="Q543" s="403"/>
      <c r="R543" s="403"/>
      <c r="S543" s="403"/>
      <c r="T543" s="403"/>
      <c r="U543" s="403"/>
      <c r="V543" s="403"/>
      <c r="W543" s="403"/>
      <c r="X543" s="403"/>
      <c r="Y543" s="403"/>
      <c r="Z543" s="403"/>
      <c r="AA543" s="370"/>
      <c r="AB543" s="370"/>
      <c r="AC543" s="370"/>
    </row>
    <row r="544" spans="1:68" ht="16.5" hidden="1" customHeight="1" x14ac:dyDescent="0.25">
      <c r="A544" s="54" t="s">
        <v>666</v>
      </c>
      <c r="B544" s="54" t="s">
        <v>667</v>
      </c>
      <c r="C544" s="31">
        <v>4301020269</v>
      </c>
      <c r="D544" s="388">
        <v>4640242180519</v>
      </c>
      <c r="E544" s="389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66" t="s">
        <v>668</v>
      </c>
      <c r="Q544" s="393"/>
      <c r="R544" s="393"/>
      <c r="S544" s="393"/>
      <c r="T544" s="394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669</v>
      </c>
      <c r="B545" s="54" t="s">
        <v>670</v>
      </c>
      <c r="C545" s="31">
        <v>4301020260</v>
      </c>
      <c r="D545" s="388">
        <v>4640242180526</v>
      </c>
      <c r="E545" s="389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9" t="s">
        <v>671</v>
      </c>
      <c r="Q545" s="393"/>
      <c r="R545" s="393"/>
      <c r="S545" s="393"/>
      <c r="T545" s="394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672</v>
      </c>
      <c r="B546" s="54" t="s">
        <v>673</v>
      </c>
      <c r="C546" s="31">
        <v>4301020309</v>
      </c>
      <c r="D546" s="388">
        <v>4640242180090</v>
      </c>
      <c r="E546" s="389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520" t="s">
        <v>674</v>
      </c>
      <c r="Q546" s="393"/>
      <c r="R546" s="393"/>
      <c r="S546" s="393"/>
      <c r="T546" s="394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675</v>
      </c>
      <c r="B547" s="54" t="s">
        <v>676</v>
      </c>
      <c r="C547" s="31">
        <v>4301020295</v>
      </c>
      <c r="D547" s="388">
        <v>4640242181363</v>
      </c>
      <c r="E547" s="389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5" t="s">
        <v>677</v>
      </c>
      <c r="Q547" s="393"/>
      <c r="R547" s="393"/>
      <c r="S547" s="393"/>
      <c r="T547" s="394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02"/>
      <c r="B548" s="403"/>
      <c r="C548" s="403"/>
      <c r="D548" s="403"/>
      <c r="E548" s="403"/>
      <c r="F548" s="403"/>
      <c r="G548" s="403"/>
      <c r="H548" s="403"/>
      <c r="I548" s="403"/>
      <c r="J548" s="403"/>
      <c r="K548" s="403"/>
      <c r="L548" s="403"/>
      <c r="M548" s="403"/>
      <c r="N548" s="403"/>
      <c r="O548" s="404"/>
      <c r="P548" s="383" t="s">
        <v>69</v>
      </c>
      <c r="Q548" s="384"/>
      <c r="R548" s="384"/>
      <c r="S548" s="384"/>
      <c r="T548" s="384"/>
      <c r="U548" s="384"/>
      <c r="V548" s="385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hidden="1" x14ac:dyDescent="0.2">
      <c r="A549" s="403"/>
      <c r="B549" s="403"/>
      <c r="C549" s="403"/>
      <c r="D549" s="403"/>
      <c r="E549" s="403"/>
      <c r="F549" s="403"/>
      <c r="G549" s="403"/>
      <c r="H549" s="403"/>
      <c r="I549" s="403"/>
      <c r="J549" s="403"/>
      <c r="K549" s="403"/>
      <c r="L549" s="403"/>
      <c r="M549" s="403"/>
      <c r="N549" s="403"/>
      <c r="O549" s="404"/>
      <c r="P549" s="383" t="s">
        <v>69</v>
      </c>
      <c r="Q549" s="384"/>
      <c r="R549" s="384"/>
      <c r="S549" s="384"/>
      <c r="T549" s="384"/>
      <c r="U549" s="384"/>
      <c r="V549" s="385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hidden="1" customHeight="1" x14ac:dyDescent="0.25">
      <c r="A550" s="415" t="s">
        <v>63</v>
      </c>
      <c r="B550" s="403"/>
      <c r="C550" s="403"/>
      <c r="D550" s="403"/>
      <c r="E550" s="403"/>
      <c r="F550" s="403"/>
      <c r="G550" s="403"/>
      <c r="H550" s="403"/>
      <c r="I550" s="403"/>
      <c r="J550" s="403"/>
      <c r="K550" s="403"/>
      <c r="L550" s="403"/>
      <c r="M550" s="403"/>
      <c r="N550" s="403"/>
      <c r="O550" s="403"/>
      <c r="P550" s="403"/>
      <c r="Q550" s="403"/>
      <c r="R550" s="403"/>
      <c r="S550" s="403"/>
      <c r="T550" s="403"/>
      <c r="U550" s="403"/>
      <c r="V550" s="403"/>
      <c r="W550" s="403"/>
      <c r="X550" s="403"/>
      <c r="Y550" s="403"/>
      <c r="Z550" s="403"/>
      <c r="AA550" s="370"/>
      <c r="AB550" s="370"/>
      <c r="AC550" s="370"/>
    </row>
    <row r="551" spans="1:68" ht="27" hidden="1" customHeight="1" x14ac:dyDescent="0.25">
      <c r="A551" s="54" t="s">
        <v>678</v>
      </c>
      <c r="B551" s="54" t="s">
        <v>679</v>
      </c>
      <c r="C551" s="31">
        <v>4301031280</v>
      </c>
      <c r="D551" s="388">
        <v>4640242180816</v>
      </c>
      <c r="E551" s="389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4" t="s">
        <v>680</v>
      </c>
      <c r="Q551" s="393"/>
      <c r="R551" s="393"/>
      <c r="S551" s="393"/>
      <c r="T551" s="394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hidden="1" customHeight="1" x14ac:dyDescent="0.25">
      <c r="A552" s="54" t="s">
        <v>681</v>
      </c>
      <c r="B552" s="54" t="s">
        <v>682</v>
      </c>
      <c r="C552" s="31">
        <v>4301031244</v>
      </c>
      <c r="D552" s="388">
        <v>4640242180595</v>
      </c>
      <c r="E552" s="389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5" t="s">
        <v>683</v>
      </c>
      <c r="Q552" s="393"/>
      <c r="R552" s="393"/>
      <c r="S552" s="393"/>
      <c r="T552" s="394"/>
      <c r="U552" s="34"/>
      <c r="V552" s="34"/>
      <c r="W552" s="35" t="s">
        <v>68</v>
      </c>
      <c r="X552" s="377">
        <v>0</v>
      </c>
      <c r="Y552" s="378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684</v>
      </c>
      <c r="B553" s="54" t="s">
        <v>685</v>
      </c>
      <c r="C553" s="31">
        <v>4301031289</v>
      </c>
      <c r="D553" s="388">
        <v>4640242181615</v>
      </c>
      <c r="E553" s="389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6" t="s">
        <v>686</v>
      </c>
      <c r="Q553" s="393"/>
      <c r="R553" s="393"/>
      <c r="S553" s="393"/>
      <c r="T553" s="394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687</v>
      </c>
      <c r="B554" s="54" t="s">
        <v>688</v>
      </c>
      <c r="C554" s="31">
        <v>4301031285</v>
      </c>
      <c r="D554" s="388">
        <v>4640242181639</v>
      </c>
      <c r="E554" s="389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49" t="s">
        <v>689</v>
      </c>
      <c r="Q554" s="393"/>
      <c r="R554" s="393"/>
      <c r="S554" s="393"/>
      <c r="T554" s="394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690</v>
      </c>
      <c r="B555" s="54" t="s">
        <v>691</v>
      </c>
      <c r="C555" s="31">
        <v>4301031287</v>
      </c>
      <c r="D555" s="388">
        <v>4640242181622</v>
      </c>
      <c r="E555" s="389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79" t="s">
        <v>692</v>
      </c>
      <c r="Q555" s="393"/>
      <c r="R555" s="393"/>
      <c r="S555" s="393"/>
      <c r="T555" s="394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693</v>
      </c>
      <c r="B556" s="54" t="s">
        <v>694</v>
      </c>
      <c r="C556" s="31">
        <v>4301031200</v>
      </c>
      <c r="D556" s="388">
        <v>4640242180489</v>
      </c>
      <c r="E556" s="389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515" t="s">
        <v>695</v>
      </c>
      <c r="Q556" s="393"/>
      <c r="R556" s="393"/>
      <c r="S556" s="393"/>
      <c r="T556" s="394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idden="1" x14ac:dyDescent="0.2">
      <c r="A557" s="402"/>
      <c r="B557" s="403"/>
      <c r="C557" s="403"/>
      <c r="D557" s="403"/>
      <c r="E557" s="403"/>
      <c r="F557" s="403"/>
      <c r="G557" s="403"/>
      <c r="H557" s="403"/>
      <c r="I557" s="403"/>
      <c r="J557" s="403"/>
      <c r="K557" s="403"/>
      <c r="L557" s="403"/>
      <c r="M557" s="403"/>
      <c r="N557" s="403"/>
      <c r="O557" s="404"/>
      <c r="P557" s="383" t="s">
        <v>69</v>
      </c>
      <c r="Q557" s="384"/>
      <c r="R557" s="384"/>
      <c r="S557" s="384"/>
      <c r="T557" s="384"/>
      <c r="U557" s="384"/>
      <c r="V557" s="385"/>
      <c r="W557" s="37" t="s">
        <v>70</v>
      </c>
      <c r="X557" s="379">
        <f>IFERROR(X551/H551,"0")+IFERROR(X552/H552,"0")+IFERROR(X553/H553,"0")+IFERROR(X554/H554,"0")+IFERROR(X555/H555,"0")+IFERROR(X556/H556,"0")</f>
        <v>0</v>
      </c>
      <c r="Y557" s="379">
        <f>IFERROR(Y551/H551,"0")+IFERROR(Y552/H552,"0")+IFERROR(Y553/H553,"0")+IFERROR(Y554/H554,"0")+IFERROR(Y555/H555,"0")+IFERROR(Y556/H556,"0")</f>
        <v>0</v>
      </c>
      <c r="Z557" s="379">
        <f>IFERROR(IF(Z551="",0,Z551),"0")+IFERROR(IF(Z552="",0,Z552),"0")+IFERROR(IF(Z553="",0,Z553),"0")+IFERROR(IF(Z554="",0,Z554),"0")+IFERROR(IF(Z555="",0,Z555),"0")+IFERROR(IF(Z556="",0,Z556),"0")</f>
        <v>0</v>
      </c>
      <c r="AA557" s="380"/>
      <c r="AB557" s="380"/>
      <c r="AC557" s="380"/>
    </row>
    <row r="558" spans="1:68" hidden="1" x14ac:dyDescent="0.2">
      <c r="A558" s="403"/>
      <c r="B558" s="403"/>
      <c r="C558" s="403"/>
      <c r="D558" s="403"/>
      <c r="E558" s="403"/>
      <c r="F558" s="403"/>
      <c r="G558" s="403"/>
      <c r="H558" s="403"/>
      <c r="I558" s="403"/>
      <c r="J558" s="403"/>
      <c r="K558" s="403"/>
      <c r="L558" s="403"/>
      <c r="M558" s="403"/>
      <c r="N558" s="403"/>
      <c r="O558" s="404"/>
      <c r="P558" s="383" t="s">
        <v>69</v>
      </c>
      <c r="Q558" s="384"/>
      <c r="R558" s="384"/>
      <c r="S558" s="384"/>
      <c r="T558" s="384"/>
      <c r="U558" s="384"/>
      <c r="V558" s="385"/>
      <c r="W558" s="37" t="s">
        <v>68</v>
      </c>
      <c r="X558" s="379">
        <f>IFERROR(SUM(X551:X556),"0")</f>
        <v>0</v>
      </c>
      <c r="Y558" s="379">
        <f>IFERROR(SUM(Y551:Y556),"0")</f>
        <v>0</v>
      </c>
      <c r="Z558" s="37"/>
      <c r="AA558" s="380"/>
      <c r="AB558" s="380"/>
      <c r="AC558" s="380"/>
    </row>
    <row r="559" spans="1:68" ht="14.25" hidden="1" customHeight="1" x14ac:dyDescent="0.25">
      <c r="A559" s="415" t="s">
        <v>71</v>
      </c>
      <c r="B559" s="403"/>
      <c r="C559" s="403"/>
      <c r="D559" s="403"/>
      <c r="E559" s="403"/>
      <c r="F559" s="403"/>
      <c r="G559" s="403"/>
      <c r="H559" s="403"/>
      <c r="I559" s="403"/>
      <c r="J559" s="403"/>
      <c r="K559" s="403"/>
      <c r="L559" s="403"/>
      <c r="M559" s="403"/>
      <c r="N559" s="403"/>
      <c r="O559" s="403"/>
      <c r="P559" s="403"/>
      <c r="Q559" s="403"/>
      <c r="R559" s="403"/>
      <c r="S559" s="403"/>
      <c r="T559" s="403"/>
      <c r="U559" s="403"/>
      <c r="V559" s="403"/>
      <c r="W559" s="403"/>
      <c r="X559" s="403"/>
      <c r="Y559" s="403"/>
      <c r="Z559" s="403"/>
      <c r="AA559" s="370"/>
      <c r="AB559" s="370"/>
      <c r="AC559" s="370"/>
    </row>
    <row r="560" spans="1:68" ht="27" hidden="1" customHeight="1" x14ac:dyDescent="0.25">
      <c r="A560" s="54" t="s">
        <v>696</v>
      </c>
      <c r="B560" s="54" t="s">
        <v>697</v>
      </c>
      <c r="C560" s="31">
        <v>4301051746</v>
      </c>
      <c r="D560" s="388">
        <v>4640242180533</v>
      </c>
      <c r="E560" s="389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688" t="s">
        <v>698</v>
      </c>
      <c r="Q560" s="393"/>
      <c r="R560" s="393"/>
      <c r="S560" s="393"/>
      <c r="T560" s="394"/>
      <c r="U560" s="34"/>
      <c r="V560" s="34"/>
      <c r="W560" s="35" t="s">
        <v>68</v>
      </c>
      <c r="X560" s="377">
        <v>0</v>
      </c>
      <c r="Y560" s="378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hidden="1" customHeight="1" x14ac:dyDescent="0.25">
      <c r="A561" s="54" t="s">
        <v>699</v>
      </c>
      <c r="B561" s="54" t="s">
        <v>700</v>
      </c>
      <c r="C561" s="31">
        <v>4301051510</v>
      </c>
      <c r="D561" s="388">
        <v>4640242180540</v>
      </c>
      <c r="E561" s="389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624" t="s">
        <v>701</v>
      </c>
      <c r="Q561" s="393"/>
      <c r="R561" s="393"/>
      <c r="S561" s="393"/>
      <c r="T561" s="394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402"/>
      <c r="B562" s="403"/>
      <c r="C562" s="403"/>
      <c r="D562" s="403"/>
      <c r="E562" s="403"/>
      <c r="F562" s="403"/>
      <c r="G562" s="403"/>
      <c r="H562" s="403"/>
      <c r="I562" s="403"/>
      <c r="J562" s="403"/>
      <c r="K562" s="403"/>
      <c r="L562" s="403"/>
      <c r="M562" s="403"/>
      <c r="N562" s="403"/>
      <c r="O562" s="404"/>
      <c r="P562" s="383" t="s">
        <v>69</v>
      </c>
      <c r="Q562" s="384"/>
      <c r="R562" s="384"/>
      <c r="S562" s="384"/>
      <c r="T562" s="384"/>
      <c r="U562" s="384"/>
      <c r="V562" s="385"/>
      <c r="W562" s="37" t="s">
        <v>70</v>
      </c>
      <c r="X562" s="379">
        <f>IFERROR(X560/H560,"0")+IFERROR(X561/H561,"0")</f>
        <v>0</v>
      </c>
      <c r="Y562" s="379">
        <f>IFERROR(Y560/H560,"0")+IFERROR(Y561/H561,"0")</f>
        <v>0</v>
      </c>
      <c r="Z562" s="379">
        <f>IFERROR(IF(Z560="",0,Z560),"0")+IFERROR(IF(Z561="",0,Z561),"0")</f>
        <v>0</v>
      </c>
      <c r="AA562" s="380"/>
      <c r="AB562" s="380"/>
      <c r="AC562" s="380"/>
    </row>
    <row r="563" spans="1:68" hidden="1" x14ac:dyDescent="0.2">
      <c r="A563" s="403"/>
      <c r="B563" s="403"/>
      <c r="C563" s="403"/>
      <c r="D563" s="403"/>
      <c r="E563" s="403"/>
      <c r="F563" s="403"/>
      <c r="G563" s="403"/>
      <c r="H563" s="403"/>
      <c r="I563" s="403"/>
      <c r="J563" s="403"/>
      <c r="K563" s="403"/>
      <c r="L563" s="403"/>
      <c r="M563" s="403"/>
      <c r="N563" s="403"/>
      <c r="O563" s="404"/>
      <c r="P563" s="383" t="s">
        <v>69</v>
      </c>
      <c r="Q563" s="384"/>
      <c r="R563" s="384"/>
      <c r="S563" s="384"/>
      <c r="T563" s="384"/>
      <c r="U563" s="384"/>
      <c r="V563" s="385"/>
      <c r="W563" s="37" t="s">
        <v>68</v>
      </c>
      <c r="X563" s="379">
        <f>IFERROR(SUM(X560:X561),"0")</f>
        <v>0</v>
      </c>
      <c r="Y563" s="379">
        <f>IFERROR(SUM(Y560:Y561),"0")</f>
        <v>0</v>
      </c>
      <c r="Z563" s="37"/>
      <c r="AA563" s="380"/>
      <c r="AB563" s="380"/>
      <c r="AC563" s="380"/>
    </row>
    <row r="564" spans="1:68" ht="14.25" hidden="1" customHeight="1" x14ac:dyDescent="0.25">
      <c r="A564" s="415" t="s">
        <v>168</v>
      </c>
      <c r="B564" s="403"/>
      <c r="C564" s="403"/>
      <c r="D564" s="403"/>
      <c r="E564" s="403"/>
      <c r="F564" s="403"/>
      <c r="G564" s="403"/>
      <c r="H564" s="403"/>
      <c r="I564" s="403"/>
      <c r="J564" s="403"/>
      <c r="K564" s="403"/>
      <c r="L564" s="403"/>
      <c r="M564" s="403"/>
      <c r="N564" s="403"/>
      <c r="O564" s="403"/>
      <c r="P564" s="403"/>
      <c r="Q564" s="403"/>
      <c r="R564" s="403"/>
      <c r="S564" s="403"/>
      <c r="T564" s="403"/>
      <c r="U564" s="403"/>
      <c r="V564" s="403"/>
      <c r="W564" s="403"/>
      <c r="X564" s="403"/>
      <c r="Y564" s="403"/>
      <c r="Z564" s="403"/>
      <c r="AA564" s="370"/>
      <c r="AB564" s="370"/>
      <c r="AC564" s="370"/>
    </row>
    <row r="565" spans="1:68" ht="27" hidden="1" customHeight="1" x14ac:dyDescent="0.25">
      <c r="A565" s="54" t="s">
        <v>702</v>
      </c>
      <c r="B565" s="54" t="s">
        <v>703</v>
      </c>
      <c r="C565" s="31">
        <v>4301060408</v>
      </c>
      <c r="D565" s="388">
        <v>4640242180120</v>
      </c>
      <c r="E565" s="389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8" t="s">
        <v>704</v>
      </c>
      <c r="Q565" s="393"/>
      <c r="R565" s="393"/>
      <c r="S565" s="393"/>
      <c r="T565" s="394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702</v>
      </c>
      <c r="B566" s="54" t="s">
        <v>705</v>
      </c>
      <c r="C566" s="31">
        <v>4301060354</v>
      </c>
      <c r="D566" s="388">
        <v>4640242180120</v>
      </c>
      <c r="E566" s="389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615" t="s">
        <v>706</v>
      </c>
      <c r="Q566" s="393"/>
      <c r="R566" s="393"/>
      <c r="S566" s="393"/>
      <c r="T566" s="394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707</v>
      </c>
      <c r="B567" s="54" t="s">
        <v>708</v>
      </c>
      <c r="C567" s="31">
        <v>4301060407</v>
      </c>
      <c r="D567" s="388">
        <v>4640242180137</v>
      </c>
      <c r="E567" s="389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659" t="s">
        <v>709</v>
      </c>
      <c r="Q567" s="393"/>
      <c r="R567" s="393"/>
      <c r="S567" s="393"/>
      <c r="T567" s="394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707</v>
      </c>
      <c r="B568" s="54" t="s">
        <v>710</v>
      </c>
      <c r="C568" s="31">
        <v>4301060355</v>
      </c>
      <c r="D568" s="388">
        <v>4640242180137</v>
      </c>
      <c r="E568" s="389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46" t="s">
        <v>711</v>
      </c>
      <c r="Q568" s="393"/>
      <c r="R568" s="393"/>
      <c r="S568" s="393"/>
      <c r="T568" s="394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02"/>
      <c r="B569" s="403"/>
      <c r="C569" s="403"/>
      <c r="D569" s="403"/>
      <c r="E569" s="403"/>
      <c r="F569" s="403"/>
      <c r="G569" s="403"/>
      <c r="H569" s="403"/>
      <c r="I569" s="403"/>
      <c r="J569" s="403"/>
      <c r="K569" s="403"/>
      <c r="L569" s="403"/>
      <c r="M569" s="403"/>
      <c r="N569" s="403"/>
      <c r="O569" s="404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IFERROR(X565/H565,"0")+IFERROR(X566/H566,"0")+IFERROR(X567/H567,"0")+IFERROR(X568/H568,"0")</f>
        <v>0</v>
      </c>
      <c r="Y569" s="379">
        <f>IFERROR(Y565/H565,"0")+IFERROR(Y566/H566,"0")+IFERROR(Y567/H567,"0")+IFERROR(Y568/H568,"0")</f>
        <v>0</v>
      </c>
      <c r="Z569" s="379">
        <f>IFERROR(IF(Z565="",0,Z565),"0")+IFERROR(IF(Z566="",0,Z566),"0")+IFERROR(IF(Z567="",0,Z567),"0")+IFERROR(IF(Z568="",0,Z568),"0")</f>
        <v>0</v>
      </c>
      <c r="AA569" s="380"/>
      <c r="AB569" s="380"/>
      <c r="AC569" s="380"/>
    </row>
    <row r="570" spans="1:68" hidden="1" x14ac:dyDescent="0.2">
      <c r="A570" s="403"/>
      <c r="B570" s="403"/>
      <c r="C570" s="403"/>
      <c r="D570" s="403"/>
      <c r="E570" s="403"/>
      <c r="F570" s="403"/>
      <c r="G570" s="403"/>
      <c r="H570" s="403"/>
      <c r="I570" s="403"/>
      <c r="J570" s="403"/>
      <c r="K570" s="403"/>
      <c r="L570" s="403"/>
      <c r="M570" s="403"/>
      <c r="N570" s="403"/>
      <c r="O570" s="404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IFERROR(SUM(X565:X568),"0")</f>
        <v>0</v>
      </c>
      <c r="Y570" s="379">
        <f>IFERROR(SUM(Y565:Y568),"0")</f>
        <v>0</v>
      </c>
      <c r="Z570" s="37"/>
      <c r="AA570" s="380"/>
      <c r="AB570" s="380"/>
      <c r="AC570" s="380"/>
    </row>
    <row r="571" spans="1:68" ht="16.5" hidden="1" customHeight="1" x14ac:dyDescent="0.25">
      <c r="A571" s="423" t="s">
        <v>712</v>
      </c>
      <c r="B571" s="403"/>
      <c r="C571" s="403"/>
      <c r="D571" s="403"/>
      <c r="E571" s="403"/>
      <c r="F571" s="403"/>
      <c r="G571" s="403"/>
      <c r="H571" s="403"/>
      <c r="I571" s="403"/>
      <c r="J571" s="403"/>
      <c r="K571" s="403"/>
      <c r="L571" s="403"/>
      <c r="M571" s="403"/>
      <c r="N571" s="403"/>
      <c r="O571" s="403"/>
      <c r="P571" s="403"/>
      <c r="Q571" s="403"/>
      <c r="R571" s="403"/>
      <c r="S571" s="403"/>
      <c r="T571" s="403"/>
      <c r="U571" s="403"/>
      <c r="V571" s="403"/>
      <c r="W571" s="403"/>
      <c r="X571" s="403"/>
      <c r="Y571" s="403"/>
      <c r="Z571" s="403"/>
      <c r="AA571" s="371"/>
      <c r="AB571" s="371"/>
      <c r="AC571" s="371"/>
    </row>
    <row r="572" spans="1:68" ht="14.25" hidden="1" customHeight="1" x14ac:dyDescent="0.25">
      <c r="A572" s="415" t="s">
        <v>109</v>
      </c>
      <c r="B572" s="403"/>
      <c r="C572" s="403"/>
      <c r="D572" s="403"/>
      <c r="E572" s="403"/>
      <c r="F572" s="403"/>
      <c r="G572" s="403"/>
      <c r="H572" s="403"/>
      <c r="I572" s="403"/>
      <c r="J572" s="403"/>
      <c r="K572" s="403"/>
      <c r="L572" s="403"/>
      <c r="M572" s="403"/>
      <c r="N572" s="403"/>
      <c r="O572" s="403"/>
      <c r="P572" s="403"/>
      <c r="Q572" s="403"/>
      <c r="R572" s="403"/>
      <c r="S572" s="403"/>
      <c r="T572" s="403"/>
      <c r="U572" s="403"/>
      <c r="V572" s="403"/>
      <c r="W572" s="403"/>
      <c r="X572" s="403"/>
      <c r="Y572" s="403"/>
      <c r="Z572" s="403"/>
      <c r="AA572" s="370"/>
      <c r="AB572" s="370"/>
      <c r="AC572" s="370"/>
    </row>
    <row r="573" spans="1:68" ht="27" hidden="1" customHeight="1" x14ac:dyDescent="0.25">
      <c r="A573" s="54" t="s">
        <v>713</v>
      </c>
      <c r="B573" s="54" t="s">
        <v>714</v>
      </c>
      <c r="C573" s="31">
        <v>4301011951</v>
      </c>
      <c r="D573" s="388">
        <v>4640242180045</v>
      </c>
      <c r="E573" s="389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481" t="s">
        <v>715</v>
      </c>
      <c r="Q573" s="393"/>
      <c r="R573" s="393"/>
      <c r="S573" s="393"/>
      <c r="T573" s="394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716</v>
      </c>
      <c r="B574" s="54" t="s">
        <v>717</v>
      </c>
      <c r="C574" s="31">
        <v>4301011950</v>
      </c>
      <c r="D574" s="388">
        <v>4640242180601</v>
      </c>
      <c r="E574" s="389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545" t="s">
        <v>718</v>
      </c>
      <c r="Q574" s="393"/>
      <c r="R574" s="393"/>
      <c r="S574" s="393"/>
      <c r="T574" s="394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402"/>
      <c r="B575" s="403"/>
      <c r="C575" s="403"/>
      <c r="D575" s="403"/>
      <c r="E575" s="403"/>
      <c r="F575" s="403"/>
      <c r="G575" s="403"/>
      <c r="H575" s="403"/>
      <c r="I575" s="403"/>
      <c r="J575" s="403"/>
      <c r="K575" s="403"/>
      <c r="L575" s="403"/>
      <c r="M575" s="403"/>
      <c r="N575" s="403"/>
      <c r="O575" s="404"/>
      <c r="P575" s="383" t="s">
        <v>69</v>
      </c>
      <c r="Q575" s="384"/>
      <c r="R575" s="384"/>
      <c r="S575" s="384"/>
      <c r="T575" s="384"/>
      <c r="U575" s="384"/>
      <c r="V575" s="385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hidden="1" x14ac:dyDescent="0.2">
      <c r="A576" s="403"/>
      <c r="B576" s="403"/>
      <c r="C576" s="403"/>
      <c r="D576" s="403"/>
      <c r="E576" s="403"/>
      <c r="F576" s="403"/>
      <c r="G576" s="403"/>
      <c r="H576" s="403"/>
      <c r="I576" s="403"/>
      <c r="J576" s="403"/>
      <c r="K576" s="403"/>
      <c r="L576" s="403"/>
      <c r="M576" s="403"/>
      <c r="N576" s="403"/>
      <c r="O576" s="404"/>
      <c r="P576" s="383" t="s">
        <v>69</v>
      </c>
      <c r="Q576" s="384"/>
      <c r="R576" s="384"/>
      <c r="S576" s="384"/>
      <c r="T576" s="384"/>
      <c r="U576" s="384"/>
      <c r="V576" s="385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hidden="1" customHeight="1" x14ac:dyDescent="0.25">
      <c r="A577" s="415" t="s">
        <v>147</v>
      </c>
      <c r="B577" s="403"/>
      <c r="C577" s="403"/>
      <c r="D577" s="403"/>
      <c r="E577" s="403"/>
      <c r="F577" s="403"/>
      <c r="G577" s="403"/>
      <c r="H577" s="403"/>
      <c r="I577" s="403"/>
      <c r="J577" s="403"/>
      <c r="K577" s="403"/>
      <c r="L577" s="403"/>
      <c r="M577" s="403"/>
      <c r="N577" s="403"/>
      <c r="O577" s="403"/>
      <c r="P577" s="403"/>
      <c r="Q577" s="403"/>
      <c r="R577" s="403"/>
      <c r="S577" s="403"/>
      <c r="T577" s="403"/>
      <c r="U577" s="403"/>
      <c r="V577" s="403"/>
      <c r="W577" s="403"/>
      <c r="X577" s="403"/>
      <c r="Y577" s="403"/>
      <c r="Z577" s="403"/>
      <c r="AA577" s="370"/>
      <c r="AB577" s="370"/>
      <c r="AC577" s="370"/>
    </row>
    <row r="578" spans="1:68" ht="27" hidden="1" customHeight="1" x14ac:dyDescent="0.25">
      <c r="A578" s="54" t="s">
        <v>719</v>
      </c>
      <c r="B578" s="54" t="s">
        <v>720</v>
      </c>
      <c r="C578" s="31">
        <v>4301020314</v>
      </c>
      <c r="D578" s="388">
        <v>4640242180090</v>
      </c>
      <c r="E578" s="389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721" t="s">
        <v>721</v>
      </c>
      <c r="Q578" s="393"/>
      <c r="R578" s="393"/>
      <c r="S578" s="393"/>
      <c r="T578" s="394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402"/>
      <c r="B579" s="403"/>
      <c r="C579" s="403"/>
      <c r="D579" s="403"/>
      <c r="E579" s="403"/>
      <c r="F579" s="403"/>
      <c r="G579" s="403"/>
      <c r="H579" s="403"/>
      <c r="I579" s="403"/>
      <c r="J579" s="403"/>
      <c r="K579" s="403"/>
      <c r="L579" s="403"/>
      <c r="M579" s="403"/>
      <c r="N579" s="403"/>
      <c r="O579" s="404"/>
      <c r="P579" s="383" t="s">
        <v>69</v>
      </c>
      <c r="Q579" s="384"/>
      <c r="R579" s="384"/>
      <c r="S579" s="384"/>
      <c r="T579" s="384"/>
      <c r="U579" s="384"/>
      <c r="V579" s="385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hidden="1" x14ac:dyDescent="0.2">
      <c r="A580" s="403"/>
      <c r="B580" s="403"/>
      <c r="C580" s="403"/>
      <c r="D580" s="403"/>
      <c r="E580" s="403"/>
      <c r="F580" s="403"/>
      <c r="G580" s="403"/>
      <c r="H580" s="403"/>
      <c r="I580" s="403"/>
      <c r="J580" s="403"/>
      <c r="K580" s="403"/>
      <c r="L580" s="403"/>
      <c r="M580" s="403"/>
      <c r="N580" s="403"/>
      <c r="O580" s="404"/>
      <c r="P580" s="383" t="s">
        <v>69</v>
      </c>
      <c r="Q580" s="384"/>
      <c r="R580" s="384"/>
      <c r="S580" s="384"/>
      <c r="T580" s="384"/>
      <c r="U580" s="384"/>
      <c r="V580" s="385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hidden="1" customHeight="1" x14ac:dyDescent="0.25">
      <c r="A581" s="415" t="s">
        <v>63</v>
      </c>
      <c r="B581" s="403"/>
      <c r="C581" s="403"/>
      <c r="D581" s="403"/>
      <c r="E581" s="403"/>
      <c r="F581" s="403"/>
      <c r="G581" s="403"/>
      <c r="H581" s="403"/>
      <c r="I581" s="403"/>
      <c r="J581" s="403"/>
      <c r="K581" s="403"/>
      <c r="L581" s="403"/>
      <c r="M581" s="403"/>
      <c r="N581" s="403"/>
      <c r="O581" s="403"/>
      <c r="P581" s="403"/>
      <c r="Q581" s="403"/>
      <c r="R581" s="403"/>
      <c r="S581" s="403"/>
      <c r="T581" s="403"/>
      <c r="U581" s="403"/>
      <c r="V581" s="403"/>
      <c r="W581" s="403"/>
      <c r="X581" s="403"/>
      <c r="Y581" s="403"/>
      <c r="Z581" s="403"/>
      <c r="AA581" s="370"/>
      <c r="AB581" s="370"/>
      <c r="AC581" s="370"/>
    </row>
    <row r="582" spans="1:68" ht="27" hidden="1" customHeight="1" x14ac:dyDescent="0.25">
      <c r="A582" s="54" t="s">
        <v>722</v>
      </c>
      <c r="B582" s="54" t="s">
        <v>723</v>
      </c>
      <c r="C582" s="31">
        <v>4301031321</v>
      </c>
      <c r="D582" s="388">
        <v>4640242180076</v>
      </c>
      <c r="E582" s="389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680" t="s">
        <v>724</v>
      </c>
      <c r="Q582" s="393"/>
      <c r="R582" s="393"/>
      <c r="S582" s="393"/>
      <c r="T582" s="394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402"/>
      <c r="B583" s="403"/>
      <c r="C583" s="403"/>
      <c r="D583" s="403"/>
      <c r="E583" s="403"/>
      <c r="F583" s="403"/>
      <c r="G583" s="403"/>
      <c r="H583" s="403"/>
      <c r="I583" s="403"/>
      <c r="J583" s="403"/>
      <c r="K583" s="403"/>
      <c r="L583" s="403"/>
      <c r="M583" s="403"/>
      <c r="N583" s="403"/>
      <c r="O583" s="404"/>
      <c r="P583" s="383" t="s">
        <v>69</v>
      </c>
      <c r="Q583" s="384"/>
      <c r="R583" s="384"/>
      <c r="S583" s="384"/>
      <c r="T583" s="384"/>
      <c r="U583" s="384"/>
      <c r="V583" s="385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hidden="1" x14ac:dyDescent="0.2">
      <c r="A584" s="403"/>
      <c r="B584" s="403"/>
      <c r="C584" s="403"/>
      <c r="D584" s="403"/>
      <c r="E584" s="403"/>
      <c r="F584" s="403"/>
      <c r="G584" s="403"/>
      <c r="H584" s="403"/>
      <c r="I584" s="403"/>
      <c r="J584" s="403"/>
      <c r="K584" s="403"/>
      <c r="L584" s="403"/>
      <c r="M584" s="403"/>
      <c r="N584" s="403"/>
      <c r="O584" s="404"/>
      <c r="P584" s="383" t="s">
        <v>69</v>
      </c>
      <c r="Q584" s="384"/>
      <c r="R584" s="384"/>
      <c r="S584" s="384"/>
      <c r="T584" s="384"/>
      <c r="U584" s="384"/>
      <c r="V584" s="385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hidden="1" customHeight="1" x14ac:dyDescent="0.25">
      <c r="A585" s="415" t="s">
        <v>71</v>
      </c>
      <c r="B585" s="403"/>
      <c r="C585" s="403"/>
      <c r="D585" s="403"/>
      <c r="E585" s="403"/>
      <c r="F585" s="403"/>
      <c r="G585" s="403"/>
      <c r="H585" s="403"/>
      <c r="I585" s="403"/>
      <c r="J585" s="403"/>
      <c r="K585" s="403"/>
      <c r="L585" s="403"/>
      <c r="M585" s="403"/>
      <c r="N585" s="403"/>
      <c r="O585" s="403"/>
      <c r="P585" s="403"/>
      <c r="Q585" s="403"/>
      <c r="R585" s="403"/>
      <c r="S585" s="403"/>
      <c r="T585" s="403"/>
      <c r="U585" s="403"/>
      <c r="V585" s="403"/>
      <c r="W585" s="403"/>
      <c r="X585" s="403"/>
      <c r="Y585" s="403"/>
      <c r="Z585" s="403"/>
      <c r="AA585" s="370"/>
      <c r="AB585" s="370"/>
      <c r="AC585" s="370"/>
    </row>
    <row r="586" spans="1:68" ht="27" hidden="1" customHeight="1" x14ac:dyDescent="0.25">
      <c r="A586" s="54" t="s">
        <v>725</v>
      </c>
      <c r="B586" s="54" t="s">
        <v>726</v>
      </c>
      <c r="C586" s="31">
        <v>4301051780</v>
      </c>
      <c r="D586" s="388">
        <v>4640242180106</v>
      </c>
      <c r="E586" s="389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603" t="s">
        <v>727</v>
      </c>
      <c r="Q586" s="393"/>
      <c r="R586" s="393"/>
      <c r="S586" s="393"/>
      <c r="T586" s="394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402"/>
      <c r="B587" s="403"/>
      <c r="C587" s="403"/>
      <c r="D587" s="403"/>
      <c r="E587" s="403"/>
      <c r="F587" s="403"/>
      <c r="G587" s="403"/>
      <c r="H587" s="403"/>
      <c r="I587" s="403"/>
      <c r="J587" s="403"/>
      <c r="K587" s="403"/>
      <c r="L587" s="403"/>
      <c r="M587" s="403"/>
      <c r="N587" s="403"/>
      <c r="O587" s="404"/>
      <c r="P587" s="383" t="s">
        <v>69</v>
      </c>
      <c r="Q587" s="384"/>
      <c r="R587" s="384"/>
      <c r="S587" s="384"/>
      <c r="T587" s="384"/>
      <c r="U587" s="384"/>
      <c r="V587" s="385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hidden="1" x14ac:dyDescent="0.2">
      <c r="A588" s="403"/>
      <c r="B588" s="403"/>
      <c r="C588" s="403"/>
      <c r="D588" s="403"/>
      <c r="E588" s="403"/>
      <c r="F588" s="403"/>
      <c r="G588" s="403"/>
      <c r="H588" s="403"/>
      <c r="I588" s="403"/>
      <c r="J588" s="403"/>
      <c r="K588" s="403"/>
      <c r="L588" s="403"/>
      <c r="M588" s="403"/>
      <c r="N588" s="403"/>
      <c r="O588" s="404"/>
      <c r="P588" s="383" t="s">
        <v>69</v>
      </c>
      <c r="Q588" s="384"/>
      <c r="R588" s="384"/>
      <c r="S588" s="384"/>
      <c r="T588" s="384"/>
      <c r="U588" s="384"/>
      <c r="V588" s="385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441"/>
      <c r="B589" s="403"/>
      <c r="C589" s="403"/>
      <c r="D589" s="403"/>
      <c r="E589" s="403"/>
      <c r="F589" s="403"/>
      <c r="G589" s="403"/>
      <c r="H589" s="403"/>
      <c r="I589" s="403"/>
      <c r="J589" s="403"/>
      <c r="K589" s="403"/>
      <c r="L589" s="403"/>
      <c r="M589" s="403"/>
      <c r="N589" s="403"/>
      <c r="O589" s="442"/>
      <c r="P589" s="552" t="s">
        <v>728</v>
      </c>
      <c r="Q589" s="538"/>
      <c r="R589" s="538"/>
      <c r="S589" s="538"/>
      <c r="T589" s="538"/>
      <c r="U589" s="538"/>
      <c r="V589" s="539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4656.53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4661.9299999999994</v>
      </c>
      <c r="Z589" s="37"/>
      <c r="AA589" s="380"/>
      <c r="AB589" s="380"/>
      <c r="AC589" s="380"/>
    </row>
    <row r="590" spans="1:68" x14ac:dyDescent="0.2">
      <c r="A590" s="403"/>
      <c r="B590" s="403"/>
      <c r="C590" s="403"/>
      <c r="D590" s="403"/>
      <c r="E590" s="403"/>
      <c r="F590" s="403"/>
      <c r="G590" s="403"/>
      <c r="H590" s="403"/>
      <c r="I590" s="403"/>
      <c r="J590" s="403"/>
      <c r="K590" s="403"/>
      <c r="L590" s="403"/>
      <c r="M590" s="403"/>
      <c r="N590" s="403"/>
      <c r="O590" s="442"/>
      <c r="P590" s="552" t="s">
        <v>729</v>
      </c>
      <c r="Q590" s="538"/>
      <c r="R590" s="538"/>
      <c r="S590" s="538"/>
      <c r="T590" s="538"/>
      <c r="U590" s="538"/>
      <c r="V590" s="539"/>
      <c r="W590" s="37" t="s">
        <v>68</v>
      </c>
      <c r="X590" s="379">
        <f>IFERROR(SUM(BM22:BM586),"0")</f>
        <v>5084.2320769230773</v>
      </c>
      <c r="Y590" s="379">
        <f>IFERROR(SUM(BN22:BN586),"0")</f>
        <v>5090.0090000000009</v>
      </c>
      <c r="Z590" s="37"/>
      <c r="AA590" s="380"/>
      <c r="AB590" s="380"/>
      <c r="AC590" s="380"/>
    </row>
    <row r="591" spans="1:68" x14ac:dyDescent="0.2">
      <c r="A591" s="403"/>
      <c r="B591" s="403"/>
      <c r="C591" s="403"/>
      <c r="D591" s="403"/>
      <c r="E591" s="403"/>
      <c r="F591" s="403"/>
      <c r="G591" s="403"/>
      <c r="H591" s="403"/>
      <c r="I591" s="403"/>
      <c r="J591" s="403"/>
      <c r="K591" s="403"/>
      <c r="L591" s="403"/>
      <c r="M591" s="403"/>
      <c r="N591" s="403"/>
      <c r="O591" s="442"/>
      <c r="P591" s="552" t="s">
        <v>730</v>
      </c>
      <c r="Q591" s="538"/>
      <c r="R591" s="538"/>
      <c r="S591" s="538"/>
      <c r="T591" s="538"/>
      <c r="U591" s="538"/>
      <c r="V591" s="539"/>
      <c r="W591" s="37" t="s">
        <v>731</v>
      </c>
      <c r="X591" s="38">
        <f>ROUNDUP(SUM(BO22:BO586),0)</f>
        <v>12</v>
      </c>
      <c r="Y591" s="38">
        <f>ROUNDUP(SUM(BP22:BP586),0)</f>
        <v>12</v>
      </c>
      <c r="Z591" s="37"/>
      <c r="AA591" s="380"/>
      <c r="AB591" s="380"/>
      <c r="AC591" s="380"/>
    </row>
    <row r="592" spans="1:68" x14ac:dyDescent="0.2">
      <c r="A592" s="403"/>
      <c r="B592" s="403"/>
      <c r="C592" s="403"/>
      <c r="D592" s="403"/>
      <c r="E592" s="403"/>
      <c r="F592" s="403"/>
      <c r="G592" s="403"/>
      <c r="H592" s="403"/>
      <c r="I592" s="403"/>
      <c r="J592" s="403"/>
      <c r="K592" s="403"/>
      <c r="L592" s="403"/>
      <c r="M592" s="403"/>
      <c r="N592" s="403"/>
      <c r="O592" s="442"/>
      <c r="P592" s="552" t="s">
        <v>732</v>
      </c>
      <c r="Q592" s="538"/>
      <c r="R592" s="538"/>
      <c r="S592" s="538"/>
      <c r="T592" s="538"/>
      <c r="U592" s="538"/>
      <c r="V592" s="539"/>
      <c r="W592" s="37" t="s">
        <v>68</v>
      </c>
      <c r="X592" s="379">
        <f>GrossWeightTotal+PalletQtyTotal*25</f>
        <v>5384.2320769230773</v>
      </c>
      <c r="Y592" s="379">
        <f>GrossWeightTotalR+PalletQtyTotalR*25</f>
        <v>5390.0090000000009</v>
      </c>
      <c r="Z592" s="37"/>
      <c r="AA592" s="380"/>
      <c r="AB592" s="380"/>
      <c r="AC592" s="380"/>
    </row>
    <row r="593" spans="1:32" x14ac:dyDescent="0.2">
      <c r="A593" s="403"/>
      <c r="B593" s="403"/>
      <c r="C593" s="403"/>
      <c r="D593" s="403"/>
      <c r="E593" s="403"/>
      <c r="F593" s="403"/>
      <c r="G593" s="403"/>
      <c r="H593" s="403"/>
      <c r="I593" s="403"/>
      <c r="J593" s="403"/>
      <c r="K593" s="403"/>
      <c r="L593" s="403"/>
      <c r="M593" s="403"/>
      <c r="N593" s="403"/>
      <c r="O593" s="442"/>
      <c r="P593" s="552" t="s">
        <v>733</v>
      </c>
      <c r="Q593" s="538"/>
      <c r="R593" s="538"/>
      <c r="S593" s="538"/>
      <c r="T593" s="538"/>
      <c r="U593" s="538"/>
      <c r="V593" s="539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1639.9487179487178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1641</v>
      </c>
      <c r="Z593" s="37"/>
      <c r="AA593" s="380"/>
      <c r="AB593" s="380"/>
      <c r="AC593" s="380"/>
    </row>
    <row r="594" spans="1:32" ht="14.25" hidden="1" customHeight="1" x14ac:dyDescent="0.2">
      <c r="A594" s="403"/>
      <c r="B594" s="403"/>
      <c r="C594" s="403"/>
      <c r="D594" s="403"/>
      <c r="E594" s="403"/>
      <c r="F594" s="403"/>
      <c r="G594" s="403"/>
      <c r="H594" s="403"/>
      <c r="I594" s="403"/>
      <c r="J594" s="403"/>
      <c r="K594" s="403"/>
      <c r="L594" s="403"/>
      <c r="M594" s="403"/>
      <c r="N594" s="403"/>
      <c r="O594" s="442"/>
      <c r="P594" s="552" t="s">
        <v>734</v>
      </c>
      <c r="Q594" s="538"/>
      <c r="R594" s="538"/>
      <c r="S594" s="538"/>
      <c r="T594" s="538"/>
      <c r="U594" s="538"/>
      <c r="V594" s="539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13.901379999999998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68" t="s">
        <v>62</v>
      </c>
      <c r="C596" s="386" t="s">
        <v>107</v>
      </c>
      <c r="D596" s="511"/>
      <c r="E596" s="511"/>
      <c r="F596" s="511"/>
      <c r="G596" s="511"/>
      <c r="H596" s="512"/>
      <c r="I596" s="386" t="s">
        <v>258</v>
      </c>
      <c r="J596" s="511"/>
      <c r="K596" s="511"/>
      <c r="L596" s="511"/>
      <c r="M596" s="511"/>
      <c r="N596" s="511"/>
      <c r="O596" s="511"/>
      <c r="P596" s="511"/>
      <c r="Q596" s="511"/>
      <c r="R596" s="511"/>
      <c r="S596" s="511"/>
      <c r="T596" s="511"/>
      <c r="U596" s="511"/>
      <c r="V596" s="512"/>
      <c r="W596" s="386" t="s">
        <v>478</v>
      </c>
      <c r="X596" s="512"/>
      <c r="Y596" s="386" t="s">
        <v>532</v>
      </c>
      <c r="Z596" s="511"/>
      <c r="AA596" s="511"/>
      <c r="AB596" s="512"/>
      <c r="AC596" s="368" t="s">
        <v>603</v>
      </c>
      <c r="AD596" s="386" t="s">
        <v>644</v>
      </c>
      <c r="AE596" s="512"/>
      <c r="AF596" s="369"/>
    </row>
    <row r="597" spans="1:32" ht="14.25" customHeight="1" thickTop="1" x14ac:dyDescent="0.2">
      <c r="A597" s="534" t="s">
        <v>737</v>
      </c>
      <c r="B597" s="386" t="s">
        <v>62</v>
      </c>
      <c r="C597" s="386" t="s">
        <v>108</v>
      </c>
      <c r="D597" s="386" t="s">
        <v>128</v>
      </c>
      <c r="E597" s="386" t="s">
        <v>174</v>
      </c>
      <c r="F597" s="386" t="s">
        <v>190</v>
      </c>
      <c r="G597" s="386" t="s">
        <v>226</v>
      </c>
      <c r="H597" s="386" t="s">
        <v>107</v>
      </c>
      <c r="I597" s="386" t="s">
        <v>259</v>
      </c>
      <c r="J597" s="386" t="s">
        <v>276</v>
      </c>
      <c r="K597" s="386" t="s">
        <v>332</v>
      </c>
      <c r="L597" s="369"/>
      <c r="M597" s="386" t="s">
        <v>347</v>
      </c>
      <c r="N597" s="369"/>
      <c r="O597" s="386" t="s">
        <v>363</v>
      </c>
      <c r="P597" s="386" t="s">
        <v>376</v>
      </c>
      <c r="Q597" s="386" t="s">
        <v>379</v>
      </c>
      <c r="R597" s="386" t="s">
        <v>386</v>
      </c>
      <c r="S597" s="386" t="s">
        <v>397</v>
      </c>
      <c r="T597" s="386" t="s">
        <v>400</v>
      </c>
      <c r="U597" s="386" t="s">
        <v>407</v>
      </c>
      <c r="V597" s="386" t="s">
        <v>469</v>
      </c>
      <c r="W597" s="386" t="s">
        <v>479</v>
      </c>
      <c r="X597" s="386" t="s">
        <v>507</v>
      </c>
      <c r="Y597" s="386" t="s">
        <v>533</v>
      </c>
      <c r="Z597" s="386" t="s">
        <v>578</v>
      </c>
      <c r="AA597" s="386" t="s">
        <v>593</v>
      </c>
      <c r="AB597" s="386" t="s">
        <v>600</v>
      </c>
      <c r="AC597" s="386" t="s">
        <v>603</v>
      </c>
      <c r="AD597" s="386" t="s">
        <v>644</v>
      </c>
      <c r="AE597" s="386" t="s">
        <v>712</v>
      </c>
      <c r="AF597" s="369"/>
    </row>
    <row r="598" spans="1:32" ht="13.5" customHeight="1" thickBot="1" x14ac:dyDescent="0.25">
      <c r="A598" s="535"/>
      <c r="B598" s="387"/>
      <c r="C598" s="387"/>
      <c r="D598" s="387"/>
      <c r="E598" s="387"/>
      <c r="F598" s="387"/>
      <c r="G598" s="387"/>
      <c r="H598" s="387"/>
      <c r="I598" s="387"/>
      <c r="J598" s="387"/>
      <c r="K598" s="387"/>
      <c r="L598" s="369"/>
      <c r="M598" s="387"/>
      <c r="N598" s="369"/>
      <c r="O598" s="387"/>
      <c r="P598" s="387"/>
      <c r="Q598" s="387"/>
      <c r="R598" s="387"/>
      <c r="S598" s="387"/>
      <c r="T598" s="387"/>
      <c r="U598" s="387"/>
      <c r="V598" s="387"/>
      <c r="W598" s="387"/>
      <c r="X598" s="387"/>
      <c r="Y598" s="387"/>
      <c r="Z598" s="387"/>
      <c r="AA598" s="387"/>
      <c r="AB598" s="387"/>
      <c r="AC598" s="387"/>
      <c r="AD598" s="387"/>
      <c r="AE598" s="387"/>
      <c r="AF598" s="369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73.08</v>
      </c>
      <c r="C599" s="46">
        <f>IFERROR(Y53*1,"0")+IFERROR(Y54*1,"0")+IFERROR(Y55*1,"0")+IFERROR(Y56*1,"0")+IFERROR(Y57*1,"0")+IFERROR(Y58*1,"0")+IFERROR(Y62*1,"0")+IFERROR(Y63*1,"0")</f>
        <v>3.6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301.20000000000005</v>
      </c>
      <c r="E599" s="46">
        <f>IFERROR(Y104*1,"0")+IFERROR(Y105*1,"0")+IFERROR(Y106*1,"0")+IFERROR(Y110*1,"0")+IFERROR(Y111*1,"0")+IFERROR(Y112*1,"0")+IFERROR(Y113*1,"0")+IFERROR(Y114*1,"0")</f>
        <v>226.8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3.6</v>
      </c>
      <c r="G599" s="46">
        <f>IFERROR(Y150*1,"0")+IFERROR(Y151*1,"0")+IFERROR(Y155*1,"0")+IFERROR(Y156*1,"0")+IFERROR(Y160*1,"0")+IFERROR(Y161*1,"0")</f>
        <v>0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285.60000000000002</v>
      </c>
      <c r="I599" s="46">
        <f>IFERROR(Y188*1,"0")+IFERROR(Y189*1,"0")+IFERROR(Y190*1,"0")+IFERROR(Y191*1,"0")+IFERROR(Y192*1,"0")+IFERROR(Y193*1,"0")+IFERROR(Y194*1,"0")+IFERROR(Y195*1,"0")</f>
        <v>0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460.79999999999995</v>
      </c>
      <c r="K599" s="46">
        <f>IFERROR(Y244*1,"0")+IFERROR(Y245*1,"0")+IFERROR(Y246*1,"0")+IFERROR(Y247*1,"0")+IFERROR(Y248*1,"0")+IFERROR(Y249*1,"0")+IFERROR(Y250*1,"0")+IFERROR(Y251*1,"0")</f>
        <v>0</v>
      </c>
      <c r="L599" s="369"/>
      <c r="M599" s="46">
        <f>IFERROR(Y256*1,"0")+IFERROR(Y257*1,"0")+IFERROR(Y258*1,"0")+IFERROR(Y259*1,"0")+IFERROR(Y260*1,"0")+IFERROR(Y261*1,"0")+IFERROR(Y262*1,"0")+IFERROR(Y263*1,"0")</f>
        <v>94.2</v>
      </c>
      <c r="N599" s="369"/>
      <c r="O599" s="46">
        <f>IFERROR(Y268*1,"0")+IFERROR(Y269*1,"0")+IFERROR(Y270*1,"0")+IFERROR(Y271*1,"0")+IFERROR(Y272*1,"0")+IFERROR(Y273*1,"0")</f>
        <v>0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1339.2</v>
      </c>
      <c r="S599" s="46">
        <f>IFERROR(Y299*1,"0")</f>
        <v>0</v>
      </c>
      <c r="T599" s="46">
        <f>IFERROR(Y304*1,"0")+IFERROR(Y308*1,"0")+IFERROR(Y309*1,"0")</f>
        <v>0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118.85</v>
      </c>
      <c r="V599" s="46">
        <f>IFERROR(Y361*1,"0")+IFERROR(Y365*1,"0")+IFERROR(Y366*1,"0")+IFERROR(Y367*1,"0")</f>
        <v>423.30000000000007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597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280.8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331.5</v>
      </c>
      <c r="Z599" s="46">
        <f>IFERROR(Y466*1,"0")+IFERROR(Y470*1,"0")+IFERROR(Y471*1,"0")+IFERROR(Y472*1,"0")+IFERROR(Y473*1,"0")+IFERROR(Y474*1,"0")+IFERROR(Y475*1,"0")+IFERROR(Y479*1,"0")</f>
        <v>0</v>
      </c>
      <c r="AA599" s="46">
        <f>IFERROR(Y484*1,"0")+IFERROR(Y485*1,"0")+IFERROR(Y486*1,"0")</f>
        <v>0</v>
      </c>
      <c r="AB599" s="46">
        <f>IFERROR(Y491*1,"0")</f>
        <v>0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122.4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0</v>
      </c>
      <c r="AE599" s="46">
        <f>IFERROR(Y573*1,"0")+IFERROR(Y574*1,"0")+IFERROR(Y578*1,"0")+IFERROR(Y582*1,"0")+IFERROR(Y586*1,"0")</f>
        <v>0</v>
      </c>
      <c r="AF599" s="369"/>
    </row>
  </sheetData>
  <sheetProtection algorithmName="SHA-512" hashValue="Hn4t8GIff5pvtqsU/Bp7r0/sDlYGMw54aOzPoEAdh+jECHZCv0FrHCa63OAWxMMMGJIM79Xovp41dbJAuHFTcA==" saltValue="BGtUaFnfRSYYmG4YOO+V9w==" spinCount="100000" sheet="1" objects="1" scenarios="1" sort="0" autoFilter="0" pivotTables="0"/>
  <autoFilter ref="B18:Z59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339,20"/>
        <filter val="1 639,95"/>
        <filter val="10,00"/>
        <filter val="100,00"/>
        <filter val="106,20"/>
        <filter val="117,00"/>
        <filter val="12"/>
        <filter val="12,00"/>
        <filter val="120,00"/>
        <filter val="130,20"/>
        <filter val="139,20"/>
        <filter val="140,70"/>
        <filter val="141,60"/>
        <filter val="15,00"/>
        <filter val="151,00"/>
        <filter val="176,40"/>
        <filter val="180,00"/>
        <filter val="192,00"/>
        <filter val="2,00"/>
        <filter val="201,60"/>
        <filter val="21,00"/>
        <filter val="22,20"/>
        <filter val="226,80"/>
        <filter val="23,00"/>
        <filter val="24,00"/>
        <filter val="25,00"/>
        <filter val="252,00"/>
        <filter val="27,00"/>
        <filter val="270,00"/>
        <filter val="280,80"/>
        <filter val="29,00"/>
        <filter val="3,60"/>
        <filter val="30,00"/>
        <filter val="317,10"/>
        <filter val="33,33"/>
        <filter val="33,60"/>
        <filter val="35,70"/>
        <filter val="352,80"/>
        <filter val="36,00"/>
        <filter val="4 656,53"/>
        <filter val="4,00"/>
        <filter val="456,00"/>
        <filter val="460,80"/>
        <filter val="5 084,23"/>
        <filter val="5 384,23"/>
        <filter val="50,00"/>
        <filter val="504,00"/>
        <filter val="52,50"/>
        <filter val="58,00"/>
        <filter val="59,00"/>
        <filter val="6,00"/>
        <filter val="60,00"/>
        <filter val="62,00"/>
        <filter val="62,10"/>
        <filter val="64,62"/>
        <filter val="68,85"/>
        <filter val="7,20"/>
        <filter val="73,08"/>
        <filter val="84,00"/>
        <filter val="94,20"/>
      </filters>
    </filterColumn>
  </autoFilter>
  <mergeCells count="1058">
    <mergeCell ref="D471:E471"/>
    <mergeCell ref="P71:T71"/>
    <mergeCell ref="AA597:AA598"/>
    <mergeCell ref="D191:E191"/>
    <mergeCell ref="P319:T319"/>
    <mergeCell ref="D262:E262"/>
    <mergeCell ref="D433:E433"/>
    <mergeCell ref="AC597:AC598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P174:T174"/>
    <mergeCell ref="A279:O280"/>
    <mergeCell ref="D537:E537"/>
    <mergeCell ref="P447:T447"/>
    <mergeCell ref="P385:T385"/>
    <mergeCell ref="D57:E57"/>
    <mergeCell ref="W596:X596"/>
    <mergeCell ref="P590:V590"/>
    <mergeCell ref="P58:T58"/>
    <mergeCell ref="P500:T500"/>
    <mergeCell ref="P536:T536"/>
    <mergeCell ref="P387:V387"/>
    <mergeCell ref="P310:V310"/>
    <mergeCell ref="D355:E355"/>
    <mergeCell ref="P410:T410"/>
    <mergeCell ref="P163:V163"/>
    <mergeCell ref="F597:F598"/>
    <mergeCell ref="P263:T263"/>
    <mergeCell ref="P305:V305"/>
    <mergeCell ref="D244:E244"/>
    <mergeCell ref="P434:T434"/>
    <mergeCell ref="P228:T228"/>
    <mergeCell ref="A429:O430"/>
    <mergeCell ref="D342:E342"/>
    <mergeCell ref="P355:T355"/>
    <mergeCell ref="P499:T499"/>
    <mergeCell ref="P293:T293"/>
    <mergeCell ref="D336:E336"/>
    <mergeCell ref="D578:E578"/>
    <mergeCell ref="Q6:R6"/>
    <mergeCell ref="P200:T200"/>
    <mergeCell ref="A267:Z267"/>
    <mergeCell ref="A124:O125"/>
    <mergeCell ref="X17:X18"/>
    <mergeCell ref="D123:E123"/>
    <mergeCell ref="V12:W12"/>
    <mergeCell ref="P519:V519"/>
    <mergeCell ref="U17:V17"/>
    <mergeCell ref="Y17:Y18"/>
    <mergeCell ref="A8:C8"/>
    <mergeCell ref="D293:E293"/>
    <mergeCell ref="D32:E32"/>
    <mergeCell ref="D97:E97"/>
    <mergeCell ref="P151:T151"/>
    <mergeCell ref="P76:V76"/>
    <mergeCell ref="D268:E268"/>
    <mergeCell ref="P449:T449"/>
    <mergeCell ref="D566:E566"/>
    <mergeCell ref="A411:O412"/>
    <mergeCell ref="P110:T110"/>
    <mergeCell ref="A52:Z52"/>
    <mergeCell ref="A494:Z494"/>
    <mergeCell ref="Q5:R5"/>
    <mergeCell ref="F17:F18"/>
    <mergeCell ref="D120:E120"/>
    <mergeCell ref="P497:T497"/>
    <mergeCell ref="P435:T435"/>
    <mergeCell ref="D278:E278"/>
    <mergeCell ref="P291:T291"/>
    <mergeCell ref="P568:T568"/>
    <mergeCell ref="D405:E405"/>
    <mergeCell ref="P484:T484"/>
    <mergeCell ref="A478:Z478"/>
    <mergeCell ref="P136:T136"/>
    <mergeCell ref="P70:T70"/>
    <mergeCell ref="A255:Z255"/>
    <mergeCell ref="A10:C10"/>
    <mergeCell ref="A364:Z364"/>
    <mergeCell ref="A426:Z426"/>
    <mergeCell ref="D553:E553"/>
    <mergeCell ref="A413:Z413"/>
    <mergeCell ref="P311:V311"/>
    <mergeCell ref="A21:Z21"/>
    <mergeCell ref="D121:E121"/>
    <mergeCell ref="D192:E192"/>
    <mergeCell ref="P296:V296"/>
    <mergeCell ref="P534:T534"/>
    <mergeCell ref="D17:E18"/>
    <mergeCell ref="D173:E173"/>
    <mergeCell ref="D515:E515"/>
    <mergeCell ref="D33:E33"/>
    <mergeCell ref="A483:Z483"/>
    <mergeCell ref="P436:T436"/>
    <mergeCell ref="A425:Z425"/>
    <mergeCell ref="D247:E247"/>
    <mergeCell ref="P351:V351"/>
    <mergeCell ref="Y596:AB596"/>
    <mergeCell ref="P593:V593"/>
    <mergeCell ref="P587:V587"/>
    <mergeCell ref="P439:T439"/>
    <mergeCell ref="D249:E249"/>
    <mergeCell ref="A51:Z51"/>
    <mergeCell ref="D105:E105"/>
    <mergeCell ref="P262:T262"/>
    <mergeCell ref="P433:T433"/>
    <mergeCell ref="D547:E547"/>
    <mergeCell ref="D341:E341"/>
    <mergeCell ref="A525:O526"/>
    <mergeCell ref="P132:V132"/>
    <mergeCell ref="A531:Z531"/>
    <mergeCell ref="P584:V584"/>
    <mergeCell ref="A533:Z533"/>
    <mergeCell ref="D226:E226"/>
    <mergeCell ref="P352:V352"/>
    <mergeCell ref="P354:T354"/>
    <mergeCell ref="P365:T365"/>
    <mergeCell ref="P62:T62"/>
    <mergeCell ref="D503:E503"/>
    <mergeCell ref="P415:T415"/>
    <mergeCell ref="P592:V592"/>
    <mergeCell ref="P358:V358"/>
    <mergeCell ref="P529:V529"/>
    <mergeCell ref="AD17:AF18"/>
    <mergeCell ref="A310:O311"/>
    <mergeCell ref="P142:V142"/>
    <mergeCell ref="F5:G5"/>
    <mergeCell ref="P169:V169"/>
    <mergeCell ref="P411:V411"/>
    <mergeCell ref="A25:Z25"/>
    <mergeCell ref="P467:V467"/>
    <mergeCell ref="A368:O369"/>
    <mergeCell ref="U597:U598"/>
    <mergeCell ref="P509:T509"/>
    <mergeCell ref="D175:E175"/>
    <mergeCell ref="A36:O37"/>
    <mergeCell ref="D221:E221"/>
    <mergeCell ref="V11:W11"/>
    <mergeCell ref="D392:E392"/>
    <mergeCell ref="A465:Z465"/>
    <mergeCell ref="D457:E457"/>
    <mergeCell ref="P57:T57"/>
    <mergeCell ref="P367:T367"/>
    <mergeCell ref="D475:E475"/>
    <mergeCell ref="P486:T486"/>
    <mergeCell ref="P342:T342"/>
    <mergeCell ref="P317:T317"/>
    <mergeCell ref="P406:V406"/>
    <mergeCell ref="D223:E223"/>
    <mergeCell ref="D450:E450"/>
    <mergeCell ref="P578:T578"/>
    <mergeCell ref="A254:Z254"/>
    <mergeCell ref="P121:T121"/>
    <mergeCell ref="P181:T181"/>
    <mergeCell ref="AD596:AE596"/>
    <mergeCell ref="P2:W3"/>
    <mergeCell ref="D560:E560"/>
    <mergeCell ref="P127:T127"/>
    <mergeCell ref="D437:E437"/>
    <mergeCell ref="P218:V218"/>
    <mergeCell ref="D508:E508"/>
    <mergeCell ref="P54:T54"/>
    <mergeCell ref="P347:T347"/>
    <mergeCell ref="D35:E35"/>
    <mergeCell ref="P418:T418"/>
    <mergeCell ref="D228:E228"/>
    <mergeCell ref="D333:E333"/>
    <mergeCell ref="D539:E539"/>
    <mergeCell ref="D404:E404"/>
    <mergeCell ref="A289:Z289"/>
    <mergeCell ref="D10:E10"/>
    <mergeCell ref="A23:O24"/>
    <mergeCell ref="F10:G10"/>
    <mergeCell ref="P135:T135"/>
    <mergeCell ref="D34:E34"/>
    <mergeCell ref="P191:T191"/>
    <mergeCell ref="A115:O116"/>
    <mergeCell ref="D544:E544"/>
    <mergeCell ref="A357:O358"/>
    <mergeCell ref="D99:E99"/>
    <mergeCell ref="D270:E270"/>
    <mergeCell ref="P349:T349"/>
    <mergeCell ref="D397:E397"/>
    <mergeCell ref="A344:O345"/>
    <mergeCell ref="D528:E528"/>
    <mergeCell ref="P128:T128"/>
    <mergeCell ref="P363:V363"/>
    <mergeCell ref="S597:S598"/>
    <mergeCell ref="P214:T214"/>
    <mergeCell ref="D257:E257"/>
    <mergeCell ref="D213:E213"/>
    <mergeCell ref="A64:O65"/>
    <mergeCell ref="D151:E151"/>
    <mergeCell ref="P270:T270"/>
    <mergeCell ref="P341:T341"/>
    <mergeCell ref="A362:O363"/>
    <mergeCell ref="A387:O388"/>
    <mergeCell ref="D449:E449"/>
    <mergeCell ref="D150:E150"/>
    <mergeCell ref="P278:T278"/>
    <mergeCell ref="D321:E321"/>
    <mergeCell ref="D215:E215"/>
    <mergeCell ref="D386:E386"/>
    <mergeCell ref="D513:E513"/>
    <mergeCell ref="P492:V492"/>
    <mergeCell ref="P286:V286"/>
    <mergeCell ref="P72:T72"/>
    <mergeCell ref="P292:T292"/>
    <mergeCell ref="P81:V81"/>
    <mergeCell ref="A487:O488"/>
    <mergeCell ref="P528:T528"/>
    <mergeCell ref="P208:V208"/>
    <mergeCell ref="A204:Z204"/>
    <mergeCell ref="P294:T294"/>
    <mergeCell ref="P219:V219"/>
    <mergeCell ref="P419:V419"/>
    <mergeCell ref="P83:T83"/>
    <mergeCell ref="D271:E271"/>
    <mergeCell ref="P373:T373"/>
    <mergeCell ref="A9:C9"/>
    <mergeCell ref="P321:T321"/>
    <mergeCell ref="D373:E373"/>
    <mergeCell ref="D58:E58"/>
    <mergeCell ref="P112:T112"/>
    <mergeCell ref="A179:Z179"/>
    <mergeCell ref="A302:Z302"/>
    <mergeCell ref="D500:E500"/>
    <mergeCell ref="D294:E294"/>
    <mergeCell ref="P348:T348"/>
    <mergeCell ref="A298:Z298"/>
    <mergeCell ref="T597:T598"/>
    <mergeCell ref="D231:E231"/>
    <mergeCell ref="A91:Z91"/>
    <mergeCell ref="A389:Z389"/>
    <mergeCell ref="A460:Z460"/>
    <mergeCell ref="P116:V116"/>
    <mergeCell ref="Q13:R13"/>
    <mergeCell ref="D318:E318"/>
    <mergeCell ref="P201:T201"/>
    <mergeCell ref="A220:Z220"/>
    <mergeCell ref="P139:T139"/>
    <mergeCell ref="P339:V339"/>
    <mergeCell ref="P176:T176"/>
    <mergeCell ref="P560:T560"/>
    <mergeCell ref="P114:T114"/>
    <mergeCell ref="P247:T247"/>
    <mergeCell ref="D84:E84"/>
    <mergeCell ref="D22:E22"/>
    <mergeCell ref="D29:E29"/>
    <mergeCell ref="D216:E216"/>
    <mergeCell ref="P515:T515"/>
    <mergeCell ref="A587:O588"/>
    <mergeCell ref="P188:T188"/>
    <mergeCell ref="P357:V357"/>
    <mergeCell ref="P382:V382"/>
    <mergeCell ref="AD597:AD598"/>
    <mergeCell ref="P551:T551"/>
    <mergeCell ref="A541:O542"/>
    <mergeCell ref="A532:Z532"/>
    <mergeCell ref="P130:T130"/>
    <mergeCell ref="D136:E136"/>
    <mergeCell ref="P190:T190"/>
    <mergeCell ref="P240:V240"/>
    <mergeCell ref="D434:E434"/>
    <mergeCell ref="A507:Z507"/>
    <mergeCell ref="P111:T111"/>
    <mergeCell ref="D225:E225"/>
    <mergeCell ref="P409:T409"/>
    <mergeCell ref="D461:E461"/>
    <mergeCell ref="D200:E200"/>
    <mergeCell ref="P555:T555"/>
    <mergeCell ref="D436:E436"/>
    <mergeCell ref="A571:Z571"/>
    <mergeCell ref="D292:E292"/>
    <mergeCell ref="R597:R598"/>
    <mergeCell ref="P197:V197"/>
    <mergeCell ref="P582:T582"/>
    <mergeCell ref="P300:V300"/>
    <mergeCell ref="D452:E452"/>
    <mergeCell ref="P493:V493"/>
    <mergeCell ref="P123:T123"/>
    <mergeCell ref="D385:E385"/>
    <mergeCell ref="P547:T547"/>
    <mergeCell ref="H5:M5"/>
    <mergeCell ref="P158:V158"/>
    <mergeCell ref="P98:T98"/>
    <mergeCell ref="A154:Z154"/>
    <mergeCell ref="D212:E212"/>
    <mergeCell ref="P567:T567"/>
    <mergeCell ref="P225:T225"/>
    <mergeCell ref="D317:E317"/>
    <mergeCell ref="P329:V329"/>
    <mergeCell ref="D6:M6"/>
    <mergeCell ref="A75:O76"/>
    <mergeCell ref="P396:T396"/>
    <mergeCell ref="D304:E304"/>
    <mergeCell ref="D439:E439"/>
    <mergeCell ref="P461:T461"/>
    <mergeCell ref="P175:T175"/>
    <mergeCell ref="A512:Z512"/>
    <mergeCell ref="P95:V95"/>
    <mergeCell ref="D540:E540"/>
    <mergeCell ref="D83:E83"/>
    <mergeCell ref="P227:T227"/>
    <mergeCell ref="D319:E319"/>
    <mergeCell ref="D441:E441"/>
    <mergeCell ref="P106:T106"/>
    <mergeCell ref="P33:T33"/>
    <mergeCell ref="P475:T475"/>
    <mergeCell ref="P93:T93"/>
    <mergeCell ref="P226:T226"/>
    <mergeCell ref="D85:E85"/>
    <mergeCell ref="D256:E256"/>
    <mergeCell ref="D155:E155"/>
    <mergeCell ref="D320:E320"/>
    <mergeCell ref="V6:W9"/>
    <mergeCell ref="D128:E128"/>
    <mergeCell ref="P256:T256"/>
    <mergeCell ref="P554:T554"/>
    <mergeCell ref="D497:E497"/>
    <mergeCell ref="D435:E435"/>
    <mergeCell ref="D217:E217"/>
    <mergeCell ref="D484:E484"/>
    <mergeCell ref="P84:T84"/>
    <mergeCell ref="P222:T222"/>
    <mergeCell ref="P22:T22"/>
    <mergeCell ref="P193:T193"/>
    <mergeCell ref="A462:O463"/>
    <mergeCell ref="P320:T320"/>
    <mergeCell ref="P314:T314"/>
    <mergeCell ref="D428:E428"/>
    <mergeCell ref="A61:Z61"/>
    <mergeCell ref="A359:Z359"/>
    <mergeCell ref="D415:E415"/>
    <mergeCell ref="P394:V394"/>
    <mergeCell ref="P257:T257"/>
    <mergeCell ref="A346:Z346"/>
    <mergeCell ref="D194:E194"/>
    <mergeCell ref="Z17:Z18"/>
    <mergeCell ref="P100:V100"/>
    <mergeCell ref="P94:V94"/>
    <mergeCell ref="P265:V265"/>
    <mergeCell ref="P458:V458"/>
    <mergeCell ref="A277:Z277"/>
    <mergeCell ref="D446:E446"/>
    <mergeCell ref="A305:O306"/>
    <mergeCell ref="A476:O477"/>
    <mergeCell ref="AE597:AE598"/>
    <mergeCell ref="D181:E181"/>
    <mergeCell ref="P575:V575"/>
    <mergeCell ref="D273:E273"/>
    <mergeCell ref="P156:T156"/>
    <mergeCell ref="P252:V252"/>
    <mergeCell ref="A286:O287"/>
    <mergeCell ref="A80:O81"/>
    <mergeCell ref="P327:T327"/>
    <mergeCell ref="P170:V170"/>
    <mergeCell ref="D39:E39"/>
    <mergeCell ref="A464:Z464"/>
    <mergeCell ref="P468:V468"/>
    <mergeCell ref="A489:Z489"/>
    <mergeCell ref="P535:T535"/>
    <mergeCell ref="J597:J598"/>
    <mergeCell ref="A510:O511"/>
    <mergeCell ref="A186:Z186"/>
    <mergeCell ref="P549:V549"/>
    <mergeCell ref="I596:V596"/>
    <mergeCell ref="P570:V570"/>
    <mergeCell ref="A581:Z581"/>
    <mergeCell ref="A577:Z577"/>
    <mergeCell ref="I597:I598"/>
    <mergeCell ref="K597:K598"/>
    <mergeCell ref="D299:E299"/>
    <mergeCell ref="A579:O580"/>
    <mergeCell ref="A100:O101"/>
    <mergeCell ref="A401:Z401"/>
    <mergeCell ref="D222:E222"/>
    <mergeCell ref="P269:T269"/>
    <mergeCell ref="P335:T335"/>
    <mergeCell ref="D586:E586"/>
    <mergeCell ref="P562:V562"/>
    <mergeCell ref="A583:O584"/>
    <mergeCell ref="P248:T248"/>
    <mergeCell ref="P441:T441"/>
    <mergeCell ref="P235:T235"/>
    <mergeCell ref="D349:E349"/>
    <mergeCell ref="P157:V157"/>
    <mergeCell ref="A38:Z38"/>
    <mergeCell ref="A209:Z209"/>
    <mergeCell ref="P520:V520"/>
    <mergeCell ref="A372:Z372"/>
    <mergeCell ref="P299:T299"/>
    <mergeCell ref="D138:E138"/>
    <mergeCell ref="A67:Z67"/>
    <mergeCell ref="D374:E374"/>
    <mergeCell ref="P44:V44"/>
    <mergeCell ref="D367:E367"/>
    <mergeCell ref="P333:T333"/>
    <mergeCell ref="A152:O153"/>
    <mergeCell ref="P184:V184"/>
    <mergeCell ref="A143:Z143"/>
    <mergeCell ref="D314:E314"/>
    <mergeCell ref="P407:V407"/>
    <mergeCell ref="P105:T105"/>
    <mergeCell ref="D86:E86"/>
    <mergeCell ref="D54:E54"/>
    <mergeCell ref="P444:T444"/>
    <mergeCell ref="P336:T336"/>
    <mergeCell ref="A469:Z469"/>
    <mergeCell ref="P429:V429"/>
    <mergeCell ref="A453:O454"/>
    <mergeCell ref="A66:Z66"/>
    <mergeCell ref="D504:E504"/>
    <mergeCell ref="AB17:AB18"/>
    <mergeCell ref="P563:V563"/>
    <mergeCell ref="H10:M10"/>
    <mergeCell ref="AA17:AA18"/>
    <mergeCell ref="P212:T212"/>
    <mergeCell ref="AC17:AC18"/>
    <mergeCell ref="P107:V107"/>
    <mergeCell ref="P485:T485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G17:G18"/>
    <mergeCell ref="A20:Z20"/>
    <mergeCell ref="P34:T34"/>
    <mergeCell ref="N17:N18"/>
    <mergeCell ref="P23:V23"/>
    <mergeCell ref="M17:M18"/>
    <mergeCell ref="O17:O18"/>
    <mergeCell ref="P423:V423"/>
    <mergeCell ref="A297:Z297"/>
    <mergeCell ref="P417:T417"/>
    <mergeCell ref="P481:V481"/>
    <mergeCell ref="A185:Z185"/>
    <mergeCell ref="P35:T35"/>
    <mergeCell ref="D534:E534"/>
    <mergeCell ref="D227:E227"/>
    <mergeCell ref="A455:Z455"/>
    <mergeCell ref="BD17:BD18"/>
    <mergeCell ref="P152:V152"/>
    <mergeCell ref="A82:Z82"/>
    <mergeCell ref="D140:E140"/>
    <mergeCell ref="D438:E438"/>
    <mergeCell ref="P517:T517"/>
    <mergeCell ref="A340:Z340"/>
    <mergeCell ref="D509:E509"/>
    <mergeCell ref="P566:T566"/>
    <mergeCell ref="H17:H18"/>
    <mergeCell ref="P261:T261"/>
    <mergeCell ref="P161:T161"/>
    <mergeCell ref="P217:T217"/>
    <mergeCell ref="P332:T332"/>
    <mergeCell ref="A207:O208"/>
    <mergeCell ref="P503:T503"/>
    <mergeCell ref="D269:E269"/>
    <mergeCell ref="D440:E440"/>
    <mergeCell ref="A505:O506"/>
    <mergeCell ref="P275:V275"/>
    <mergeCell ref="A157:O158"/>
    <mergeCell ref="P27:T27"/>
    <mergeCell ref="P325:T325"/>
    <mergeCell ref="D206:E206"/>
    <mergeCell ref="P390:T390"/>
    <mergeCell ref="P561:T561"/>
    <mergeCell ref="P241:V241"/>
    <mergeCell ref="P41:V41"/>
    <mergeCell ref="P545:T545"/>
    <mergeCell ref="P88:T88"/>
    <mergeCell ref="D172:E172"/>
    <mergeCell ref="P26:T26"/>
    <mergeCell ref="P338:V338"/>
    <mergeCell ref="P525:V525"/>
    <mergeCell ref="P202:V202"/>
    <mergeCell ref="P380:T380"/>
    <mergeCell ref="P476:V476"/>
    <mergeCell ref="A529:O530"/>
    <mergeCell ref="A13:M13"/>
    <mergeCell ref="A496:Z496"/>
    <mergeCell ref="A59:O60"/>
    <mergeCell ref="D597:D598"/>
    <mergeCell ref="P586:T586"/>
    <mergeCell ref="D250:E250"/>
    <mergeCell ref="A427:Z427"/>
    <mergeCell ref="A15:M15"/>
    <mergeCell ref="P238:T238"/>
    <mergeCell ref="A232:O233"/>
    <mergeCell ref="M597:M598"/>
    <mergeCell ref="P229:T229"/>
    <mergeCell ref="P594:V594"/>
    <mergeCell ref="P375:T375"/>
    <mergeCell ref="A198:Z198"/>
    <mergeCell ref="P446:T446"/>
    <mergeCell ref="D555:E555"/>
    <mergeCell ref="A559:Z559"/>
    <mergeCell ref="D176:E176"/>
    <mergeCell ref="P304:T304"/>
    <mergeCell ref="D114:E114"/>
    <mergeCell ref="D285:E285"/>
    <mergeCell ref="T5:U5"/>
    <mergeCell ref="D119:E119"/>
    <mergeCell ref="V5:W5"/>
    <mergeCell ref="D190:E190"/>
    <mergeCell ref="D246:E246"/>
    <mergeCell ref="P374:T374"/>
    <mergeCell ref="A490:Z490"/>
    <mergeCell ref="D111:E111"/>
    <mergeCell ref="A295:O296"/>
    <mergeCell ref="P361:T361"/>
    <mergeCell ref="D409:E409"/>
    <mergeCell ref="P510:V510"/>
    <mergeCell ref="Q8:R8"/>
    <mergeCell ref="P69:T69"/>
    <mergeCell ref="P140:T140"/>
    <mergeCell ref="P438:T438"/>
    <mergeCell ref="D444:E444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D137:E137"/>
    <mergeCell ref="P216:T216"/>
    <mergeCell ref="J9:M9"/>
    <mergeCell ref="D112:E112"/>
    <mergeCell ref="P589:V589"/>
    <mergeCell ref="P43:T43"/>
    <mergeCell ref="P65:V65"/>
    <mergeCell ref="P285:T285"/>
    <mergeCell ref="D328:E328"/>
    <mergeCell ref="W597:W598"/>
    <mergeCell ref="A126:Z126"/>
    <mergeCell ref="D251:E251"/>
    <mergeCell ref="A12:M12"/>
    <mergeCell ref="A109:Z109"/>
    <mergeCell ref="A324:Z324"/>
    <mergeCell ref="A495:Z495"/>
    <mergeCell ref="P501:T501"/>
    <mergeCell ref="D343:E343"/>
    <mergeCell ref="P397:T397"/>
    <mergeCell ref="A482:Z482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P597:P598"/>
    <mergeCell ref="D582:E582"/>
    <mergeCell ref="P470:T470"/>
    <mergeCell ref="D447:E447"/>
    <mergeCell ref="D283:E283"/>
    <mergeCell ref="P440:T440"/>
    <mergeCell ref="P538:T538"/>
    <mergeCell ref="B597:B598"/>
    <mergeCell ref="A557:O558"/>
    <mergeCell ref="V597:V598"/>
    <mergeCell ref="X597:X598"/>
    <mergeCell ref="A527:Z527"/>
    <mergeCell ref="P306:V306"/>
    <mergeCell ref="P513:T513"/>
    <mergeCell ref="D350:E350"/>
    <mergeCell ref="D27:E27"/>
    <mergeCell ref="A40:O41"/>
    <mergeCell ref="P579:V579"/>
    <mergeCell ref="D325:E325"/>
    <mergeCell ref="A338:O339"/>
    <mergeCell ref="P15:T16"/>
    <mergeCell ref="D396:E396"/>
    <mergeCell ref="A132:O133"/>
    <mergeCell ref="P450:T450"/>
    <mergeCell ref="D456:E456"/>
    <mergeCell ref="D567:E567"/>
    <mergeCell ref="D414:E414"/>
    <mergeCell ref="A164:Z164"/>
    <mergeCell ref="P272:T272"/>
    <mergeCell ref="D156:E156"/>
    <mergeCell ref="P210:T210"/>
    <mergeCell ref="A196:O197"/>
    <mergeCell ref="D327:E327"/>
    <mergeCell ref="P308:T308"/>
    <mergeCell ref="D106:E106"/>
    <mergeCell ref="D416:E416"/>
    <mergeCell ref="A146:O147"/>
    <mergeCell ref="P544:T544"/>
    <mergeCell ref="P283:T283"/>
    <mergeCell ref="A5:C5"/>
    <mergeCell ref="A107:O108"/>
    <mergeCell ref="P412:V412"/>
    <mergeCell ref="A408:Z408"/>
    <mergeCell ref="P583:V583"/>
    <mergeCell ref="P64:V64"/>
    <mergeCell ref="P362:V362"/>
    <mergeCell ref="A187:Z187"/>
    <mergeCell ref="P420:V420"/>
    <mergeCell ref="P591:V591"/>
    <mergeCell ref="D166:E166"/>
    <mergeCell ref="D337:E337"/>
    <mergeCell ref="D402:E402"/>
    <mergeCell ref="D573:E573"/>
    <mergeCell ref="A17:A18"/>
    <mergeCell ref="K17:K18"/>
    <mergeCell ref="A118:Z118"/>
    <mergeCell ref="C17:C18"/>
    <mergeCell ref="P195:T195"/>
    <mergeCell ref="D230:E230"/>
    <mergeCell ref="A548:O549"/>
    <mergeCell ref="D168:E168"/>
    <mergeCell ref="D466:E466"/>
    <mergeCell ref="D9:E9"/>
    <mergeCell ref="P137:T137"/>
    <mergeCell ref="D180:E180"/>
    <mergeCell ref="F9:G9"/>
    <mergeCell ref="P53:T53"/>
    <mergeCell ref="A183:O184"/>
    <mergeCell ref="D167:E167"/>
    <mergeCell ref="P124:V124"/>
    <mergeCell ref="D422:E422"/>
    <mergeCell ref="A6:C6"/>
    <mergeCell ref="D309:E309"/>
    <mergeCell ref="D113:E113"/>
    <mergeCell ref="A322:O323"/>
    <mergeCell ref="P180:T180"/>
    <mergeCell ref="D545:E545"/>
    <mergeCell ref="A96:Z96"/>
    <mergeCell ref="P416:T416"/>
    <mergeCell ref="D88:E88"/>
    <mergeCell ref="P167:T167"/>
    <mergeCell ref="D26:E26"/>
    <mergeCell ref="P403:T403"/>
    <mergeCell ref="P378:T378"/>
    <mergeCell ref="D517:E517"/>
    <mergeCell ref="P574:T574"/>
    <mergeCell ref="P55:T55"/>
    <mergeCell ref="P182:T182"/>
    <mergeCell ref="Q12:R12"/>
    <mergeCell ref="D261:E261"/>
    <mergeCell ref="A274:O275"/>
    <mergeCell ref="P442:T442"/>
    <mergeCell ref="P196:V196"/>
    <mergeCell ref="D448:E448"/>
    <mergeCell ref="P119:T119"/>
    <mergeCell ref="D546:E546"/>
    <mergeCell ref="P183:V183"/>
    <mergeCell ref="P246:T246"/>
    <mergeCell ref="P133:V133"/>
    <mergeCell ref="D390:E390"/>
    <mergeCell ref="D561:E561"/>
    <mergeCell ref="D93:E93"/>
    <mergeCell ref="A543:Z543"/>
    <mergeCell ref="Y597:Y598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Q9:R9"/>
    <mergeCell ref="P463:V463"/>
    <mergeCell ref="A331:Z331"/>
    <mergeCell ref="D451:E451"/>
    <mergeCell ref="P49:V49"/>
    <mergeCell ref="P36:V36"/>
    <mergeCell ref="A303:Z303"/>
    <mergeCell ref="A159:Z159"/>
    <mergeCell ref="P78:T78"/>
    <mergeCell ref="P576:V576"/>
    <mergeCell ref="Q11:R11"/>
    <mergeCell ref="P205:T205"/>
    <mergeCell ref="D260:E260"/>
    <mergeCell ref="P376:T376"/>
    <mergeCell ref="A395:Z395"/>
    <mergeCell ref="P588:V588"/>
    <mergeCell ref="A597:A598"/>
    <mergeCell ref="D403:E403"/>
    <mergeCell ref="C597:C598"/>
    <mergeCell ref="A406:O407"/>
    <mergeCell ref="P68:T68"/>
    <mergeCell ref="A419:O420"/>
    <mergeCell ref="D161:E161"/>
    <mergeCell ref="C596:H596"/>
    <mergeCell ref="D565:E565"/>
    <mergeCell ref="P131:T131"/>
    <mergeCell ref="D375:E375"/>
    <mergeCell ref="P258:T258"/>
    <mergeCell ref="P556:T556"/>
    <mergeCell ref="P223:T223"/>
    <mergeCell ref="AG17:AG18"/>
    <mergeCell ref="P350:T350"/>
    <mergeCell ref="A480:O481"/>
    <mergeCell ref="D160:E160"/>
    <mergeCell ref="P546:T546"/>
    <mergeCell ref="I17:I18"/>
    <mergeCell ref="A467:O468"/>
    <mergeCell ref="A48:O49"/>
    <mergeCell ref="D135:E135"/>
    <mergeCell ref="P189:T189"/>
    <mergeCell ref="D377:E377"/>
    <mergeCell ref="P424:V424"/>
    <mergeCell ref="P456:T456"/>
    <mergeCell ref="P414:T414"/>
    <mergeCell ref="P523:T523"/>
    <mergeCell ref="P253:V253"/>
    <mergeCell ref="A134:Z134"/>
    <mergeCell ref="P75:V75"/>
    <mergeCell ref="P146:V146"/>
    <mergeCell ref="D63:E63"/>
    <mergeCell ref="P369:V369"/>
    <mergeCell ref="P422:T422"/>
    <mergeCell ref="A575:O576"/>
    <mergeCell ref="P122:T122"/>
    <mergeCell ref="A42:Z42"/>
    <mergeCell ref="D1:F1"/>
    <mergeCell ref="P230:T230"/>
    <mergeCell ref="A242:Z242"/>
    <mergeCell ref="P268:T268"/>
    <mergeCell ref="A313:Z313"/>
    <mergeCell ref="P47:T47"/>
    <mergeCell ref="P466:T466"/>
    <mergeCell ref="A307:Z307"/>
    <mergeCell ref="P488:V488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192:T192"/>
    <mergeCell ref="P557:V557"/>
    <mergeCell ref="P428:T428"/>
    <mergeCell ref="A102:Z102"/>
    <mergeCell ref="P113:T113"/>
    <mergeCell ref="P284:T284"/>
    <mergeCell ref="P17:T18"/>
    <mergeCell ref="A400:Z400"/>
    <mergeCell ref="A77:Z77"/>
    <mergeCell ref="P129:T129"/>
    <mergeCell ref="P63:T63"/>
    <mergeCell ref="P239:T239"/>
    <mergeCell ref="P524:T524"/>
    <mergeCell ref="P573:T573"/>
    <mergeCell ref="P402:T402"/>
    <mergeCell ref="D245:E245"/>
    <mergeCell ref="D445:E445"/>
    <mergeCell ref="P508:T508"/>
    <mergeCell ref="A423:O424"/>
    <mergeCell ref="D122:E122"/>
    <mergeCell ref="D516:E516"/>
    <mergeCell ref="A162:O163"/>
    <mergeCell ref="P32:T32"/>
    <mergeCell ref="D224:E224"/>
    <mergeCell ref="P474:T474"/>
    <mergeCell ref="A398:O399"/>
    <mergeCell ref="P59:V59"/>
    <mergeCell ref="P97:T97"/>
    <mergeCell ref="P168:T168"/>
    <mergeCell ref="D211:E211"/>
    <mergeCell ref="D523:E523"/>
    <mergeCell ref="P194:T194"/>
    <mergeCell ref="P250:T250"/>
    <mergeCell ref="D391:E391"/>
    <mergeCell ref="P514:T514"/>
    <mergeCell ref="P80:V80"/>
    <mergeCell ref="D74:E74"/>
    <mergeCell ref="P87:T87"/>
    <mergeCell ref="D130:E130"/>
    <mergeCell ref="D68:E68"/>
    <mergeCell ref="D201:E201"/>
    <mergeCell ref="D335:E335"/>
    <mergeCell ref="P451:T451"/>
    <mergeCell ref="A421:Z421"/>
    <mergeCell ref="P344:V344"/>
    <mergeCell ref="Q597:Q598"/>
    <mergeCell ref="P259:T259"/>
    <mergeCell ref="D69:E69"/>
    <mergeCell ref="A240:O241"/>
    <mergeCell ref="D498:E498"/>
    <mergeCell ref="D354:E354"/>
    <mergeCell ref="P162:V162"/>
    <mergeCell ref="P398:V398"/>
    <mergeCell ref="P569:V569"/>
    <mergeCell ref="A521:Z521"/>
    <mergeCell ref="P177:V177"/>
    <mergeCell ref="Z597:Z598"/>
    <mergeCell ref="P264:V264"/>
    <mergeCell ref="D356:E356"/>
    <mergeCell ref="P462:V462"/>
    <mergeCell ref="A281:Z281"/>
    <mergeCell ref="A585:Z585"/>
    <mergeCell ref="P399:V399"/>
    <mergeCell ref="D145:E145"/>
    <mergeCell ref="P273:T273"/>
    <mergeCell ref="D316:E316"/>
    <mergeCell ref="D272:E272"/>
    <mergeCell ref="D443:E443"/>
    <mergeCell ref="D210:E210"/>
    <mergeCell ref="D381:E381"/>
    <mergeCell ref="D514:E514"/>
    <mergeCell ref="P526:V526"/>
    <mergeCell ref="D308:E308"/>
    <mergeCell ref="A492:O493"/>
    <mergeCell ref="A169:O170"/>
    <mergeCell ref="A148:Z148"/>
    <mergeCell ref="P323:V323"/>
    <mergeCell ref="H1:Q1"/>
    <mergeCell ref="P480:V480"/>
    <mergeCell ref="P280:V280"/>
    <mergeCell ref="A572:Z572"/>
    <mergeCell ref="A243:Z243"/>
    <mergeCell ref="P274:V274"/>
    <mergeCell ref="P541:V541"/>
    <mergeCell ref="P345:V345"/>
    <mergeCell ref="D214:E214"/>
    <mergeCell ref="D284:E284"/>
    <mergeCell ref="H597:H598"/>
    <mergeCell ref="P539:T539"/>
    <mergeCell ref="P120:T120"/>
    <mergeCell ref="D259:E259"/>
    <mergeCell ref="P40:V40"/>
    <mergeCell ref="D501:E501"/>
    <mergeCell ref="D28:E28"/>
    <mergeCell ref="D326:E326"/>
    <mergeCell ref="P405:T405"/>
    <mergeCell ref="D432:E432"/>
    <mergeCell ref="D236:E236"/>
    <mergeCell ref="D92:E92"/>
    <mergeCell ref="D55:E55"/>
    <mergeCell ref="D30:E30"/>
    <mergeCell ref="D524:E524"/>
    <mergeCell ref="A393:O394"/>
    <mergeCell ref="D5:E5"/>
    <mergeCell ref="P553:T553"/>
    <mergeCell ref="D290:E290"/>
    <mergeCell ref="D361:E361"/>
    <mergeCell ref="P245:T245"/>
    <mergeCell ref="P516:T516"/>
    <mergeCell ref="O597:O598"/>
    <mergeCell ref="D378:E378"/>
    <mergeCell ref="D7:M7"/>
    <mergeCell ref="D129:E129"/>
    <mergeCell ref="P548:V548"/>
    <mergeCell ref="D365:E365"/>
    <mergeCell ref="D536:E536"/>
    <mergeCell ref="P236:T236"/>
    <mergeCell ref="D79:E79"/>
    <mergeCell ref="P92:T92"/>
    <mergeCell ref="P334:T334"/>
    <mergeCell ref="D144:E144"/>
    <mergeCell ref="D315:E315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108:V108"/>
    <mergeCell ref="P237:T237"/>
    <mergeCell ref="P279:V279"/>
    <mergeCell ref="P31:T31"/>
    <mergeCell ref="P473:T473"/>
    <mergeCell ref="D139:E139"/>
    <mergeCell ref="P522:T522"/>
    <mergeCell ref="P565:T565"/>
    <mergeCell ref="P537:T537"/>
    <mergeCell ref="D87:E87"/>
    <mergeCell ref="W17:W18"/>
    <mergeCell ref="A50:Z50"/>
    <mergeCell ref="A264:O265"/>
    <mergeCell ref="A562:O563"/>
    <mergeCell ref="P90:V90"/>
    <mergeCell ref="P388:V388"/>
    <mergeCell ref="A384:Z384"/>
    <mergeCell ref="P459:V459"/>
    <mergeCell ref="D110:E110"/>
    <mergeCell ref="P530:V530"/>
    <mergeCell ref="P502:T502"/>
    <mergeCell ref="D470:E470"/>
    <mergeCell ref="P39:T39"/>
    <mergeCell ref="A46:Z46"/>
    <mergeCell ref="P166:T166"/>
    <mergeCell ref="A282:Z282"/>
    <mergeCell ref="D417:E417"/>
    <mergeCell ref="P471:T471"/>
    <mergeCell ref="D31:E31"/>
    <mergeCell ref="D229:E229"/>
    <mergeCell ref="P479:T479"/>
    <mergeCell ref="D554:E554"/>
    <mergeCell ref="D348:E348"/>
    <mergeCell ref="D62:E62"/>
    <mergeCell ref="P454:V454"/>
    <mergeCell ref="A519:O520"/>
    <mergeCell ref="D56:E56"/>
    <mergeCell ref="D193:E193"/>
    <mergeCell ref="D127:E127"/>
    <mergeCell ref="P206:T206"/>
    <mergeCell ref="P377:T377"/>
    <mergeCell ref="P448:T448"/>
    <mergeCell ref="D574:E574"/>
    <mergeCell ref="AB597:AB598"/>
    <mergeCell ref="P432:T432"/>
    <mergeCell ref="A89:O90"/>
    <mergeCell ref="D98:E98"/>
    <mergeCell ref="P30:T30"/>
    <mergeCell ref="D73:E73"/>
    <mergeCell ref="P290:T290"/>
    <mergeCell ref="A550:Z550"/>
    <mergeCell ref="P141:V141"/>
    <mergeCell ref="P452:T452"/>
    <mergeCell ref="P233:V233"/>
    <mergeCell ref="P37:V37"/>
    <mergeCell ref="A569:O570"/>
    <mergeCell ref="P104:T104"/>
    <mergeCell ref="E597:E598"/>
    <mergeCell ref="P45:V45"/>
    <mergeCell ref="P487:V487"/>
    <mergeCell ref="D474:E474"/>
    <mergeCell ref="P145:T145"/>
    <mergeCell ref="P316:T316"/>
    <mergeCell ref="A589:O594"/>
    <mergeCell ref="P443:T443"/>
    <mergeCell ref="P381:T381"/>
    <mergeCell ref="D53:E53"/>
    <mergeCell ref="P232:V232"/>
    <mergeCell ref="P552:T552"/>
    <mergeCell ref="D47:E47"/>
    <mergeCell ref="P330:V330"/>
    <mergeCell ref="P160:T160"/>
    <mergeCell ref="A149:Z149"/>
    <mergeCell ref="P445:T445"/>
    <mergeCell ref="D195:E195"/>
    <mergeCell ref="P379:T379"/>
    <mergeCell ref="D189:E189"/>
    <mergeCell ref="D486:E486"/>
    <mergeCell ref="P86:T86"/>
    <mergeCell ref="D78:E78"/>
    <mergeCell ref="P213:T213"/>
    <mergeCell ref="P328:T328"/>
    <mergeCell ref="D205:E205"/>
    <mergeCell ref="D376:E376"/>
    <mergeCell ref="P249:T249"/>
    <mergeCell ref="P542:V542"/>
    <mergeCell ref="A458:O459"/>
    <mergeCell ref="D535:E535"/>
    <mergeCell ref="D473:E473"/>
    <mergeCell ref="D472:E472"/>
    <mergeCell ref="P337:T337"/>
    <mergeCell ref="D380:E380"/>
    <mergeCell ref="D188:E188"/>
    <mergeCell ref="P224:T224"/>
    <mergeCell ref="P491:T491"/>
    <mergeCell ref="A141:O142"/>
    <mergeCell ref="P211:T211"/>
    <mergeCell ref="P260:T260"/>
    <mergeCell ref="P309:T309"/>
    <mergeCell ref="P505:V505"/>
    <mergeCell ref="D347:E347"/>
    <mergeCell ref="D491:E491"/>
    <mergeCell ref="P504:T504"/>
    <mergeCell ref="P540:T540"/>
    <mergeCell ref="P287:V287"/>
    <mergeCell ref="A312:Z312"/>
    <mergeCell ref="R1:T1"/>
    <mergeCell ref="P172:T172"/>
    <mergeCell ref="P28:T28"/>
    <mergeCell ref="D71:E71"/>
    <mergeCell ref="P150:T150"/>
    <mergeCell ref="A218:O219"/>
    <mergeCell ref="P221:T221"/>
    <mergeCell ref="P215:T215"/>
    <mergeCell ref="P326:T326"/>
    <mergeCell ref="P115:V115"/>
    <mergeCell ref="D332:E332"/>
    <mergeCell ref="A351:O352"/>
    <mergeCell ref="P386:T386"/>
    <mergeCell ref="P392:T392"/>
    <mergeCell ref="P457:T457"/>
    <mergeCell ref="V10:W10"/>
    <mergeCell ref="P99:T99"/>
    <mergeCell ref="A300:O301"/>
    <mergeCell ref="P366:T366"/>
    <mergeCell ref="A360:Z360"/>
    <mergeCell ref="A94:O95"/>
    <mergeCell ref="P393:V393"/>
    <mergeCell ref="P79:T79"/>
    <mergeCell ref="P73:T73"/>
    <mergeCell ref="P244:T244"/>
    <mergeCell ref="P144:T144"/>
    <mergeCell ref="P315:T315"/>
    <mergeCell ref="P437:T437"/>
    <mergeCell ref="P231:T231"/>
    <mergeCell ref="D174:E174"/>
    <mergeCell ref="D410:E410"/>
    <mergeCell ref="A276:Z276"/>
    <mergeCell ref="H9:I9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D263:E263"/>
    <mergeCell ref="P391:T391"/>
    <mergeCell ref="P511:V511"/>
    <mergeCell ref="P518:T518"/>
    <mergeCell ref="D499:E499"/>
    <mergeCell ref="D238:E238"/>
    <mergeCell ref="B17:B18"/>
    <mergeCell ref="D479:E479"/>
    <mergeCell ref="D131:E131"/>
    <mergeCell ref="A266:Z266"/>
    <mergeCell ref="D258:E258"/>
    <mergeCell ref="A431:Z431"/>
    <mergeCell ref="P477:V477"/>
    <mergeCell ref="P506:V506"/>
    <mergeCell ref="D556:E556"/>
    <mergeCell ref="A564:Z564"/>
    <mergeCell ref="P404:T404"/>
    <mergeCell ref="D518:E518"/>
    <mergeCell ref="P207:V207"/>
    <mergeCell ref="P56:T5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741</v>
      </c>
      <c r="D6" s="47" t="s">
        <v>742</v>
      </c>
      <c r="E6" s="47"/>
    </row>
    <row r="7" spans="2:8" x14ac:dyDescent="0.2">
      <c r="B7" s="47" t="s">
        <v>743</v>
      </c>
      <c r="C7" s="47" t="s">
        <v>744</v>
      </c>
      <c r="D7" s="47" t="s">
        <v>745</v>
      </c>
      <c r="E7" s="47"/>
    </row>
    <row r="8" spans="2:8" x14ac:dyDescent="0.2">
      <c r="B8" s="47" t="s">
        <v>746</v>
      </c>
      <c r="C8" s="47" t="s">
        <v>747</v>
      </c>
      <c r="D8" s="47" t="s">
        <v>748</v>
      </c>
      <c r="E8" s="47"/>
    </row>
    <row r="9" spans="2:8" x14ac:dyDescent="0.2">
      <c r="B9" s="47" t="s">
        <v>749</v>
      </c>
      <c r="C9" s="47" t="s">
        <v>750</v>
      </c>
      <c r="D9" s="47" t="s">
        <v>751</v>
      </c>
      <c r="E9" s="47"/>
    </row>
    <row r="10" spans="2:8" x14ac:dyDescent="0.2">
      <c r="B10" s="47" t="s">
        <v>752</v>
      </c>
      <c r="C10" s="47" t="s">
        <v>753</v>
      </c>
      <c r="D10" s="47" t="s">
        <v>754</v>
      </c>
      <c r="E10" s="47"/>
    </row>
    <row r="12" spans="2:8" x14ac:dyDescent="0.2">
      <c r="B12" s="47" t="s">
        <v>755</v>
      </c>
      <c r="C12" s="47" t="s">
        <v>741</v>
      </c>
      <c r="D12" s="47"/>
      <c r="E12" s="47"/>
    </row>
    <row r="14" spans="2:8" x14ac:dyDescent="0.2">
      <c r="B14" s="47" t="s">
        <v>756</v>
      </c>
      <c r="C14" s="47" t="s">
        <v>744</v>
      </c>
      <c r="D14" s="47"/>
      <c r="E14" s="47"/>
    </row>
    <row r="16" spans="2:8" x14ac:dyDescent="0.2">
      <c r="B16" s="47" t="s">
        <v>757</v>
      </c>
      <c r="C16" s="47" t="s">
        <v>747</v>
      </c>
      <c r="D16" s="47"/>
      <c r="E16" s="47"/>
    </row>
    <row r="18" spans="2:5" x14ac:dyDescent="0.2">
      <c r="B18" s="47" t="s">
        <v>758</v>
      </c>
      <c r="C18" s="47" t="s">
        <v>750</v>
      </c>
      <c r="D18" s="47"/>
      <c r="E18" s="47"/>
    </row>
    <row r="20" spans="2:5" x14ac:dyDescent="0.2">
      <c r="B20" s="47" t="s">
        <v>759</v>
      </c>
      <c r="C20" s="47" t="s">
        <v>753</v>
      </c>
      <c r="D20" s="47"/>
      <c r="E20" s="47"/>
    </row>
    <row r="22" spans="2:5" x14ac:dyDescent="0.2">
      <c r="B22" s="47" t="s">
        <v>760</v>
      </c>
      <c r="C22" s="47"/>
      <c r="D22" s="47"/>
      <c r="E22" s="47"/>
    </row>
    <row r="23" spans="2:5" x14ac:dyDescent="0.2">
      <c r="B23" s="47" t="s">
        <v>761</v>
      </c>
      <c r="C23" s="47"/>
      <c r="D23" s="47"/>
      <c r="E23" s="47"/>
    </row>
    <row r="24" spans="2:5" x14ac:dyDescent="0.2">
      <c r="B24" s="47" t="s">
        <v>762</v>
      </c>
      <c r="C24" s="47"/>
      <c r="D24" s="47"/>
      <c r="E24" s="47"/>
    </row>
    <row r="25" spans="2:5" x14ac:dyDescent="0.2">
      <c r="B25" s="47" t="s">
        <v>763</v>
      </c>
      <c r="C25" s="47"/>
      <c r="D25" s="47"/>
      <c r="E25" s="47"/>
    </row>
    <row r="26" spans="2:5" x14ac:dyDescent="0.2">
      <c r="B26" s="47" t="s">
        <v>764</v>
      </c>
      <c r="C26" s="47"/>
      <c r="D26" s="47"/>
      <c r="E26" s="47"/>
    </row>
    <row r="27" spans="2:5" x14ac:dyDescent="0.2">
      <c r="B27" s="47" t="s">
        <v>765</v>
      </c>
      <c r="C27" s="47"/>
      <c r="D27" s="47"/>
      <c r="E27" s="47"/>
    </row>
    <row r="28" spans="2:5" x14ac:dyDescent="0.2">
      <c r="B28" s="47" t="s">
        <v>766</v>
      </c>
      <c r="C28" s="47"/>
      <c r="D28" s="47"/>
      <c r="E28" s="47"/>
    </row>
    <row r="29" spans="2:5" x14ac:dyDescent="0.2">
      <c r="B29" s="47" t="s">
        <v>767</v>
      </c>
      <c r="C29" s="47"/>
      <c r="D29" s="47"/>
      <c r="E29" s="47"/>
    </row>
    <row r="30" spans="2:5" x14ac:dyDescent="0.2">
      <c r="B30" s="47" t="s">
        <v>768</v>
      </c>
      <c r="C30" s="47"/>
      <c r="D30" s="47"/>
      <c r="E30" s="47"/>
    </row>
    <row r="31" spans="2:5" x14ac:dyDescent="0.2">
      <c r="B31" s="47" t="s">
        <v>769</v>
      </c>
      <c r="C31" s="47"/>
      <c r="D31" s="47"/>
      <c r="E31" s="47"/>
    </row>
    <row r="32" spans="2:5" x14ac:dyDescent="0.2">
      <c r="B32" s="47" t="s">
        <v>770</v>
      </c>
      <c r="C32" s="47"/>
      <c r="D32" s="47"/>
      <c r="E32" s="47"/>
    </row>
  </sheetData>
  <sheetProtection algorithmName="SHA-512" hashValue="BH63XJVWlpjfIfHDChbQMcVA9/Z0RAz85/EIszk3viqTqIbCgaVYwZTQ7CpWmofTokPt/GSQCK0TFeX6kZWUXg==" saltValue="KiFx8B5BhrNpN8TPrWku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1253</vt:i4>
      </vt:variant>
    </vt:vector>
  </HeadingPairs>
  <TitlesOfParts>
    <vt:vector size="12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2024-08-30T10:55:23Z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