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6B3849-ACA0-404C-98C4-8DBEA5BFA9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Y362" i="1" s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N221" i="1"/>
  <c r="BM221" i="1"/>
  <c r="Z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P194" i="1"/>
  <c r="BO193" i="1"/>
  <c r="BM193" i="1"/>
  <c r="Y193" i="1"/>
  <c r="Z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Y132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589" i="1" s="1"/>
  <c r="X23" i="1"/>
  <c r="BO22" i="1"/>
  <c r="X591" i="1" s="1"/>
  <c r="BM22" i="1"/>
  <c r="Y22" i="1"/>
  <c r="B599" i="1" s="1"/>
  <c r="P22" i="1"/>
  <c r="H10" i="1"/>
  <c r="A9" i="1"/>
  <c r="A10" i="1" s="1"/>
  <c r="D7" i="1"/>
  <c r="Q6" i="1"/>
  <c r="P2" i="1"/>
  <c r="BP160" i="1" l="1"/>
  <c r="BN160" i="1"/>
  <c r="Z160" i="1"/>
  <c r="BP194" i="1"/>
  <c r="BN194" i="1"/>
  <c r="Z194" i="1"/>
  <c r="BP227" i="1"/>
  <c r="BN227" i="1"/>
  <c r="Z227" i="1"/>
  <c r="BP248" i="1"/>
  <c r="BN248" i="1"/>
  <c r="Z248" i="1"/>
  <c r="BP273" i="1"/>
  <c r="BN273" i="1"/>
  <c r="Z273" i="1"/>
  <c r="BP320" i="1"/>
  <c r="BN320" i="1"/>
  <c r="Z320" i="1"/>
  <c r="BP354" i="1"/>
  <c r="BN354" i="1"/>
  <c r="Z354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X590" i="1"/>
  <c r="X592" i="1" s="1"/>
  <c r="X593" i="1"/>
  <c r="Y36" i="1"/>
  <c r="Z34" i="1"/>
  <c r="BN34" i="1"/>
  <c r="C599" i="1"/>
  <c r="Z62" i="1"/>
  <c r="BN62" i="1"/>
  <c r="Y65" i="1"/>
  <c r="Z68" i="1"/>
  <c r="BN68" i="1"/>
  <c r="Y76" i="1"/>
  <c r="Z83" i="1"/>
  <c r="BN83" i="1"/>
  <c r="Y90" i="1"/>
  <c r="Z97" i="1"/>
  <c r="BN97" i="1"/>
  <c r="Y100" i="1"/>
  <c r="Z110" i="1"/>
  <c r="BN110" i="1"/>
  <c r="Y115" i="1"/>
  <c r="Z121" i="1"/>
  <c r="BN121" i="1"/>
  <c r="BP139" i="1"/>
  <c r="BN139" i="1"/>
  <c r="Z139" i="1"/>
  <c r="BP181" i="1"/>
  <c r="BN181" i="1"/>
  <c r="Z181" i="1"/>
  <c r="BP215" i="1"/>
  <c r="BN215" i="1"/>
  <c r="Z215" i="1"/>
  <c r="BP237" i="1"/>
  <c r="BN237" i="1"/>
  <c r="Z237" i="1"/>
  <c r="BP261" i="1"/>
  <c r="BN261" i="1"/>
  <c r="Z261" i="1"/>
  <c r="BP294" i="1"/>
  <c r="BN294" i="1"/>
  <c r="Z294" i="1"/>
  <c r="BP334" i="1"/>
  <c r="BN334" i="1"/>
  <c r="Z334" i="1"/>
  <c r="BP375" i="1"/>
  <c r="BN375" i="1"/>
  <c r="Z375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Y163" i="1"/>
  <c r="H599" i="1"/>
  <c r="Y197" i="1"/>
  <c r="BP225" i="1"/>
  <c r="BN225" i="1"/>
  <c r="Z225" i="1"/>
  <c r="Y241" i="1"/>
  <c r="BP235" i="1"/>
  <c r="BN235" i="1"/>
  <c r="Z235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8" i="1"/>
  <c r="BN318" i="1"/>
  <c r="Z318" i="1"/>
  <c r="Z26" i="1"/>
  <c r="BN26" i="1"/>
  <c r="BP26" i="1"/>
  <c r="Y37" i="1"/>
  <c r="Z30" i="1"/>
  <c r="BN30" i="1"/>
  <c r="Z54" i="1"/>
  <c r="BN54" i="1"/>
  <c r="Z58" i="1"/>
  <c r="BN58" i="1"/>
  <c r="Y64" i="1"/>
  <c r="Z70" i="1"/>
  <c r="BN70" i="1"/>
  <c r="Z79" i="1"/>
  <c r="BN79" i="1"/>
  <c r="Y89" i="1"/>
  <c r="Z85" i="1"/>
  <c r="BN8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Y124" i="1"/>
  <c r="Z123" i="1"/>
  <c r="BN123" i="1"/>
  <c r="Y133" i="1"/>
  <c r="Z130" i="1"/>
  <c r="BN130" i="1"/>
  <c r="Z131" i="1"/>
  <c r="BN131" i="1"/>
  <c r="Y141" i="1"/>
  <c r="Z137" i="1"/>
  <c r="BN137" i="1"/>
  <c r="Z145" i="1"/>
  <c r="BN145" i="1"/>
  <c r="Z156" i="1"/>
  <c r="BN156" i="1"/>
  <c r="Y162" i="1"/>
  <c r="Z167" i="1"/>
  <c r="BN167" i="1"/>
  <c r="Y178" i="1"/>
  <c r="Z175" i="1"/>
  <c r="BN175" i="1"/>
  <c r="Y184" i="1"/>
  <c r="Z189" i="1"/>
  <c r="BN189" i="1"/>
  <c r="Z201" i="1"/>
  <c r="BN201" i="1"/>
  <c r="Z205" i="1"/>
  <c r="BN205" i="1"/>
  <c r="Z213" i="1"/>
  <c r="BN213" i="1"/>
  <c r="Z217" i="1"/>
  <c r="BN217" i="1"/>
  <c r="Y233" i="1"/>
  <c r="BP221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P599" i="1"/>
  <c r="Y279" i="1"/>
  <c r="BP278" i="1"/>
  <c r="BN278" i="1"/>
  <c r="Z278" i="1"/>
  <c r="Z279" i="1" s="1"/>
  <c r="BP283" i="1"/>
  <c r="BN283" i="1"/>
  <c r="Z283" i="1"/>
  <c r="S599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26" i="1"/>
  <c r="BN326" i="1"/>
  <c r="Z326" i="1"/>
  <c r="Y232" i="1"/>
  <c r="Z332" i="1"/>
  <c r="BN332" i="1"/>
  <c r="BP332" i="1"/>
  <c r="Z336" i="1"/>
  <c r="BN336" i="1"/>
  <c r="Z350" i="1"/>
  <c r="BN350" i="1"/>
  <c r="Y358" i="1"/>
  <c r="Z356" i="1"/>
  <c r="BN356" i="1"/>
  <c r="Y357" i="1"/>
  <c r="Z361" i="1"/>
  <c r="Z362" i="1" s="1"/>
  <c r="BN361" i="1"/>
  <c r="BP361" i="1"/>
  <c r="Z365" i="1"/>
  <c r="BN365" i="1"/>
  <c r="Z373" i="1"/>
  <c r="BN373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458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599" i="1"/>
  <c r="Z69" i="1"/>
  <c r="Z75" i="1" s="1"/>
  <c r="BN69" i="1"/>
  <c r="BP69" i="1"/>
  <c r="Z71" i="1"/>
  <c r="BN71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BN111" i="1"/>
  <c r="BP111" i="1"/>
  <c r="Z113" i="1"/>
  <c r="BN113" i="1"/>
  <c r="F599" i="1"/>
  <c r="Z120" i="1"/>
  <c r="BN120" i="1"/>
  <c r="BP120" i="1"/>
  <c r="Z122" i="1"/>
  <c r="BN122" i="1"/>
  <c r="Y125" i="1"/>
  <c r="Z129" i="1"/>
  <c r="BN129" i="1"/>
  <c r="BP129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Z188" i="1"/>
  <c r="BN188" i="1"/>
  <c r="BP188" i="1"/>
  <c r="Z190" i="1"/>
  <c r="BN190" i="1"/>
  <c r="Z192" i="1"/>
  <c r="BN192" i="1"/>
  <c r="BP193" i="1"/>
  <c r="BN193" i="1"/>
  <c r="BP195" i="1"/>
  <c r="BN195" i="1"/>
  <c r="Z195" i="1"/>
  <c r="J599" i="1"/>
  <c r="Y203" i="1"/>
  <c r="BP200" i="1"/>
  <c r="BN200" i="1"/>
  <c r="Z200" i="1"/>
  <c r="Y207" i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BP319" i="1"/>
  <c r="BN319" i="1"/>
  <c r="Z319" i="1"/>
  <c r="BP327" i="1"/>
  <c r="BN327" i="1"/>
  <c r="Z327" i="1"/>
  <c r="BP366" i="1"/>
  <c r="BN366" i="1"/>
  <c r="Z366" i="1"/>
  <c r="Z368" i="1" s="1"/>
  <c r="Y368" i="1"/>
  <c r="BP392" i="1"/>
  <c r="BN392" i="1"/>
  <c r="Z392" i="1"/>
  <c r="Y394" i="1"/>
  <c r="Y399" i="1"/>
  <c r="BP396" i="1"/>
  <c r="BN396" i="1"/>
  <c r="Z396" i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Y558" i="1"/>
  <c r="BP554" i="1"/>
  <c r="BN554" i="1"/>
  <c r="Z554" i="1"/>
  <c r="H9" i="1"/>
  <c r="Y24" i="1"/>
  <c r="Y59" i="1"/>
  <c r="Y170" i="1"/>
  <c r="I599" i="1"/>
  <c r="Y196" i="1"/>
  <c r="BP206" i="1"/>
  <c r="BN206" i="1"/>
  <c r="Z206" i="1"/>
  <c r="Y208" i="1"/>
  <c r="Y219" i="1"/>
  <c r="BP210" i="1"/>
  <c r="BN210" i="1"/>
  <c r="Z210" i="1"/>
  <c r="Z218" i="1" s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BP284" i="1"/>
  <c r="BN284" i="1"/>
  <c r="Z284" i="1"/>
  <c r="Z286" i="1" s="1"/>
  <c r="R599" i="1"/>
  <c r="BP293" i="1"/>
  <c r="BN293" i="1"/>
  <c r="Z293" i="1"/>
  <c r="Y310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BP349" i="1"/>
  <c r="BN349" i="1"/>
  <c r="Z349" i="1"/>
  <c r="Z351" i="1" s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Z599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BP556" i="1"/>
  <c r="BN556" i="1"/>
  <c r="Z556" i="1"/>
  <c r="Y569" i="1"/>
  <c r="BP565" i="1"/>
  <c r="BN565" i="1"/>
  <c r="Z565" i="1"/>
  <c r="Y570" i="1"/>
  <c r="BP567" i="1"/>
  <c r="BN567" i="1"/>
  <c r="Z567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10" i="1" l="1"/>
  <c r="Z393" i="1"/>
  <c r="Z344" i="1"/>
  <c r="Z338" i="1"/>
  <c r="Z329" i="1"/>
  <c r="Z207" i="1"/>
  <c r="Z398" i="1"/>
  <c r="Z202" i="1"/>
  <c r="Z132" i="1"/>
  <c r="Z94" i="1"/>
  <c r="Z519" i="1"/>
  <c r="Z505" i="1"/>
  <c r="Z382" i="1"/>
  <c r="Z232" i="1"/>
  <c r="Z252" i="1"/>
  <c r="Z240" i="1"/>
  <c r="Z124" i="1"/>
  <c r="Z115" i="1"/>
  <c r="Z36" i="1"/>
  <c r="Z548" i="1"/>
  <c r="Z295" i="1"/>
  <c r="Z569" i="1"/>
  <c r="Z476" i="1"/>
  <c r="Z419" i="1"/>
  <c r="Z487" i="1"/>
  <c r="Z264" i="1"/>
  <c r="Y593" i="1"/>
  <c r="Y590" i="1"/>
  <c r="Z557" i="1"/>
  <c r="Z541" i="1"/>
  <c r="Z453" i="1"/>
  <c r="Y589" i="1"/>
  <c r="Z322" i="1"/>
  <c r="Z196" i="1"/>
  <c r="Z183" i="1"/>
  <c r="Z177" i="1"/>
  <c r="Z594" i="1" s="1"/>
  <c r="Z169" i="1"/>
  <c r="Y591" i="1"/>
  <c r="Y592" i="1" l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<sst xmlns="http://schemas.openxmlformats.org/spreadsheetml/2006/main" count="2427" uniqueCount="772">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</sst>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771</v>
      </c>
      <c r="I5" s="655"/>
      <c r="J5" s="655"/>
      <c r="K5" s="655"/>
      <c r="L5" s="655"/>
      <c r="M5" s="475"/>
      <c r="N5" s="58"/>
      <c r="P5" s="24" t="s">
        <v>10</v>
      </c>
      <c r="Q5" s="725">
        <v>45537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Понедельник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1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86.4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90.24</v>
      </c>
      <c r="BN53" s="64">
        <f t="shared" ref="BN53:BN58" si="8">IFERROR(Y53*I53/H53,"0")</f>
        <v>90.24</v>
      </c>
      <c r="BO53" s="64">
        <f t="shared" ref="BO53:BO58" si="9">IFERROR(1/J53*(X53/H53),"0")</f>
        <v>0.14285714285714285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8</v>
      </c>
      <c r="Y59" s="379">
        <f>IFERROR(Y53/H53,"0")+IFERROR(Y54/H54,"0")+IFERROR(Y55/H55,"0")+IFERROR(Y56/H56,"0")+IFERROR(Y57/H57,"0")+IFERROR(Y58/H58,"0")</f>
        <v>8</v>
      </c>
      <c r="Z59" s="379">
        <f>IFERROR(IF(Z53="",0,Z53),"0")+IFERROR(IF(Z54="",0,Z54),"0")+IFERROR(IF(Z55="",0,Z55),"0")+IFERROR(IF(Z56="",0,Z56),"0")+IFERROR(IF(Z57="",0,Z57),"0")+IFERROR(IF(Z58="",0,Z58),"0")</f>
        <v>0.17399999999999999</v>
      </c>
      <c r="AA59" s="380"/>
      <c r="AB59" s="380"/>
      <c r="AC59" s="380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86.4</v>
      </c>
      <c r="Y60" s="379">
        <f>IFERROR(SUM(Y53:Y58),"0")</f>
        <v>86.4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172.8</v>
      </c>
      <c r="Y78" s="378">
        <f>IFERROR(IF(X78="",0,CEILING((X78/$H78),1)*$H78),"")</f>
        <v>172.8</v>
      </c>
      <c r="Z78" s="36">
        <f>IFERROR(IF(Y78=0,"",ROUNDUP(Y78/H78,0)*0.02175),"")</f>
        <v>0.34799999999999998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180.48</v>
      </c>
      <c r="BN78" s="64">
        <f>IFERROR(Y78*I78/H78,"0")</f>
        <v>180.48</v>
      </c>
      <c r="BO78" s="64">
        <f>IFERROR(1/J78*(X78/H78),"0")</f>
        <v>0.2857142857142857</v>
      </c>
      <c r="BP78" s="64">
        <f>IFERROR(1/J78*(Y78/H78),"0")</f>
        <v>0.2857142857142857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16</v>
      </c>
      <c r="Y80" s="379">
        <f>IFERROR(Y78/H78,"0")+IFERROR(Y79/H79,"0")</f>
        <v>16</v>
      </c>
      <c r="Z80" s="379">
        <f>IFERROR(IF(Z78="",0,Z78),"0")+IFERROR(IF(Z79="",0,Z79),"0")</f>
        <v>0.34799999999999998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172.8</v>
      </c>
      <c r="Y81" s="379">
        <f>IFERROR(SUM(Y78:Y79),"0")</f>
        <v>172.8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hidden="1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hidden="1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hidden="1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28.8</v>
      </c>
      <c r="Y293" s="378">
        <f>IFERROR(IF(X293="",0,CEILING((X293/$H293),1)*$H293),"")</f>
        <v>28.799999999999997</v>
      </c>
      <c r="Z293" s="36">
        <f>IFERROR(IF(Y293=0,"",ROUNDUP(Y293/H293,0)*0.00753),"")</f>
        <v>9.0359999999999996E-2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31.200000000000006</v>
      </c>
      <c r="BN293" s="64">
        <f>IFERROR(Y293*I293/H293,"0")</f>
        <v>31.2</v>
      </c>
      <c r="BO293" s="64">
        <f>IFERROR(1/J293*(X293/H293),"0")</f>
        <v>7.6923076923076927E-2</v>
      </c>
      <c r="BP293" s="64">
        <f>IFERROR(1/J293*(Y293/H293),"0")</f>
        <v>7.6923076923076927E-2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12</v>
      </c>
      <c r="Y295" s="379">
        <f>IFERROR(Y290/H290,"0")+IFERROR(Y291/H291,"0")+IFERROR(Y292/H292,"0")+IFERROR(Y293/H293,"0")+IFERROR(Y294/H294,"0")</f>
        <v>12</v>
      </c>
      <c r="Z295" s="379">
        <f>IFERROR(IF(Z290="",0,Z290),"0")+IFERROR(IF(Z291="",0,Z291),"0")+IFERROR(IF(Z292="",0,Z292),"0")+IFERROR(IF(Z293="",0,Z293),"0")+IFERROR(IF(Z294="",0,Z294),"0")</f>
        <v>9.0359999999999996E-2</v>
      </c>
      <c r="AA295" s="380"/>
      <c r="AB295" s="380"/>
      <c r="AC295" s="380"/>
    </row>
    <row r="296" spans="1:68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28.8</v>
      </c>
      <c r="Y296" s="379">
        <f>IFERROR(SUM(Y290:Y294),"0")</f>
        <v>28.799999999999997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67.2</v>
      </c>
      <c r="Y341" s="378">
        <f>IFERROR(IF(X341="",0,CEILING((X341/$H341),1)*$H341),"")</f>
        <v>67.2</v>
      </c>
      <c r="Z341" s="36">
        <f>IFERROR(IF(Y341=0,"",ROUNDUP(Y341/H341,0)*0.02175),"")</f>
        <v>0.17399999999999999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71.712000000000003</v>
      </c>
      <c r="BN341" s="64">
        <f>IFERROR(Y341*I341/H341,"0")</f>
        <v>71.712000000000003</v>
      </c>
      <c r="BO341" s="64">
        <f>IFERROR(1/J341*(X341/H341),"0")</f>
        <v>0.14285714285714285</v>
      </c>
      <c r="BP341" s="64">
        <f>IFERROR(1/J341*(Y341/H341),"0")</f>
        <v>0.14285714285714285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62.4</v>
      </c>
      <c r="Y342" s="378">
        <f>IFERROR(IF(X342="",0,CEILING((X342/$H342),1)*$H342),"")</f>
        <v>62.4</v>
      </c>
      <c r="Z342" s="36">
        <f>IFERROR(IF(Y342=0,"",ROUNDUP(Y342/H342,0)*0.02175),"")</f>
        <v>0.17399999999999999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66.912000000000006</v>
      </c>
      <c r="BN342" s="64">
        <f>IFERROR(Y342*I342/H342,"0")</f>
        <v>66.912000000000006</v>
      </c>
      <c r="BO342" s="64">
        <f>IFERROR(1/J342*(X342/H342),"0")</f>
        <v>0.14285714285714285</v>
      </c>
      <c r="BP342" s="64">
        <f>IFERROR(1/J342*(Y342/H342),"0")</f>
        <v>0.14285714285714285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16</v>
      </c>
      <c r="Y344" s="379">
        <f>IFERROR(Y341/H341,"0")+IFERROR(Y342/H342,"0")+IFERROR(Y343/H343,"0")</f>
        <v>16</v>
      </c>
      <c r="Z344" s="379">
        <f>IFERROR(IF(Z341="",0,Z341),"0")+IFERROR(IF(Z342="",0,Z342),"0")+IFERROR(IF(Z343="",0,Z343),"0")</f>
        <v>0.34799999999999998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129.6</v>
      </c>
      <c r="Y345" s="379">
        <f>IFERROR(SUM(Y341:Y343),"0")</f>
        <v>129.6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64.8</v>
      </c>
      <c r="Y365" s="378">
        <f>IFERROR(IF(X365="",0,CEILING((X365/$H365),1)*$H365),"")</f>
        <v>64.8</v>
      </c>
      <c r="Z365" s="36">
        <f>IFERROR(IF(Y365=0,"",ROUNDUP(Y365/H365,0)*0.02175),"")</f>
        <v>0.17399999999999999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69.311999999999998</v>
      </c>
      <c r="BN365" s="64">
        <f>IFERROR(Y365*I365/H365,"0")</f>
        <v>69.311999999999998</v>
      </c>
      <c r="BO365" s="64">
        <f>IFERROR(1/J365*(X365/H365),"0")</f>
        <v>0.14285714285714285</v>
      </c>
      <c r="BP365" s="64">
        <f>IFERROR(1/J365*(Y365/H365),"0")</f>
        <v>0.14285714285714285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8</v>
      </c>
      <c r="Y368" s="379">
        <f>IFERROR(Y365/H365,"0")+IFERROR(Y366/H366,"0")+IFERROR(Y367/H367,"0")</f>
        <v>8</v>
      </c>
      <c r="Z368" s="379">
        <f>IFERROR(IF(Z365="",0,Z365),"0")+IFERROR(IF(Z366="",0,Z366),"0")+IFERROR(IF(Z367="",0,Z367),"0")</f>
        <v>0.17399999999999999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64.8</v>
      </c>
      <c r="Y369" s="379">
        <f>IFERROR(SUM(Y365:Y367),"0")</f>
        <v>64.8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120</v>
      </c>
      <c r="Y373" s="378">
        <f t="shared" ref="Y373:Y381" si="67">IFERROR(IF(X373="",0,CEILING((X373/$H373),1)*$H373),"")</f>
        <v>120</v>
      </c>
      <c r="Z373" s="36">
        <f>IFERROR(IF(Y373=0,"",ROUNDUP(Y373/H373,0)*0.02039),"")</f>
        <v>0.16311999999999999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123.84</v>
      </c>
      <c r="BN373" s="64">
        <f t="shared" ref="BN373:BN381" si="69">IFERROR(Y373*I373/H373,"0")</f>
        <v>123.84</v>
      </c>
      <c r="BO373" s="64">
        <f t="shared" ref="BO373:BO381" si="70">IFERROR(1/J373*(X373/H373),"0")</f>
        <v>0.16666666666666666</v>
      </c>
      <c r="BP373" s="64">
        <f t="shared" ref="BP373:BP381" si="71">IFERROR(1/J373*(Y373/H373),"0")</f>
        <v>0.16666666666666666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120</v>
      </c>
      <c r="Y375" s="378">
        <f t="shared" si="67"/>
        <v>120</v>
      </c>
      <c r="Z375" s="36">
        <f>IFERROR(IF(Y375=0,"",ROUNDUP(Y375/H375,0)*0.02039),"")</f>
        <v>0.16311999999999999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123.84</v>
      </c>
      <c r="BN375" s="64">
        <f t="shared" si="69"/>
        <v>123.84</v>
      </c>
      <c r="BO375" s="64">
        <f t="shared" si="70"/>
        <v>0.16666666666666666</v>
      </c>
      <c r="BP375" s="64">
        <f t="shared" si="71"/>
        <v>0.16666666666666666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120</v>
      </c>
      <c r="Y378" s="378">
        <f t="shared" si="67"/>
        <v>120</v>
      </c>
      <c r="Z378" s="36">
        <f>IFERROR(IF(Y378=0,"",ROUNDUP(Y378/H378,0)*0.02175),"")</f>
        <v>0.17399999999999999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123.84</v>
      </c>
      <c r="BN378" s="64">
        <f t="shared" si="69"/>
        <v>123.84</v>
      </c>
      <c r="BO378" s="64">
        <f t="shared" si="70"/>
        <v>0.16666666666666666</v>
      </c>
      <c r="BP378" s="64">
        <f t="shared" si="71"/>
        <v>0.16666666666666666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24</v>
      </c>
      <c r="Y382" s="379">
        <f>IFERROR(Y373/H373,"0")+IFERROR(Y374/H374,"0")+IFERROR(Y375/H375,"0")+IFERROR(Y376/H376,"0")+IFERROR(Y377/H377,"0")+IFERROR(Y378/H378,"0")+IFERROR(Y379/H379,"0")+IFERROR(Y380/H380,"0")+IFERROR(Y381/H381,"0")</f>
        <v>24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0.50024000000000002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360</v>
      </c>
      <c r="Y383" s="379">
        <f>IFERROR(SUM(Y373:Y381),"0")</f>
        <v>360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120</v>
      </c>
      <c r="Y385" s="378">
        <f>IFERROR(IF(X385="",0,CEILING((X385/$H385),1)*$H385),"")</f>
        <v>120</v>
      </c>
      <c r="Z385" s="36">
        <f>IFERROR(IF(Y385=0,"",ROUNDUP(Y385/H385,0)*0.02175),"")</f>
        <v>0.17399999999999999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123.84</v>
      </c>
      <c r="BN385" s="64">
        <f>IFERROR(Y385*I385/H385,"0")</f>
        <v>123.84</v>
      </c>
      <c r="BO385" s="64">
        <f>IFERROR(1/J385*(X385/H385),"0")</f>
        <v>0.16666666666666666</v>
      </c>
      <c r="BP385" s="64">
        <f>IFERROR(1/J385*(Y385/H385),"0")</f>
        <v>0.16666666666666666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8</v>
      </c>
      <c r="Y387" s="379">
        <f>IFERROR(Y385/H385,"0")+IFERROR(Y386/H386,"0")</f>
        <v>8</v>
      </c>
      <c r="Z387" s="379">
        <f>IFERROR(IF(Z385="",0,Z385),"0")+IFERROR(IF(Z386="",0,Z386),"0")</f>
        <v>0.17399999999999999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120</v>
      </c>
      <c r="Y388" s="379">
        <f>IFERROR(SUM(Y385:Y386),"0")</f>
        <v>120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62.4</v>
      </c>
      <c r="Y396" s="378">
        <f>IFERROR(IF(X396="",0,CEILING((X396/$H396),1)*$H396),"")</f>
        <v>62.4</v>
      </c>
      <c r="Z396" s="36">
        <f>IFERROR(IF(Y396=0,"",ROUNDUP(Y396/H396,0)*0.02175),"")</f>
        <v>0.17399999999999999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66.912000000000006</v>
      </c>
      <c r="BN396" s="64">
        <f>IFERROR(Y396*I396/H396,"0")</f>
        <v>66.912000000000006</v>
      </c>
      <c r="BO396" s="64">
        <f>IFERROR(1/J396*(X396/H396),"0")</f>
        <v>0.14285714285714285</v>
      </c>
      <c r="BP396" s="64">
        <f>IFERROR(1/J396*(Y396/H396),"0")</f>
        <v>0.14285714285714285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8</v>
      </c>
      <c r="Y398" s="379">
        <f>IFERROR(Y396/H396,"0")+IFERROR(Y397/H397,"0")</f>
        <v>8</v>
      </c>
      <c r="Z398" s="379">
        <f>IFERROR(IF(Z396="",0,Z396),"0")+IFERROR(IF(Z397="",0,Z397),"0")</f>
        <v>0.17399999999999999</v>
      </c>
      <c r="AA398" s="380"/>
      <c r="AB398" s="380"/>
      <c r="AC398" s="380"/>
    </row>
    <row r="399" spans="1:68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62.4</v>
      </c>
      <c r="Y399" s="379">
        <f>IFERROR(SUM(Y396:Y397),"0")</f>
        <v>62.4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42.24</v>
      </c>
      <c r="Y500" s="378">
        <f t="shared" si="83"/>
        <v>42.24</v>
      </c>
      <c r="Z500" s="36">
        <f t="shared" si="84"/>
        <v>9.5680000000000001E-2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45.12</v>
      </c>
      <c r="BN500" s="64">
        <f t="shared" si="86"/>
        <v>45.12</v>
      </c>
      <c r="BO500" s="64">
        <f t="shared" si="87"/>
        <v>7.6923076923076927E-2</v>
      </c>
      <c r="BP500" s="64">
        <f t="shared" si="88"/>
        <v>7.6923076923076927E-2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8</v>
      </c>
      <c r="Y505" s="379">
        <f>IFERROR(Y497/H497,"0")+IFERROR(Y498/H498,"0")+IFERROR(Y499/H499,"0")+IFERROR(Y500/H500,"0")+IFERROR(Y501/H501,"0")+IFERROR(Y502/H502,"0")+IFERROR(Y503/H503,"0")+IFERROR(Y504/H504,"0")</f>
        <v>8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9.5680000000000001E-2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42.24</v>
      </c>
      <c r="Y506" s="379">
        <f>IFERROR(SUM(Y497:Y504),"0")</f>
        <v>42.24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42.24</v>
      </c>
      <c r="Y513" s="378">
        <f t="shared" ref="Y513:Y518" si="89">IFERROR(IF(X513="",0,CEILING((X513/$H513),1)*$H513),"")</f>
        <v>42.24</v>
      </c>
      <c r="Z513" s="36">
        <f>IFERROR(IF(Y513=0,"",ROUNDUP(Y513/H513,0)*0.01196),"")</f>
        <v>9.5680000000000001E-2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45.12</v>
      </c>
      <c r="BN513" s="64">
        <f t="shared" ref="BN513:BN518" si="91">IFERROR(Y513*I513/H513,"0")</f>
        <v>45.12</v>
      </c>
      <c r="BO513" s="64">
        <f t="shared" ref="BO513:BO518" si="92">IFERROR(1/J513*(X513/H513),"0")</f>
        <v>7.6923076923076927E-2</v>
      </c>
      <c r="BP513" s="64">
        <f t="shared" ref="BP513:BP518" si="93">IFERROR(1/J513*(Y513/H513),"0")</f>
        <v>7.6923076923076927E-2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42.24</v>
      </c>
      <c r="Y514" s="378">
        <f t="shared" si="89"/>
        <v>42.24</v>
      </c>
      <c r="Z514" s="36">
        <f>IFERROR(IF(Y514=0,"",ROUNDUP(Y514/H514,0)*0.01196),"")</f>
        <v>9.5680000000000001E-2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45.12</v>
      </c>
      <c r="BN514" s="64">
        <f t="shared" si="91"/>
        <v>45.12</v>
      </c>
      <c r="BO514" s="64">
        <f t="shared" si="92"/>
        <v>7.6923076923076927E-2</v>
      </c>
      <c r="BP514" s="64">
        <f t="shared" si="93"/>
        <v>7.6923076923076927E-2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16</v>
      </c>
      <c r="Y519" s="379">
        <f>IFERROR(Y513/H513,"0")+IFERROR(Y514/H514,"0")+IFERROR(Y515/H515,"0")+IFERROR(Y516/H516,"0")+IFERROR(Y517/H517,"0")+IFERROR(Y518/H518,"0")</f>
        <v>16</v>
      </c>
      <c r="Z519" s="379">
        <f>IFERROR(IF(Z513="",0,Z513),"0")+IFERROR(IF(Z514="",0,Z514),"0")+IFERROR(IF(Z515="",0,Z515),"0")+IFERROR(IF(Z516="",0,Z516),"0")+IFERROR(IF(Z517="",0,Z517),"0")+IFERROR(IF(Z518="",0,Z518),"0")</f>
        <v>0.19136</v>
      </c>
      <c r="AA519" s="380"/>
      <c r="AB519" s="380"/>
      <c r="AC519" s="380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84.48</v>
      </c>
      <c r="Y520" s="379">
        <f>IFERROR(SUM(Y513:Y518),"0")</f>
        <v>84.48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1151.5200000000002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1151.5200000000002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1207.4879999999998</v>
      </c>
      <c r="Y590" s="379">
        <f>IFERROR(SUM(BN22:BN586),"0")</f>
        <v>1207.4879999999998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2</v>
      </c>
      <c r="Y591" s="38">
        <f>ROUNDUP(SUM(BP22:BP586),0)</f>
        <v>2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1257.4879999999998</v>
      </c>
      <c r="Y592" s="379">
        <f>GrossWeightTotalR+PalletQtyTotalR*25</f>
        <v>1257.4879999999998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124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124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2.2696399999999999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86.4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172.8</v>
      </c>
      <c r="E599" s="46">
        <f>IFERROR(Y104*1,"0")+IFERROR(Y105*1,"0")+IFERROR(Y106*1,"0")+IFERROR(Y110*1,"0")+IFERROR(Y111*1,"0")+IFERROR(Y112*1,"0")+IFERROR(Y113*1,"0")+IFERROR(Y114*1,"0")</f>
        <v>0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28.799999999999997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129.6</v>
      </c>
      <c r="V599" s="46">
        <f>IFERROR(Y361*1,"0")+IFERROR(Y365*1,"0")+IFERROR(Y366*1,"0")+IFERROR(Y367*1,"0")</f>
        <v>64.8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542.4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126.72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51,52"/>
        <filter val="1 207,49"/>
        <filter val="1 257,49"/>
        <filter val="12,00"/>
        <filter val="120,00"/>
        <filter val="124,00"/>
        <filter val="129,60"/>
        <filter val="16,00"/>
        <filter val="172,80"/>
        <filter val="2"/>
        <filter val="24,00"/>
        <filter val="28,80"/>
        <filter val="360,00"/>
        <filter val="42,24"/>
        <filter val="62,40"/>
        <filter val="64,80"/>
        <filter val="67,20"/>
        <filter val="8,00"/>
        <filter val="84,48"/>
        <filter val="86,40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