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D3033E-4EBA-43E5-85C8-2B8D4C0251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Z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Y133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3" i="1" s="1"/>
  <c r="BO22" i="1"/>
  <c r="BM22" i="1"/>
  <c r="X590" i="1" s="1"/>
  <c r="Y22" i="1"/>
  <c r="P22" i="1"/>
  <c r="H10" i="1"/>
  <c r="A9" i="1"/>
  <c r="F10" i="1" s="1"/>
  <c r="D7" i="1"/>
  <c r="Q6" i="1"/>
  <c r="P2" i="1"/>
  <c r="Y162" i="1" l="1"/>
  <c r="BP160" i="1"/>
  <c r="BN160" i="1"/>
  <c r="Z160" i="1"/>
  <c r="BP223" i="1"/>
  <c r="BN223" i="1"/>
  <c r="Z223" i="1"/>
  <c r="BP225" i="1"/>
  <c r="BN225" i="1"/>
  <c r="Z225" i="1"/>
  <c r="BP246" i="1"/>
  <c r="BN246" i="1"/>
  <c r="Z246" i="1"/>
  <c r="P599" i="1"/>
  <c r="Y279" i="1"/>
  <c r="BP278" i="1"/>
  <c r="BN278" i="1"/>
  <c r="Z278" i="1"/>
  <c r="Z279" i="1" s="1"/>
  <c r="BP283" i="1"/>
  <c r="BN283" i="1"/>
  <c r="Z283" i="1"/>
  <c r="BP320" i="1"/>
  <c r="BN320" i="1"/>
  <c r="Z320" i="1"/>
  <c r="BP354" i="1"/>
  <c r="BN354" i="1"/>
  <c r="Z354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Z28" i="1"/>
  <c r="BN28" i="1"/>
  <c r="Z56" i="1"/>
  <c r="BN56" i="1"/>
  <c r="Z72" i="1"/>
  <c r="BN72" i="1"/>
  <c r="Z73" i="1"/>
  <c r="BN73" i="1"/>
  <c r="Z87" i="1"/>
  <c r="BN87" i="1"/>
  <c r="Z104" i="1"/>
  <c r="BN104" i="1"/>
  <c r="Z114" i="1"/>
  <c r="BN114" i="1"/>
  <c r="Z127" i="1"/>
  <c r="BN127" i="1"/>
  <c r="BP127" i="1"/>
  <c r="Z128" i="1"/>
  <c r="BN128" i="1"/>
  <c r="Z135" i="1"/>
  <c r="BN135" i="1"/>
  <c r="BP139" i="1"/>
  <c r="BN139" i="1"/>
  <c r="Z139" i="1"/>
  <c r="BP175" i="1"/>
  <c r="BN175" i="1"/>
  <c r="Z175" i="1"/>
  <c r="BP213" i="1"/>
  <c r="BN213" i="1"/>
  <c r="Z213" i="1"/>
  <c r="BP235" i="1"/>
  <c r="BN235" i="1"/>
  <c r="Z235" i="1"/>
  <c r="BP259" i="1"/>
  <c r="BN259" i="1"/>
  <c r="Z259" i="1"/>
  <c r="BP294" i="1"/>
  <c r="BN294" i="1"/>
  <c r="Z294" i="1"/>
  <c r="BP334" i="1"/>
  <c r="BN334" i="1"/>
  <c r="Z334" i="1"/>
  <c r="BP375" i="1"/>
  <c r="BN375" i="1"/>
  <c r="Z375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Y169" i="1"/>
  <c r="Z173" i="1"/>
  <c r="BN173" i="1"/>
  <c r="Z181" i="1"/>
  <c r="BN181" i="1"/>
  <c r="Z191" i="1"/>
  <c r="BN191" i="1"/>
  <c r="Z194" i="1"/>
  <c r="BN194" i="1"/>
  <c r="Z211" i="1"/>
  <c r="BN211" i="1"/>
  <c r="Z215" i="1"/>
  <c r="BN215" i="1"/>
  <c r="Z221" i="1"/>
  <c r="BN221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73" i="1"/>
  <c r="BN273" i="1"/>
  <c r="Z273" i="1"/>
  <c r="BP292" i="1"/>
  <c r="BN292" i="1"/>
  <c r="Z292" i="1"/>
  <c r="BP318" i="1"/>
  <c r="BN318" i="1"/>
  <c r="Z318" i="1"/>
  <c r="Y338" i="1"/>
  <c r="BP332" i="1"/>
  <c r="BN332" i="1"/>
  <c r="Z332" i="1"/>
  <c r="BP350" i="1"/>
  <c r="BN350" i="1"/>
  <c r="Z350" i="1"/>
  <c r="BP373" i="1"/>
  <c r="BN373" i="1"/>
  <c r="Z373" i="1"/>
  <c r="B599" i="1"/>
  <c r="X591" i="1"/>
  <c r="X592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9" i="1"/>
  <c r="BN79" i="1"/>
  <c r="Y89" i="1"/>
  <c r="Z85" i="1"/>
  <c r="BN8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Z123" i="1"/>
  <c r="BN123" i="1"/>
  <c r="Z130" i="1"/>
  <c r="BN130" i="1"/>
  <c r="Z131" i="1"/>
  <c r="BN131" i="1"/>
  <c r="Y141" i="1"/>
  <c r="Z137" i="1"/>
  <c r="BN137" i="1"/>
  <c r="Z145" i="1"/>
  <c r="BN145" i="1"/>
  <c r="Z156" i="1"/>
  <c r="BN156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69" i="1"/>
  <c r="BN269" i="1"/>
  <c r="Z269" i="1"/>
  <c r="BP285" i="1"/>
  <c r="BN285" i="1"/>
  <c r="Z285" i="1"/>
  <c r="S599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6" i="1"/>
  <c r="BN326" i="1"/>
  <c r="Z326" i="1"/>
  <c r="BP336" i="1"/>
  <c r="BN336" i="1"/>
  <c r="Z336" i="1"/>
  <c r="BP356" i="1"/>
  <c r="BN356" i="1"/>
  <c r="Z356" i="1"/>
  <c r="Y362" i="1"/>
  <c r="BP361" i="1"/>
  <c r="BN361" i="1"/>
  <c r="Z361" i="1"/>
  <c r="Z362" i="1" s="1"/>
  <c r="BP365" i="1"/>
  <c r="BN365" i="1"/>
  <c r="Z365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Y241" i="1"/>
  <c r="R599" i="1"/>
  <c r="Y358" i="1"/>
  <c r="Y357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Z548" i="1" s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AE599" i="1"/>
  <c r="Y575" i="1"/>
  <c r="BP573" i="1"/>
  <c r="BN573" i="1"/>
  <c r="Z573" i="1"/>
  <c r="Z575" i="1" s="1"/>
  <c r="Y458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I599" i="1"/>
  <c r="Y196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Z286" i="1" s="1"/>
  <c r="BP293" i="1"/>
  <c r="BN293" i="1"/>
  <c r="Z293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BP349" i="1"/>
  <c r="BN349" i="1"/>
  <c r="Z349" i="1"/>
  <c r="Z351" i="1" s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H599" i="1"/>
  <c r="F9" i="1"/>
  <c r="J9" i="1"/>
  <c r="Z22" i="1"/>
  <c r="Z23" i="1" s="1"/>
  <c r="BN22" i="1"/>
  <c r="BP22" i="1"/>
  <c r="Y23" i="1"/>
  <c r="X58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BN92" i="1"/>
  <c r="BP92" i="1"/>
  <c r="Z98" i="1"/>
  <c r="Z100" i="1" s="1"/>
  <c r="BN98" i="1"/>
  <c r="E599" i="1"/>
  <c r="Z105" i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Z132" i="1" s="1"/>
  <c r="BN129" i="1"/>
  <c r="Z136" i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Z295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Z322" i="1" s="1"/>
  <c r="BP319" i="1"/>
  <c r="BN319" i="1"/>
  <c r="Z319" i="1"/>
  <c r="BP327" i="1"/>
  <c r="BN327" i="1"/>
  <c r="Z327" i="1"/>
  <c r="BP366" i="1"/>
  <c r="BN366" i="1"/>
  <c r="Z366" i="1"/>
  <c r="Z368" i="1" s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393" i="1" l="1"/>
  <c r="Z232" i="1"/>
  <c r="Z196" i="1"/>
  <c r="Z177" i="1"/>
  <c r="Z107" i="1"/>
  <c r="Z94" i="1"/>
  <c r="Z141" i="1"/>
  <c r="Z115" i="1"/>
  <c r="Z274" i="1"/>
  <c r="Z476" i="1"/>
  <c r="Z419" i="1"/>
  <c r="Z382" i="1"/>
  <c r="Z124" i="1"/>
  <c r="Z89" i="1"/>
  <c r="Z75" i="1"/>
  <c r="Z36" i="1"/>
  <c r="Z557" i="1"/>
  <c r="Z541" i="1"/>
  <c r="Y593" i="1"/>
  <c r="Y590" i="1"/>
  <c r="Z264" i="1"/>
  <c r="Y589" i="1"/>
  <c r="Z519" i="1"/>
  <c r="Z505" i="1"/>
  <c r="Z453" i="1"/>
  <c r="Z406" i="1"/>
  <c r="Z344" i="1"/>
  <c r="Z329" i="1"/>
  <c r="Z569" i="1"/>
  <c r="Z183" i="1"/>
  <c r="Z169" i="1"/>
  <c r="Z59" i="1"/>
  <c r="Y591" i="1"/>
  <c r="Z487" i="1"/>
  <c r="Z218" i="1"/>
  <c r="Z594" i="1" l="1"/>
  <c r="Y592" i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<sst xmlns="http://schemas.openxmlformats.org/spreadsheetml/2006/main" count="2427" uniqueCount="772">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</sst>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750" t="s">
        <v>0</v>
      </c>
      <c r="E1" s="406"/>
      <c r="F1" s="406"/>
      <c r="G1" s="12" t="s">
        <v>1</v>
      </c>
      <c r="H1" s="750" t="s">
        <v>2</v>
      </c>
      <c r="I1" s="406"/>
      <c r="J1" s="406"/>
      <c r="K1" s="406"/>
      <c r="L1" s="406"/>
      <c r="M1" s="406"/>
      <c r="N1" s="406"/>
      <c r="O1" s="406"/>
      <c r="P1" s="406"/>
      <c r="Q1" s="406"/>
      <c r="R1" s="740" t="s">
        <v>3</v>
      </c>
      <c r="S1" s="406"/>
      <c r="T1" s="4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38" t="s">
        <v>8</v>
      </c>
      <c r="B5" s="390"/>
      <c r="C5" s="391"/>
      <c r="D5" s="507"/>
      <c r="E5" s="509"/>
      <c r="F5" s="468" t="s">
        <v>9</v>
      </c>
      <c r="G5" s="391"/>
      <c r="H5" s="507" t="s">
        <v>771</v>
      </c>
      <c r="I5" s="508"/>
      <c r="J5" s="508"/>
      <c r="K5" s="508"/>
      <c r="L5" s="508"/>
      <c r="M5" s="509"/>
      <c r="N5" s="58"/>
      <c r="P5" s="24" t="s">
        <v>10</v>
      </c>
      <c r="Q5" s="448">
        <v>45537</v>
      </c>
      <c r="R5" s="449"/>
      <c r="T5" s="754" t="s">
        <v>11</v>
      </c>
      <c r="U5" s="599"/>
      <c r="V5" s="755" t="s">
        <v>12</v>
      </c>
      <c r="W5" s="449"/>
      <c r="AB5" s="51"/>
      <c r="AC5" s="51"/>
      <c r="AD5" s="51"/>
      <c r="AE5" s="51"/>
    </row>
    <row r="6" spans="1:32" s="370" customFormat="1" ht="24" customHeight="1" x14ac:dyDescent="0.2">
      <c r="A6" s="638" t="s">
        <v>13</v>
      </c>
      <c r="B6" s="390"/>
      <c r="C6" s="391"/>
      <c r="D6" s="511" t="s">
        <v>14</v>
      </c>
      <c r="E6" s="512"/>
      <c r="F6" s="512"/>
      <c r="G6" s="512"/>
      <c r="H6" s="512"/>
      <c r="I6" s="512"/>
      <c r="J6" s="512"/>
      <c r="K6" s="512"/>
      <c r="L6" s="512"/>
      <c r="M6" s="449"/>
      <c r="N6" s="59"/>
      <c r="P6" s="24" t="s">
        <v>15</v>
      </c>
      <c r="Q6" s="425" t="str">
        <f>IF(Q5=0," ",CHOOSE(WEEKDAY(Q5,2),"Понедельник","Вторник","Среда","Четверг","Пятница","Суббота","Воскресенье"))</f>
        <v>Понедельник</v>
      </c>
      <c r="R6" s="393"/>
      <c r="T6" s="598" t="s">
        <v>16</v>
      </c>
      <c r="U6" s="599"/>
      <c r="V6" s="539" t="s">
        <v>17</v>
      </c>
      <c r="W6" s="540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60"/>
      <c r="P7" s="24"/>
      <c r="Q7" s="42"/>
      <c r="R7" s="42"/>
      <c r="T7" s="382"/>
      <c r="U7" s="599"/>
      <c r="V7" s="541"/>
      <c r="W7" s="542"/>
      <c r="AB7" s="51"/>
      <c r="AC7" s="51"/>
      <c r="AD7" s="51"/>
      <c r="AE7" s="51"/>
    </row>
    <row r="8" spans="1:32" s="370" customFormat="1" ht="25.5" customHeight="1" x14ac:dyDescent="0.2">
      <c r="A8" s="457" t="s">
        <v>18</v>
      </c>
      <c r="B8" s="385"/>
      <c r="C8" s="386"/>
      <c r="D8" s="709"/>
      <c r="E8" s="710"/>
      <c r="F8" s="710"/>
      <c r="G8" s="710"/>
      <c r="H8" s="710"/>
      <c r="I8" s="710"/>
      <c r="J8" s="710"/>
      <c r="K8" s="710"/>
      <c r="L8" s="710"/>
      <c r="M8" s="711"/>
      <c r="N8" s="61"/>
      <c r="P8" s="24" t="s">
        <v>19</v>
      </c>
      <c r="Q8" s="751">
        <v>0.45833333333333331</v>
      </c>
      <c r="R8" s="702"/>
      <c r="T8" s="382"/>
      <c r="U8" s="599"/>
      <c r="V8" s="541"/>
      <c r="W8" s="542"/>
      <c r="AB8" s="51"/>
      <c r="AC8" s="51"/>
      <c r="AD8" s="51"/>
      <c r="AE8" s="51"/>
    </row>
    <row r="9" spans="1:32" s="370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484"/>
      <c r="E9" s="485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368"/>
      <c r="P9" s="26" t="s">
        <v>20</v>
      </c>
      <c r="Q9" s="752"/>
      <c r="R9" s="471"/>
      <c r="T9" s="382"/>
      <c r="U9" s="599"/>
      <c r="V9" s="543"/>
      <c r="W9" s="5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484"/>
      <c r="E10" s="485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52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600"/>
      <c r="R10" s="601"/>
      <c r="U10" s="24" t="s">
        <v>22</v>
      </c>
      <c r="V10" s="747" t="s">
        <v>23</v>
      </c>
      <c r="W10" s="540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4"/>
      <c r="R11" s="449"/>
      <c r="U11" s="24" t="s">
        <v>26</v>
      </c>
      <c r="V11" s="470" t="s">
        <v>27</v>
      </c>
      <c r="W11" s="471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7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2"/>
      <c r="P12" s="24" t="s">
        <v>29</v>
      </c>
      <c r="Q12" s="751"/>
      <c r="R12" s="702"/>
      <c r="S12" s="23"/>
      <c r="U12" s="24"/>
      <c r="V12" s="406"/>
      <c r="W12" s="382"/>
      <c r="AB12" s="51"/>
      <c r="AC12" s="51"/>
      <c r="AD12" s="51"/>
      <c r="AE12" s="51"/>
    </row>
    <row r="13" spans="1:32" s="370" customFormat="1" ht="23.25" customHeight="1" x14ac:dyDescent="0.2">
      <c r="A13" s="537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2"/>
      <c r="O13" s="26"/>
      <c r="P13" s="26" t="s">
        <v>31</v>
      </c>
      <c r="Q13" s="470"/>
      <c r="R13" s="4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7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1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3"/>
      <c r="P15" s="620" t="s">
        <v>34</v>
      </c>
      <c r="Q15" s="406"/>
      <c r="R15" s="406"/>
      <c r="S15" s="406"/>
      <c r="T15" s="4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1"/>
      <c r="Q16" s="621"/>
      <c r="R16" s="621"/>
      <c r="S16" s="621"/>
      <c r="T16" s="6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7" t="s">
        <v>35</v>
      </c>
      <c r="B17" s="397" t="s">
        <v>36</v>
      </c>
      <c r="C17" s="640" t="s">
        <v>37</v>
      </c>
      <c r="D17" s="397" t="s">
        <v>38</v>
      </c>
      <c r="E17" s="398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397" t="s">
        <v>48</v>
      </c>
      <c r="P17" s="397" t="s">
        <v>49</v>
      </c>
      <c r="Q17" s="670"/>
      <c r="R17" s="670"/>
      <c r="S17" s="670"/>
      <c r="T17" s="398"/>
      <c r="U17" s="412" t="s">
        <v>50</v>
      </c>
      <c r="V17" s="391"/>
      <c r="W17" s="397" t="s">
        <v>51</v>
      </c>
      <c r="X17" s="397" t="s">
        <v>52</v>
      </c>
      <c r="Y17" s="416" t="s">
        <v>53</v>
      </c>
      <c r="Z17" s="397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462"/>
      <c r="AF17" s="463"/>
      <c r="AG17" s="657"/>
      <c r="BD17" s="556" t="s">
        <v>59</v>
      </c>
    </row>
    <row r="18" spans="1:68" ht="14.25" customHeight="1" x14ac:dyDescent="0.2">
      <c r="A18" s="433"/>
      <c r="B18" s="433"/>
      <c r="C18" s="433"/>
      <c r="D18" s="399"/>
      <c r="E18" s="400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399"/>
      <c r="Q18" s="671"/>
      <c r="R18" s="671"/>
      <c r="S18" s="671"/>
      <c r="T18" s="400"/>
      <c r="U18" s="371" t="s">
        <v>60</v>
      </c>
      <c r="V18" s="371" t="s">
        <v>61</v>
      </c>
      <c r="W18" s="433"/>
      <c r="X18" s="433"/>
      <c r="Y18" s="417"/>
      <c r="Z18" s="433"/>
      <c r="AA18" s="528"/>
      <c r="AB18" s="528"/>
      <c r="AC18" s="528"/>
      <c r="AD18" s="464"/>
      <c r="AE18" s="465"/>
      <c r="AF18" s="466"/>
      <c r="AG18" s="658"/>
      <c r="BD18" s="382"/>
    </row>
    <row r="19" spans="1:68" ht="27.75" hidden="1" customHeight="1" x14ac:dyDescent="0.2">
      <c r="A19" s="428" t="s">
        <v>62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hidden="1" customHeight="1" x14ac:dyDescent="0.25">
      <c r="A20" s="439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3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2">
        <v>4680115885004</v>
      </c>
      <c r="E22" s="393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5"/>
      <c r="R22" s="395"/>
      <c r="S22" s="395"/>
      <c r="T22" s="396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8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9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9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3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2">
        <v>4680115885912</v>
      </c>
      <c r="E26" s="393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5"/>
      <c r="R26" s="395"/>
      <c r="S26" s="395"/>
      <c r="T26" s="396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2">
        <v>4607091383881</v>
      </c>
      <c r="E27" s="393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5"/>
      <c r="R27" s="395"/>
      <c r="S27" s="395"/>
      <c r="T27" s="396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2">
        <v>4607091388237</v>
      </c>
      <c r="E28" s="393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5"/>
      <c r="R28" s="395"/>
      <c r="S28" s="395"/>
      <c r="T28" s="396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2">
        <v>4607091383935</v>
      </c>
      <c r="E29" s="393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5"/>
      <c r="R29" s="395"/>
      <c r="S29" s="395"/>
      <c r="T29" s="396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2">
        <v>4607091383935</v>
      </c>
      <c r="E30" s="393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5"/>
      <c r="R30" s="395"/>
      <c r="S30" s="395"/>
      <c r="T30" s="396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2">
        <v>4680115881990</v>
      </c>
      <c r="E31" s="393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5"/>
      <c r="R31" s="395"/>
      <c r="S31" s="395"/>
      <c r="T31" s="396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2">
        <v>4680115881853</v>
      </c>
      <c r="E32" s="393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1" t="s">
        <v>87</v>
      </c>
      <c r="Q32" s="395"/>
      <c r="R32" s="395"/>
      <c r="S32" s="395"/>
      <c r="T32" s="396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2">
        <v>4680115885905</v>
      </c>
      <c r="E33" s="393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19" t="s">
        <v>90</v>
      </c>
      <c r="Q33" s="395"/>
      <c r="R33" s="395"/>
      <c r="S33" s="395"/>
      <c r="T33" s="396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2">
        <v>4607091383911</v>
      </c>
      <c r="E34" s="393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5"/>
      <c r="R34" s="395"/>
      <c r="S34" s="395"/>
      <c r="T34" s="396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2">
        <v>4607091388244</v>
      </c>
      <c r="E35" s="393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5"/>
      <c r="R35" s="395"/>
      <c r="S35" s="395"/>
      <c r="T35" s="396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8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9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9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3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2">
        <v>4607091388503</v>
      </c>
      <c r="E39" s="393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5"/>
      <c r="R39" s="395"/>
      <c r="S39" s="395"/>
      <c r="T39" s="396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8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9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9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3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2">
        <v>4607091388282</v>
      </c>
      <c r="E43" s="393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5"/>
      <c r="R43" s="395"/>
      <c r="S43" s="395"/>
      <c r="T43" s="396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8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9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9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3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2">
        <v>4607091389111</v>
      </c>
      <c r="E47" s="393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5"/>
      <c r="R47" s="395"/>
      <c r="S47" s="395"/>
      <c r="T47" s="396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8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9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9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28" t="s">
        <v>107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8"/>
      <c r="AB50" s="48"/>
      <c r="AC50" s="48"/>
    </row>
    <row r="51" spans="1:68" ht="16.5" hidden="1" customHeight="1" x14ac:dyDescent="0.25">
      <c r="A51" s="439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3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2">
        <v>4607091385670</v>
      </c>
      <c r="E53" s="393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5"/>
      <c r="R53" s="395"/>
      <c r="S53" s="395"/>
      <c r="T53" s="396"/>
      <c r="U53" s="34"/>
      <c r="V53" s="34"/>
      <c r="W53" s="35" t="s">
        <v>68</v>
      </c>
      <c r="X53" s="377">
        <v>86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89.822222222222209</v>
      </c>
      <c r="BN53" s="64">
        <f t="shared" ref="BN53:BN58" si="8">IFERROR(Y53*I53/H53,"0")</f>
        <v>90.24</v>
      </c>
      <c r="BO53" s="64">
        <f t="shared" ref="BO53:BO58" si="9">IFERROR(1/J53*(X53/H53),"0")</f>
        <v>0.14219576719576718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2">
        <v>4607091385670</v>
      </c>
      <c r="E54" s="393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5"/>
      <c r="R54" s="395"/>
      <c r="S54" s="395"/>
      <c r="T54" s="396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2">
        <v>4680115883956</v>
      </c>
      <c r="E55" s="393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5"/>
      <c r="R55" s="395"/>
      <c r="S55" s="395"/>
      <c r="T55" s="396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2">
        <v>4607091385687</v>
      </c>
      <c r="E56" s="393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5"/>
      <c r="R56" s="395"/>
      <c r="S56" s="395"/>
      <c r="T56" s="396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2">
        <v>4680115882539</v>
      </c>
      <c r="E57" s="393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5"/>
      <c r="R57" s="395"/>
      <c r="S57" s="395"/>
      <c r="T57" s="396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2">
        <v>4680115883949</v>
      </c>
      <c r="E58" s="393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5"/>
      <c r="R58" s="395"/>
      <c r="S58" s="395"/>
      <c r="T58" s="396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8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9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7.9629629629629628</v>
      </c>
      <c r="Y59" s="379">
        <f>IFERROR(Y53/H53,"0")+IFERROR(Y54/H54,"0")+IFERROR(Y55/H55,"0")+IFERROR(Y56/H56,"0")+IFERROR(Y57/H57,"0")+IFERROR(Y58/H58,"0")</f>
        <v>8</v>
      </c>
      <c r="Z59" s="379">
        <f>IFERROR(IF(Z53="",0,Z53),"0")+IFERROR(IF(Z54="",0,Z54),"0")+IFERROR(IF(Z55="",0,Z55),"0")+IFERROR(IF(Z56="",0,Z56),"0")+IFERROR(IF(Z57="",0,Z57),"0")+IFERROR(IF(Z58="",0,Z58),"0")</f>
        <v>0.17399999999999999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9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86</v>
      </c>
      <c r="Y60" s="379">
        <f>IFERROR(SUM(Y53:Y58),"0")</f>
        <v>86.4</v>
      </c>
      <c r="Z60" s="37"/>
      <c r="AA60" s="380"/>
      <c r="AB60" s="380"/>
      <c r="AC60" s="380"/>
    </row>
    <row r="61" spans="1:68" ht="14.25" hidden="1" customHeight="1" x14ac:dyDescent="0.25">
      <c r="A61" s="383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2">
        <v>4680115885233</v>
      </c>
      <c r="E62" s="393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5"/>
      <c r="R62" s="395"/>
      <c r="S62" s="395"/>
      <c r="T62" s="396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2">
        <v>4680115884915</v>
      </c>
      <c r="E63" s="393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5"/>
      <c r="R63" s="395"/>
      <c r="S63" s="395"/>
      <c r="T63" s="396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8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9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9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39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3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2">
        <v>4680115885899</v>
      </c>
      <c r="E68" s="393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35" t="s">
        <v>132</v>
      </c>
      <c r="Q68" s="395"/>
      <c r="R68" s="395"/>
      <c r="S68" s="395"/>
      <c r="T68" s="396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2">
        <v>4680115881426</v>
      </c>
      <c r="E69" s="393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7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5"/>
      <c r="R69" s="395"/>
      <c r="S69" s="395"/>
      <c r="T69" s="396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2">
        <v>4680115881426</v>
      </c>
      <c r="E70" s="393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5"/>
      <c r="R70" s="395"/>
      <c r="S70" s="395"/>
      <c r="T70" s="396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2">
        <v>4680115880283</v>
      </c>
      <c r="E71" s="393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5"/>
      <c r="R71" s="395"/>
      <c r="S71" s="395"/>
      <c r="T71" s="396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2">
        <v>4680115882720</v>
      </c>
      <c r="E72" s="393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5"/>
      <c r="R72" s="395"/>
      <c r="S72" s="395"/>
      <c r="T72" s="396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2">
        <v>4680115881525</v>
      </c>
      <c r="E73" s="393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9" t="s">
        <v>144</v>
      </c>
      <c r="Q73" s="395"/>
      <c r="R73" s="395"/>
      <c r="S73" s="395"/>
      <c r="T73" s="396"/>
      <c r="U73" s="34"/>
      <c r="V73" s="34"/>
      <c r="W73" s="35" t="s">
        <v>68</v>
      </c>
      <c r="X73" s="377">
        <v>7</v>
      </c>
      <c r="Y73" s="378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7.42</v>
      </c>
      <c r="BN73" s="64">
        <f t="shared" si="13"/>
        <v>8.48</v>
      </c>
      <c r="BO73" s="64">
        <f t="shared" si="14"/>
        <v>1.4583333333333334E-2</v>
      </c>
      <c r="BP73" s="64">
        <f t="shared" si="15"/>
        <v>1.6666666666666666E-2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92">
        <v>4680115881419</v>
      </c>
      <c r="E74" s="393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5"/>
      <c r="R74" s="395"/>
      <c r="S74" s="395"/>
      <c r="T74" s="396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8"/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409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1.75</v>
      </c>
      <c r="Y75" s="379">
        <f>IFERROR(Y68/H68,"0")+IFERROR(Y69/H69,"0")+IFERROR(Y70/H70,"0")+IFERROR(Y71/H71,"0")+IFERROR(Y72/H72,"0")+IFERROR(Y73/H73,"0")+IFERROR(Y74/H74,"0")</f>
        <v>2</v>
      </c>
      <c r="Z75" s="379">
        <f>IFERROR(IF(Z68="",0,Z68),"0")+IFERROR(IF(Z69="",0,Z69),"0")+IFERROR(IF(Z70="",0,Z70),"0")+IFERROR(IF(Z71="",0,Z71),"0")+IFERROR(IF(Z72="",0,Z72),"0")+IFERROR(IF(Z73="",0,Z73),"0")+IFERROR(IF(Z74="",0,Z74),"0")</f>
        <v>1.874E-2</v>
      </c>
      <c r="AA75" s="380"/>
      <c r="AB75" s="380"/>
      <c r="AC75" s="380"/>
    </row>
    <row r="76" spans="1:68" x14ac:dyDescent="0.2">
      <c r="A76" s="382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9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7</v>
      </c>
      <c r="Y76" s="379">
        <f>IFERROR(SUM(Y68:Y74),"0")</f>
        <v>8</v>
      </c>
      <c r="Z76" s="37"/>
      <c r="AA76" s="380"/>
      <c r="AB76" s="380"/>
      <c r="AC76" s="380"/>
    </row>
    <row r="77" spans="1:68" ht="14.25" hidden="1" customHeight="1" x14ac:dyDescent="0.25">
      <c r="A77" s="383" t="s">
        <v>147</v>
      </c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  <c r="W77" s="382"/>
      <c r="X77" s="382"/>
      <c r="Y77" s="382"/>
      <c r="Z77" s="382"/>
      <c r="AA77" s="373"/>
      <c r="AB77" s="373"/>
      <c r="AC77" s="373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92">
        <v>4680115881440</v>
      </c>
      <c r="E78" s="393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5"/>
      <c r="R78" s="395"/>
      <c r="S78" s="395"/>
      <c r="T78" s="396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92">
        <v>4680115881433</v>
      </c>
      <c r="E79" s="393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5"/>
      <c r="R79" s="395"/>
      <c r="S79" s="395"/>
      <c r="T79" s="396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8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409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hidden="1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9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hidden="1" customHeight="1" x14ac:dyDescent="0.25">
      <c r="A82" s="383" t="s">
        <v>63</v>
      </c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92">
        <v>4680115885066</v>
      </c>
      <c r="E83" s="393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5"/>
      <c r="R83" s="395"/>
      <c r="S83" s="395"/>
      <c r="T83" s="396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92">
        <v>4680115885042</v>
      </c>
      <c r="E84" s="393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5"/>
      <c r="R84" s="395"/>
      <c r="S84" s="395"/>
      <c r="T84" s="396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92">
        <v>4680115885080</v>
      </c>
      <c r="E85" s="393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5"/>
      <c r="R85" s="395"/>
      <c r="S85" s="395"/>
      <c r="T85" s="396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92">
        <v>4680115885073</v>
      </c>
      <c r="E86" s="393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5"/>
      <c r="R86" s="395"/>
      <c r="S86" s="395"/>
      <c r="T86" s="396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92">
        <v>4680115885059</v>
      </c>
      <c r="E87" s="393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5"/>
      <c r="R87" s="395"/>
      <c r="S87" s="395"/>
      <c r="T87" s="396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92">
        <v>4680115885097</v>
      </c>
      <c r="E88" s="393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5"/>
      <c r="R88" s="395"/>
      <c r="S88" s="395"/>
      <c r="T88" s="396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8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409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9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383" t="s">
        <v>71</v>
      </c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92">
        <v>4680115884403</v>
      </c>
      <c r="E92" s="393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5"/>
      <c r="R92" s="395"/>
      <c r="S92" s="395"/>
      <c r="T92" s="396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92">
        <v>4680115884311</v>
      </c>
      <c r="E93" s="393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5"/>
      <c r="R93" s="395"/>
      <c r="S93" s="395"/>
      <c r="T93" s="396"/>
      <c r="U93" s="34"/>
      <c r="V93" s="34"/>
      <c r="W93" s="35" t="s">
        <v>68</v>
      </c>
      <c r="X93" s="377">
        <v>3</v>
      </c>
      <c r="Y93" s="378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3.4433333333333329</v>
      </c>
      <c r="BN93" s="64">
        <f>IFERROR(Y93*I93/H93,"0")</f>
        <v>4.1319999999999997</v>
      </c>
      <c r="BO93" s="64">
        <f>IFERROR(1/J93*(X93/H93),"0")</f>
        <v>1.0683760683760682E-2</v>
      </c>
      <c r="BP93" s="64">
        <f>IFERROR(1/J93*(Y93/H93),"0")</f>
        <v>1.282051282051282E-2</v>
      </c>
    </row>
    <row r="94" spans="1:68" x14ac:dyDescent="0.2">
      <c r="A94" s="408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409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1.6666666666666665</v>
      </c>
      <c r="Y94" s="379">
        <f>IFERROR(Y92/H92,"0")+IFERROR(Y93/H93,"0")</f>
        <v>2</v>
      </c>
      <c r="Z94" s="379">
        <f>IFERROR(IF(Z92="",0,Z92),"0")+IFERROR(IF(Z93="",0,Z93),"0")</f>
        <v>1.506E-2</v>
      </c>
      <c r="AA94" s="380"/>
      <c r="AB94" s="380"/>
      <c r="AC94" s="380"/>
    </row>
    <row r="95" spans="1:68" x14ac:dyDescent="0.2">
      <c r="A95" s="382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9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3</v>
      </c>
      <c r="Y95" s="379">
        <f>IFERROR(SUM(Y92:Y93),"0")</f>
        <v>3.6</v>
      </c>
      <c r="Z95" s="37"/>
      <c r="AA95" s="380"/>
      <c r="AB95" s="380"/>
      <c r="AC95" s="380"/>
    </row>
    <row r="96" spans="1:68" ht="14.25" hidden="1" customHeight="1" x14ac:dyDescent="0.25">
      <c r="A96" s="383" t="s">
        <v>168</v>
      </c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92">
        <v>4680115881532</v>
      </c>
      <c r="E97" s="393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5"/>
      <c r="R97" s="395"/>
      <c r="S97" s="395"/>
      <c r="T97" s="396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92">
        <v>4680115881532</v>
      </c>
      <c r="E98" s="393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5"/>
      <c r="R98" s="395"/>
      <c r="S98" s="395"/>
      <c r="T98" s="396"/>
      <c r="U98" s="34"/>
      <c r="V98" s="34"/>
      <c r="W98" s="35" t="s">
        <v>68</v>
      </c>
      <c r="X98" s="377">
        <v>50</v>
      </c>
      <c r="Y98" s="378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92">
        <v>4680115881464</v>
      </c>
      <c r="E99" s="393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5"/>
      <c r="R99" s="395"/>
      <c r="S99" s="395"/>
      <c r="T99" s="396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8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409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5.9523809523809526</v>
      </c>
      <c r="Y100" s="379">
        <f>IFERROR(Y97/H97,"0")+IFERROR(Y98/H98,"0")+IFERROR(Y99/H99,"0")</f>
        <v>6</v>
      </c>
      <c r="Z100" s="379">
        <f>IFERROR(IF(Z97="",0,Z97),"0")+IFERROR(IF(Z98="",0,Z98),"0")+IFERROR(IF(Z99="",0,Z99),"0")</f>
        <v>0.1305</v>
      </c>
      <c r="AA100" s="380"/>
      <c r="AB100" s="380"/>
      <c r="AC100" s="380"/>
    </row>
    <row r="101" spans="1:68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9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50</v>
      </c>
      <c r="Y101" s="379">
        <f>IFERROR(SUM(Y97:Y99),"0")</f>
        <v>50.400000000000006</v>
      </c>
      <c r="Z101" s="37"/>
      <c r="AA101" s="380"/>
      <c r="AB101" s="380"/>
      <c r="AC101" s="380"/>
    </row>
    <row r="102" spans="1:68" ht="16.5" hidden="1" customHeight="1" x14ac:dyDescent="0.25">
      <c r="A102" s="439" t="s">
        <v>174</v>
      </c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72"/>
      <c r="AB102" s="372"/>
      <c r="AC102" s="372"/>
    </row>
    <row r="103" spans="1:68" ht="14.25" hidden="1" customHeight="1" x14ac:dyDescent="0.25">
      <c r="A103" s="383" t="s">
        <v>109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92">
        <v>4680115881327</v>
      </c>
      <c r="E104" s="393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5"/>
      <c r="R104" s="395"/>
      <c r="S104" s="395"/>
      <c r="T104" s="396"/>
      <c r="U104" s="34"/>
      <c r="V104" s="34"/>
      <c r="W104" s="35" t="s">
        <v>68</v>
      </c>
      <c r="X104" s="377">
        <v>256</v>
      </c>
      <c r="Y104" s="378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267.37777777777774</v>
      </c>
      <c r="BN104" s="64">
        <f>IFERROR(Y104*I104/H104,"0")</f>
        <v>270.72000000000003</v>
      </c>
      <c r="BO104" s="64">
        <f>IFERROR(1/J104*(X104/H104),"0")</f>
        <v>0.42328042328042326</v>
      </c>
      <c r="BP104" s="64">
        <f>IFERROR(1/J104*(Y104/H104),"0")</f>
        <v>0.4285714285714286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92">
        <v>4680115881518</v>
      </c>
      <c r="E105" s="393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5"/>
      <c r="R105" s="395"/>
      <c r="S105" s="395"/>
      <c r="T105" s="396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92">
        <v>4680115881303</v>
      </c>
      <c r="E106" s="393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5"/>
      <c r="R106" s="395"/>
      <c r="S106" s="395"/>
      <c r="T106" s="396"/>
      <c r="U106" s="34"/>
      <c r="V106" s="34"/>
      <c r="W106" s="35" t="s">
        <v>68</v>
      </c>
      <c r="X106" s="377">
        <v>12</v>
      </c>
      <c r="Y106" s="378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12.559999999999999</v>
      </c>
      <c r="BN106" s="64">
        <f>IFERROR(Y106*I106/H106,"0")</f>
        <v>14.13</v>
      </c>
      <c r="BO106" s="64">
        <f>IFERROR(1/J106*(X106/H106),"0")</f>
        <v>2.222222222222222E-2</v>
      </c>
      <c r="BP106" s="64">
        <f>IFERROR(1/J106*(Y106/H106),"0")</f>
        <v>2.5000000000000001E-2</v>
      </c>
    </row>
    <row r="107" spans="1:68" x14ac:dyDescent="0.2">
      <c r="A107" s="408"/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409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26.37037037037037</v>
      </c>
      <c r="Y107" s="379">
        <f>IFERROR(Y104/H104,"0")+IFERROR(Y105/H105,"0")+IFERROR(Y106/H106,"0")</f>
        <v>27.000000000000004</v>
      </c>
      <c r="Z107" s="379">
        <f>IFERROR(IF(Z104="",0,Z104),"0")+IFERROR(IF(Z105="",0,Z105),"0")+IFERROR(IF(Z106="",0,Z106),"0")</f>
        <v>0.55010999999999999</v>
      </c>
      <c r="AA107" s="380"/>
      <c r="AB107" s="380"/>
      <c r="AC107" s="380"/>
    </row>
    <row r="108" spans="1:68" x14ac:dyDescent="0.2">
      <c r="A108" s="382"/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409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268</v>
      </c>
      <c r="Y108" s="379">
        <f>IFERROR(SUM(Y104:Y106),"0")</f>
        <v>272.70000000000005</v>
      </c>
      <c r="Z108" s="37"/>
      <c r="AA108" s="380"/>
      <c r="AB108" s="380"/>
      <c r="AC108" s="380"/>
    </row>
    <row r="109" spans="1:68" ht="14.25" hidden="1" customHeight="1" x14ac:dyDescent="0.25">
      <c r="A109" s="383" t="s">
        <v>71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82"/>
      <c r="W109" s="382"/>
      <c r="X109" s="382"/>
      <c r="Y109" s="382"/>
      <c r="Z109" s="382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92">
        <v>4607091386967</v>
      </c>
      <c r="E110" s="393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5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5"/>
      <c r="R110" s="395"/>
      <c r="S110" s="395"/>
      <c r="T110" s="396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92">
        <v>4607091386967</v>
      </c>
      <c r="E111" s="393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5"/>
      <c r="R111" s="395"/>
      <c r="S111" s="395"/>
      <c r="T111" s="396"/>
      <c r="U111" s="34"/>
      <c r="V111" s="34"/>
      <c r="W111" s="35" t="s">
        <v>68</v>
      </c>
      <c r="X111" s="377">
        <v>189</v>
      </c>
      <c r="Y111" s="378">
        <f>IFERROR(IF(X111="",0,CEILING((X111/$H111),1)*$H111),"")</f>
        <v>193.20000000000002</v>
      </c>
      <c r="Z111" s="36">
        <f>IFERROR(IF(Y111=0,"",ROUNDUP(Y111/H111,0)*0.02175),"")</f>
        <v>0.50024999999999997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201.69</v>
      </c>
      <c r="BN111" s="64">
        <f>IFERROR(Y111*I111/H111,"0")</f>
        <v>206.17200000000003</v>
      </c>
      <c r="BO111" s="64">
        <f>IFERROR(1/J111*(X111/H111),"0")</f>
        <v>0.40178571428571425</v>
      </c>
      <c r="BP111" s="64">
        <f>IFERROR(1/J111*(Y111/H111),"0")</f>
        <v>0.4107142857142857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92">
        <v>4607091385731</v>
      </c>
      <c r="E112" s="393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5"/>
      <c r="R112" s="395"/>
      <c r="S112" s="395"/>
      <c r="T112" s="396"/>
      <c r="U112" s="34"/>
      <c r="V112" s="34"/>
      <c r="W112" s="35" t="s">
        <v>68</v>
      </c>
      <c r="X112" s="377">
        <v>55</v>
      </c>
      <c r="Y112" s="378">
        <f>IFERROR(IF(X112="",0,CEILING((X112/$H112),1)*$H112),"")</f>
        <v>56.7</v>
      </c>
      <c r="Z112" s="36">
        <f>IFERROR(IF(Y112=0,"",ROUNDUP(Y112/H112,0)*0.00753),"")</f>
        <v>0.15812999999999999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60.540740740740738</v>
      </c>
      <c r="BN112" s="64">
        <f>IFERROR(Y112*I112/H112,"0")</f>
        <v>62.411999999999999</v>
      </c>
      <c r="BO112" s="64">
        <f>IFERROR(1/J112*(X112/H112),"0")</f>
        <v>0.1305792972459639</v>
      </c>
      <c r="BP112" s="64">
        <f>IFERROR(1/J112*(Y112/H112),"0")</f>
        <v>0.13461538461538461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92">
        <v>4680115880894</v>
      </c>
      <c r="E113" s="393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5"/>
      <c r="R113" s="395"/>
      <c r="S113" s="395"/>
      <c r="T113" s="396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92">
        <v>4680115880214</v>
      </c>
      <c r="E114" s="393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4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5"/>
      <c r="R114" s="395"/>
      <c r="S114" s="395"/>
      <c r="T114" s="396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8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409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42.870370370370367</v>
      </c>
      <c r="Y115" s="379">
        <f>IFERROR(Y110/H110,"0")+IFERROR(Y111/H111,"0")+IFERROR(Y112/H112,"0")+IFERROR(Y113/H113,"0")+IFERROR(Y114/H114,"0")</f>
        <v>44</v>
      </c>
      <c r="Z115" s="379">
        <f>IFERROR(IF(Z110="",0,Z110),"0")+IFERROR(IF(Z111="",0,Z111),"0")+IFERROR(IF(Z112="",0,Z112),"0")+IFERROR(IF(Z113="",0,Z113),"0")+IFERROR(IF(Z114="",0,Z114),"0")</f>
        <v>0.65837999999999997</v>
      </c>
      <c r="AA115" s="380"/>
      <c r="AB115" s="380"/>
      <c r="AC115" s="380"/>
    </row>
    <row r="116" spans="1:68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409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244</v>
      </c>
      <c r="Y116" s="379">
        <f>IFERROR(SUM(Y110:Y114),"0")</f>
        <v>249.90000000000003</v>
      </c>
      <c r="Z116" s="37"/>
      <c r="AA116" s="380"/>
      <c r="AB116" s="380"/>
      <c r="AC116" s="380"/>
    </row>
    <row r="117" spans="1:68" ht="16.5" hidden="1" customHeight="1" x14ac:dyDescent="0.25">
      <c r="A117" s="439" t="s">
        <v>190</v>
      </c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  <c r="AA117" s="372"/>
      <c r="AB117" s="372"/>
      <c r="AC117" s="372"/>
    </row>
    <row r="118" spans="1:68" ht="14.25" hidden="1" customHeight="1" x14ac:dyDescent="0.25">
      <c r="A118" s="383" t="s">
        <v>109</v>
      </c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92">
        <v>4680115882133</v>
      </c>
      <c r="E119" s="393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5"/>
      <c r="R119" s="395"/>
      <c r="S119" s="395"/>
      <c r="T119" s="396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92">
        <v>4680115882133</v>
      </c>
      <c r="E120" s="393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5"/>
      <c r="R120" s="395"/>
      <c r="S120" s="395"/>
      <c r="T120" s="396"/>
      <c r="U120" s="34"/>
      <c r="V120" s="34"/>
      <c r="W120" s="35" t="s">
        <v>68</v>
      </c>
      <c r="X120" s="377">
        <v>85</v>
      </c>
      <c r="Y120" s="378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88.642857142857139</v>
      </c>
      <c r="BN120" s="64">
        <f>IFERROR(Y120*I120/H120,"0")</f>
        <v>93.440000000000012</v>
      </c>
      <c r="BO120" s="64">
        <f>IFERROR(1/J120*(X120/H120),"0")</f>
        <v>0.13552295918367346</v>
      </c>
      <c r="BP120" s="64">
        <f>IFERROR(1/J120*(Y120/H120),"0")</f>
        <v>0.14285714285714285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92">
        <v>4680115880269</v>
      </c>
      <c r="E121" s="393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5"/>
      <c r="R121" s="395"/>
      <c r="S121" s="395"/>
      <c r="T121" s="396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92">
        <v>4680115880429</v>
      </c>
      <c r="E122" s="393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5"/>
      <c r="R122" s="395"/>
      <c r="S122" s="395"/>
      <c r="T122" s="396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92">
        <v>4680115881457</v>
      </c>
      <c r="E123" s="393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5"/>
      <c r="R123" s="395"/>
      <c r="S123" s="395"/>
      <c r="T123" s="396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8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409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7.5892857142857144</v>
      </c>
      <c r="Y124" s="379">
        <f>IFERROR(Y119/H119,"0")+IFERROR(Y120/H120,"0")+IFERROR(Y121/H121,"0")+IFERROR(Y122/H122,"0")+IFERROR(Y123/H123,"0")</f>
        <v>8</v>
      </c>
      <c r="Z124" s="379">
        <f>IFERROR(IF(Z119="",0,Z119),"0")+IFERROR(IF(Z120="",0,Z120),"0")+IFERROR(IF(Z121="",0,Z121),"0")+IFERROR(IF(Z122="",0,Z122),"0")+IFERROR(IF(Z123="",0,Z123),"0")</f>
        <v>0.17399999999999999</v>
      </c>
      <c r="AA124" s="380"/>
      <c r="AB124" s="380"/>
      <c r="AC124" s="380"/>
    </row>
    <row r="125" spans="1:68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409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85</v>
      </c>
      <c r="Y125" s="379">
        <f>IFERROR(SUM(Y119:Y123),"0")</f>
        <v>89.6</v>
      </c>
      <c r="Z125" s="37"/>
      <c r="AA125" s="380"/>
      <c r="AB125" s="380"/>
      <c r="AC125" s="380"/>
    </row>
    <row r="126" spans="1:68" ht="14.25" hidden="1" customHeight="1" x14ac:dyDescent="0.25">
      <c r="A126" s="383" t="s">
        <v>147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92">
        <v>4680115881488</v>
      </c>
      <c r="E127" s="393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5"/>
      <c r="R127" s="395"/>
      <c r="S127" s="395"/>
      <c r="T127" s="396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92">
        <v>4680115881488</v>
      </c>
      <c r="E128" s="393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460" t="s">
        <v>203</v>
      </c>
      <c r="Q128" s="395"/>
      <c r="R128" s="395"/>
      <c r="S128" s="395"/>
      <c r="T128" s="396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92">
        <v>4680115882775</v>
      </c>
      <c r="E129" s="393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5"/>
      <c r="R129" s="395"/>
      <c r="S129" s="395"/>
      <c r="T129" s="396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92">
        <v>4680115880658</v>
      </c>
      <c r="E130" s="393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5"/>
      <c r="R130" s="395"/>
      <c r="S130" s="395"/>
      <c r="T130" s="396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92">
        <v>4680115880658</v>
      </c>
      <c r="E131" s="393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689" t="s">
        <v>209</v>
      </c>
      <c r="Q131" s="395"/>
      <c r="R131" s="395"/>
      <c r="S131" s="395"/>
      <c r="T131" s="396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8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409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82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409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383" t="s">
        <v>71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92">
        <v>4607091385168</v>
      </c>
      <c r="E135" s="393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5"/>
      <c r="R135" s="395"/>
      <c r="S135" s="395"/>
      <c r="T135" s="396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92">
        <v>4607091385168</v>
      </c>
      <c r="E136" s="393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5"/>
      <c r="R136" s="395"/>
      <c r="S136" s="395"/>
      <c r="T136" s="396"/>
      <c r="U136" s="34"/>
      <c r="V136" s="34"/>
      <c r="W136" s="35" t="s">
        <v>68</v>
      </c>
      <c r="X136" s="377">
        <v>342</v>
      </c>
      <c r="Y136" s="378">
        <f t="shared" si="21"/>
        <v>344.40000000000003</v>
      </c>
      <c r="Z136" s="36">
        <f>IFERROR(IF(Y136=0,"",ROUNDUP(Y136/H136,0)*0.02175),"")</f>
        <v>0.89174999999999993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364.71857142857141</v>
      </c>
      <c r="BN136" s="64">
        <f t="shared" si="23"/>
        <v>367.27800000000002</v>
      </c>
      <c r="BO136" s="64">
        <f t="shared" si="24"/>
        <v>0.72704081632653061</v>
      </c>
      <c r="BP136" s="64">
        <f t="shared" si="25"/>
        <v>0.7321428571428571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92">
        <v>4607091383256</v>
      </c>
      <c r="E137" s="393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5"/>
      <c r="R137" s="395"/>
      <c r="S137" s="395"/>
      <c r="T137" s="396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92">
        <v>4607091385748</v>
      </c>
      <c r="E138" s="393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5"/>
      <c r="R138" s="395"/>
      <c r="S138" s="395"/>
      <c r="T138" s="396"/>
      <c r="U138" s="34"/>
      <c r="V138" s="34"/>
      <c r="W138" s="35" t="s">
        <v>68</v>
      </c>
      <c r="X138" s="377">
        <v>52</v>
      </c>
      <c r="Y138" s="378">
        <f t="shared" si="21"/>
        <v>54</v>
      </c>
      <c r="Z138" s="36">
        <f>IFERROR(IF(Y138=0,"",ROUNDUP(Y138/H138,0)*0.00753),"")</f>
        <v>0.15060000000000001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57.238518518518518</v>
      </c>
      <c r="BN138" s="64">
        <f t="shared" si="23"/>
        <v>59.44</v>
      </c>
      <c r="BO138" s="64">
        <f t="shared" si="24"/>
        <v>0.12345679012345678</v>
      </c>
      <c r="BP138" s="64">
        <f t="shared" si="25"/>
        <v>0.12820512820512819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92">
        <v>4680115884533</v>
      </c>
      <c r="E139" s="393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5"/>
      <c r="R139" s="395"/>
      <c r="S139" s="395"/>
      <c r="T139" s="396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92">
        <v>4680115882645</v>
      </c>
      <c r="E140" s="393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7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5"/>
      <c r="R140" s="395"/>
      <c r="S140" s="395"/>
      <c r="T140" s="396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8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409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59.973544973544975</v>
      </c>
      <c r="Y141" s="379">
        <f>IFERROR(Y135/H135,"0")+IFERROR(Y136/H136,"0")+IFERROR(Y137/H137,"0")+IFERROR(Y138/H138,"0")+IFERROR(Y139/H139,"0")+IFERROR(Y140/H140,"0")</f>
        <v>61</v>
      </c>
      <c r="Z141" s="379">
        <f>IFERROR(IF(Z135="",0,Z135),"0")+IFERROR(IF(Z136="",0,Z136),"0")+IFERROR(IF(Z137="",0,Z137),"0")+IFERROR(IF(Z138="",0,Z138),"0")+IFERROR(IF(Z139="",0,Z139),"0")+IFERROR(IF(Z140="",0,Z140),"0")</f>
        <v>1.0423499999999999</v>
      </c>
      <c r="AA141" s="380"/>
      <c r="AB141" s="380"/>
      <c r="AC141" s="380"/>
    </row>
    <row r="142" spans="1:68" x14ac:dyDescent="0.2">
      <c r="A142" s="382"/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409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394</v>
      </c>
      <c r="Y142" s="379">
        <f>IFERROR(SUM(Y135:Y140),"0")</f>
        <v>398.40000000000003</v>
      </c>
      <c r="Z142" s="37"/>
      <c r="AA142" s="380"/>
      <c r="AB142" s="380"/>
      <c r="AC142" s="380"/>
    </row>
    <row r="143" spans="1:68" ht="14.25" hidden="1" customHeight="1" x14ac:dyDescent="0.25">
      <c r="A143" s="383" t="s">
        <v>168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92">
        <v>4680115882652</v>
      </c>
      <c r="E144" s="393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5"/>
      <c r="R144" s="395"/>
      <c r="S144" s="395"/>
      <c r="T144" s="396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92">
        <v>4680115880238</v>
      </c>
      <c r="E145" s="393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5"/>
      <c r="R145" s="395"/>
      <c r="S145" s="395"/>
      <c r="T145" s="396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8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409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409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39" t="s">
        <v>226</v>
      </c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72"/>
      <c r="AB148" s="372"/>
      <c r="AC148" s="372"/>
    </row>
    <row r="149" spans="1:68" ht="14.25" hidden="1" customHeight="1" x14ac:dyDescent="0.25">
      <c r="A149" s="383" t="s">
        <v>109</v>
      </c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92">
        <v>4680115882577</v>
      </c>
      <c r="E150" s="393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5"/>
      <c r="R150" s="395"/>
      <c r="S150" s="395"/>
      <c r="T150" s="396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92">
        <v>4680115882577</v>
      </c>
      <c r="E151" s="393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5"/>
      <c r="R151" s="395"/>
      <c r="S151" s="395"/>
      <c r="T151" s="396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8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409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409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383" t="s">
        <v>63</v>
      </c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92">
        <v>4680115883444</v>
      </c>
      <c r="E155" s="393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5"/>
      <c r="R155" s="395"/>
      <c r="S155" s="395"/>
      <c r="T155" s="396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92">
        <v>4680115883444</v>
      </c>
      <c r="E156" s="393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5"/>
      <c r="R156" s="395"/>
      <c r="S156" s="395"/>
      <c r="T156" s="396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8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9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409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383" t="s">
        <v>71</v>
      </c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92">
        <v>4680115882584</v>
      </c>
      <c r="E160" s="393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5"/>
      <c r="R160" s="395"/>
      <c r="S160" s="395"/>
      <c r="T160" s="396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92">
        <v>4680115882584</v>
      </c>
      <c r="E161" s="393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6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5"/>
      <c r="R161" s="395"/>
      <c r="S161" s="395"/>
      <c r="T161" s="396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8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409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409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39" t="s">
        <v>107</v>
      </c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72"/>
      <c r="AB164" s="372"/>
      <c r="AC164" s="372"/>
    </row>
    <row r="165" spans="1:68" ht="14.25" hidden="1" customHeight="1" x14ac:dyDescent="0.25">
      <c r="A165" s="383" t="s">
        <v>109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92">
        <v>4607091382945</v>
      </c>
      <c r="E166" s="393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5"/>
      <c r="R166" s="395"/>
      <c r="S166" s="395"/>
      <c r="T166" s="396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92">
        <v>4607091382952</v>
      </c>
      <c r="E167" s="393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5"/>
      <c r="R167" s="395"/>
      <c r="S167" s="395"/>
      <c r="T167" s="396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92">
        <v>4607091384604</v>
      </c>
      <c r="E168" s="393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5"/>
      <c r="R168" s="395"/>
      <c r="S168" s="395"/>
      <c r="T168" s="396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8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409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9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383" t="s">
        <v>63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92">
        <v>4607091387667</v>
      </c>
      <c r="E172" s="393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5"/>
      <c r="R172" s="395"/>
      <c r="S172" s="395"/>
      <c r="T172" s="396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92">
        <v>4607091387636</v>
      </c>
      <c r="E173" s="393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5"/>
      <c r="R173" s="395"/>
      <c r="S173" s="395"/>
      <c r="T173" s="396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92">
        <v>4607091382426</v>
      </c>
      <c r="E174" s="393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5"/>
      <c r="R174" s="395"/>
      <c r="S174" s="395"/>
      <c r="T174" s="396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92">
        <v>4607091386547</v>
      </c>
      <c r="E175" s="393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5"/>
      <c r="R175" s="395"/>
      <c r="S175" s="395"/>
      <c r="T175" s="396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92">
        <v>4607091382464</v>
      </c>
      <c r="E176" s="393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5"/>
      <c r="R176" s="395"/>
      <c r="S176" s="395"/>
      <c r="T176" s="396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8"/>
      <c r="B177" s="382"/>
      <c r="C177" s="382"/>
      <c r="D177" s="382"/>
      <c r="E177" s="382"/>
      <c r="F177" s="382"/>
      <c r="G177" s="382"/>
      <c r="H177" s="382"/>
      <c r="I177" s="382"/>
      <c r="J177" s="382"/>
      <c r="K177" s="382"/>
      <c r="L177" s="382"/>
      <c r="M177" s="382"/>
      <c r="N177" s="382"/>
      <c r="O177" s="409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82"/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409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383" t="s">
        <v>71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92">
        <v>4607091385304</v>
      </c>
      <c r="E180" s="393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5"/>
      <c r="R180" s="395"/>
      <c r="S180" s="395"/>
      <c r="T180" s="396"/>
      <c r="U180" s="34"/>
      <c r="V180" s="34"/>
      <c r="W180" s="35" t="s">
        <v>68</v>
      </c>
      <c r="X180" s="377">
        <v>12</v>
      </c>
      <c r="Y180" s="378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12.805714285714286</v>
      </c>
      <c r="BN180" s="64">
        <f>IFERROR(Y180*I180/H180,"0")</f>
        <v>17.928000000000001</v>
      </c>
      <c r="BO180" s="64">
        <f>IFERROR(1/J180*(X180/H180),"0")</f>
        <v>2.5510204081632654E-2</v>
      </c>
      <c r="BP180" s="64">
        <f>IFERROR(1/J180*(Y180/H180),"0")</f>
        <v>3.5714285714285712E-2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92">
        <v>4607091386264</v>
      </c>
      <c r="E181" s="393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5"/>
      <c r="R181" s="395"/>
      <c r="S181" s="395"/>
      <c r="T181" s="396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92">
        <v>4607091385427</v>
      </c>
      <c r="E182" s="393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5"/>
      <c r="R182" s="395"/>
      <c r="S182" s="395"/>
      <c r="T182" s="396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8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9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1.4285714285714286</v>
      </c>
      <c r="Y183" s="379">
        <f>IFERROR(Y180/H180,"0")+IFERROR(Y181/H181,"0")+IFERROR(Y182/H182,"0")</f>
        <v>2</v>
      </c>
      <c r="Z183" s="379">
        <f>IFERROR(IF(Z180="",0,Z180),"0")+IFERROR(IF(Z181="",0,Z181),"0")+IFERROR(IF(Z182="",0,Z182),"0")</f>
        <v>4.3499999999999997E-2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9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12</v>
      </c>
      <c r="Y184" s="379">
        <f>IFERROR(SUM(Y180:Y182),"0")</f>
        <v>16.8</v>
      </c>
      <c r="Z184" s="37"/>
      <c r="AA184" s="380"/>
      <c r="AB184" s="380"/>
      <c r="AC184" s="380"/>
    </row>
    <row r="185" spans="1:68" ht="27.75" hidden="1" customHeight="1" x14ac:dyDescent="0.2">
      <c r="A185" s="428" t="s">
        <v>258</v>
      </c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429"/>
      <c r="S185" s="429"/>
      <c r="T185" s="429"/>
      <c r="U185" s="429"/>
      <c r="V185" s="429"/>
      <c r="W185" s="429"/>
      <c r="X185" s="429"/>
      <c r="Y185" s="429"/>
      <c r="Z185" s="429"/>
      <c r="AA185" s="48"/>
      <c r="AB185" s="48"/>
      <c r="AC185" s="48"/>
    </row>
    <row r="186" spans="1:68" ht="16.5" hidden="1" customHeight="1" x14ac:dyDescent="0.25">
      <c r="A186" s="439" t="s">
        <v>259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2"/>
      <c r="AB186" s="372"/>
      <c r="AC186" s="372"/>
    </row>
    <row r="187" spans="1:68" ht="14.25" hidden="1" customHeight="1" x14ac:dyDescent="0.25">
      <c r="A187" s="383" t="s">
        <v>63</v>
      </c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82"/>
      <c r="V187" s="382"/>
      <c r="W187" s="382"/>
      <c r="X187" s="382"/>
      <c r="Y187" s="382"/>
      <c r="Z187" s="382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92">
        <v>4680115880993</v>
      </c>
      <c r="E188" s="393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5"/>
      <c r="R188" s="395"/>
      <c r="S188" s="395"/>
      <c r="T188" s="396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92">
        <v>4680115881761</v>
      </c>
      <c r="E189" s="393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5"/>
      <c r="R189" s="395"/>
      <c r="S189" s="395"/>
      <c r="T189" s="396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92">
        <v>4680115881563</v>
      </c>
      <c r="E190" s="393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5"/>
      <c r="R190" s="395"/>
      <c r="S190" s="395"/>
      <c r="T190" s="396"/>
      <c r="U190" s="34"/>
      <c r="V190" s="34"/>
      <c r="W190" s="35" t="s">
        <v>68</v>
      </c>
      <c r="X190" s="377">
        <v>10</v>
      </c>
      <c r="Y190" s="378">
        <f t="shared" si="26"/>
        <v>12.600000000000001</v>
      </c>
      <c r="Z190" s="36">
        <f>IFERROR(IF(Y190=0,"",ROUNDUP(Y190/H190,0)*0.00753),"")</f>
        <v>2.2589999999999999E-2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10.476190476190476</v>
      </c>
      <c r="BN190" s="64">
        <f t="shared" si="28"/>
        <v>13.200000000000003</v>
      </c>
      <c r="BO190" s="64">
        <f t="shared" si="29"/>
        <v>1.5262515262515262E-2</v>
      </c>
      <c r="BP190" s="64">
        <f t="shared" si="30"/>
        <v>1.9230769230769232E-2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92">
        <v>4680115880986</v>
      </c>
      <c r="E191" s="393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5"/>
      <c r="R191" s="395"/>
      <c r="S191" s="395"/>
      <c r="T191" s="396"/>
      <c r="U191" s="34"/>
      <c r="V191" s="34"/>
      <c r="W191" s="35" t="s">
        <v>68</v>
      </c>
      <c r="X191" s="377">
        <v>56</v>
      </c>
      <c r="Y191" s="378">
        <f t="shared" si="26"/>
        <v>56.7</v>
      </c>
      <c r="Z191" s="36">
        <f>IFERROR(IF(Y191=0,"",ROUNDUP(Y191/H191,0)*0.00502),"")</f>
        <v>0.13553999999999999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59.466666666666661</v>
      </c>
      <c r="BN191" s="64">
        <f t="shared" si="28"/>
        <v>60.21</v>
      </c>
      <c r="BO191" s="64">
        <f t="shared" si="29"/>
        <v>0.11396011396011396</v>
      </c>
      <c r="BP191" s="64">
        <f t="shared" si="30"/>
        <v>0.11538461538461539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92">
        <v>4680115881785</v>
      </c>
      <c r="E192" s="393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5"/>
      <c r="R192" s="395"/>
      <c r="S192" s="395"/>
      <c r="T192" s="396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92">
        <v>4680115881679</v>
      </c>
      <c r="E193" s="393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5"/>
      <c r="R193" s="395"/>
      <c r="S193" s="395"/>
      <c r="T193" s="396"/>
      <c r="U193" s="34"/>
      <c r="V193" s="34"/>
      <c r="W193" s="35" t="s">
        <v>68</v>
      </c>
      <c r="X193" s="377">
        <v>32</v>
      </c>
      <c r="Y193" s="378">
        <f t="shared" si="26"/>
        <v>33.6</v>
      </c>
      <c r="Z193" s="36">
        <f>IFERROR(IF(Y193=0,"",ROUNDUP(Y193/H193,0)*0.00502),"")</f>
        <v>8.0320000000000003E-2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33.523809523809526</v>
      </c>
      <c r="BN193" s="64">
        <f t="shared" si="28"/>
        <v>35.200000000000003</v>
      </c>
      <c r="BO193" s="64">
        <f t="shared" si="29"/>
        <v>6.5120065120065129E-2</v>
      </c>
      <c r="BP193" s="64">
        <f t="shared" si="30"/>
        <v>6.8376068376068383E-2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92">
        <v>4680115880191</v>
      </c>
      <c r="E194" s="393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5"/>
      <c r="R194" s="395"/>
      <c r="S194" s="395"/>
      <c r="T194" s="396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92">
        <v>4680115883963</v>
      </c>
      <c r="E195" s="393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5"/>
      <c r="R195" s="395"/>
      <c r="S195" s="395"/>
      <c r="T195" s="396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8"/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409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44.285714285714278</v>
      </c>
      <c r="Y196" s="379">
        <f>IFERROR(Y188/H188,"0")+IFERROR(Y189/H189,"0")+IFERROR(Y190/H190,"0")+IFERROR(Y191/H191,"0")+IFERROR(Y192/H192,"0")+IFERROR(Y193/H193,"0")+IFERROR(Y194/H194,"0")+IFERROR(Y195/H195,"0")</f>
        <v>46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0.23845</v>
      </c>
      <c r="AA196" s="380"/>
      <c r="AB196" s="380"/>
      <c r="AC196" s="380"/>
    </row>
    <row r="197" spans="1:68" x14ac:dyDescent="0.2">
      <c r="A197" s="382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409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98</v>
      </c>
      <c r="Y197" s="379">
        <f>IFERROR(SUM(Y188:Y195),"0")</f>
        <v>102.9</v>
      </c>
      <c r="Z197" s="37"/>
      <c r="AA197" s="380"/>
      <c r="AB197" s="380"/>
      <c r="AC197" s="380"/>
    </row>
    <row r="198" spans="1:68" ht="16.5" hidden="1" customHeight="1" x14ac:dyDescent="0.25">
      <c r="A198" s="439" t="s">
        <v>276</v>
      </c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82"/>
      <c r="V198" s="382"/>
      <c r="W198" s="382"/>
      <c r="X198" s="382"/>
      <c r="Y198" s="382"/>
      <c r="Z198" s="382"/>
      <c r="AA198" s="372"/>
      <c r="AB198" s="372"/>
      <c r="AC198" s="372"/>
    </row>
    <row r="199" spans="1:68" ht="14.25" hidden="1" customHeight="1" x14ac:dyDescent="0.25">
      <c r="A199" s="383" t="s">
        <v>109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92">
        <v>4680115881402</v>
      </c>
      <c r="E200" s="393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5"/>
      <c r="R200" s="395"/>
      <c r="S200" s="395"/>
      <c r="T200" s="396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92">
        <v>4680115881396</v>
      </c>
      <c r="E201" s="393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5"/>
      <c r="R201" s="395"/>
      <c r="S201" s="395"/>
      <c r="T201" s="396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8"/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409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82"/>
      <c r="B203" s="382"/>
      <c r="C203" s="382"/>
      <c r="D203" s="382"/>
      <c r="E203" s="382"/>
      <c r="F203" s="382"/>
      <c r="G203" s="382"/>
      <c r="H203" s="382"/>
      <c r="I203" s="382"/>
      <c r="J203" s="382"/>
      <c r="K203" s="382"/>
      <c r="L203" s="382"/>
      <c r="M203" s="382"/>
      <c r="N203" s="382"/>
      <c r="O203" s="409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383" t="s">
        <v>147</v>
      </c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82"/>
      <c r="V204" s="382"/>
      <c r="W204" s="382"/>
      <c r="X204" s="382"/>
      <c r="Y204" s="382"/>
      <c r="Z204" s="382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92">
        <v>4680115882935</v>
      </c>
      <c r="E205" s="393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5"/>
      <c r="R205" s="395"/>
      <c r="S205" s="395"/>
      <c r="T205" s="396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92">
        <v>4680115880764</v>
      </c>
      <c r="E206" s="393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5"/>
      <c r="R206" s="395"/>
      <c r="S206" s="395"/>
      <c r="T206" s="396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8"/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409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2"/>
      <c r="N208" s="382"/>
      <c r="O208" s="409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383" t="s">
        <v>63</v>
      </c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92">
        <v>4680115882683</v>
      </c>
      <c r="E210" s="393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5"/>
      <c r="R210" s="395"/>
      <c r="S210" s="395"/>
      <c r="T210" s="396"/>
      <c r="U210" s="34"/>
      <c r="V210" s="34"/>
      <c r="W210" s="35" t="s">
        <v>68</v>
      </c>
      <c r="X210" s="377">
        <v>50</v>
      </c>
      <c r="Y210" s="378">
        <f t="shared" ref="Y210:Y217" si="31">IFERROR(IF(X210="",0,CEILING((X210/$H210),1)*$H210),"")</f>
        <v>54</v>
      </c>
      <c r="Z210" s="36">
        <f>IFERROR(IF(Y210=0,"",ROUNDUP(Y210/H210,0)*0.00937),"")</f>
        <v>9.3700000000000006E-2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51.944444444444443</v>
      </c>
      <c r="BN210" s="64">
        <f t="shared" ref="BN210:BN217" si="33">IFERROR(Y210*I210/H210,"0")</f>
        <v>56.099999999999994</v>
      </c>
      <c r="BO210" s="64">
        <f t="shared" ref="BO210:BO217" si="34">IFERROR(1/J210*(X210/H210),"0")</f>
        <v>7.716049382716049E-2</v>
      </c>
      <c r="BP210" s="64">
        <f t="shared" ref="BP210:BP217" si="35">IFERROR(1/J210*(Y210/H210),"0")</f>
        <v>8.3333333333333329E-2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92">
        <v>4680115882690</v>
      </c>
      <c r="E211" s="393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5"/>
      <c r="R211" s="395"/>
      <c r="S211" s="395"/>
      <c r="T211" s="396"/>
      <c r="U211" s="34"/>
      <c r="V211" s="34"/>
      <c r="W211" s="35" t="s">
        <v>68</v>
      </c>
      <c r="X211" s="377">
        <v>10</v>
      </c>
      <c r="Y211" s="378">
        <f t="shared" si="31"/>
        <v>10.8</v>
      </c>
      <c r="Z211" s="36">
        <f>IFERROR(IF(Y211=0,"",ROUNDUP(Y211/H211,0)*0.00937),"")</f>
        <v>1.874E-2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10.388888888888889</v>
      </c>
      <c r="BN211" s="64">
        <f t="shared" si="33"/>
        <v>11.22</v>
      </c>
      <c r="BO211" s="64">
        <f t="shared" si="34"/>
        <v>1.5432098765432096E-2</v>
      </c>
      <c r="BP211" s="64">
        <f t="shared" si="35"/>
        <v>1.6666666666666666E-2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92">
        <v>4680115882669</v>
      </c>
      <c r="E212" s="393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5"/>
      <c r="R212" s="395"/>
      <c r="S212" s="395"/>
      <c r="T212" s="396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92">
        <v>4680115882676</v>
      </c>
      <c r="E213" s="393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5"/>
      <c r="R213" s="395"/>
      <c r="S213" s="395"/>
      <c r="T213" s="396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92">
        <v>4680115884014</v>
      </c>
      <c r="E214" s="393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5"/>
      <c r="R214" s="395"/>
      <c r="S214" s="395"/>
      <c r="T214" s="396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92">
        <v>4680115884007</v>
      </c>
      <c r="E215" s="393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5"/>
      <c r="R215" s="395"/>
      <c r="S215" s="395"/>
      <c r="T215" s="396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92">
        <v>4680115884038</v>
      </c>
      <c r="E216" s="393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5"/>
      <c r="R216" s="395"/>
      <c r="S216" s="395"/>
      <c r="T216" s="396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92">
        <v>4680115884021</v>
      </c>
      <c r="E217" s="393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5"/>
      <c r="R217" s="395"/>
      <c r="S217" s="395"/>
      <c r="T217" s="396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8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409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11.111111111111111</v>
      </c>
      <c r="Y218" s="379">
        <f>IFERROR(Y210/H210,"0")+IFERROR(Y211/H211,"0")+IFERROR(Y212/H212,"0")+IFERROR(Y213/H213,"0")+IFERROR(Y214/H214,"0")+IFERROR(Y215/H215,"0")+IFERROR(Y216/H216,"0")+IFERROR(Y217/H217,"0")</f>
        <v>12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0.11244000000000001</v>
      </c>
      <c r="AA218" s="380"/>
      <c r="AB218" s="380"/>
      <c r="AC218" s="380"/>
    </row>
    <row r="219" spans="1:68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9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60</v>
      </c>
      <c r="Y219" s="379">
        <f>IFERROR(SUM(Y210:Y217),"0")</f>
        <v>64.8</v>
      </c>
      <c r="Z219" s="37"/>
      <c r="AA219" s="380"/>
      <c r="AB219" s="380"/>
      <c r="AC219" s="380"/>
    </row>
    <row r="220" spans="1:68" ht="14.25" hidden="1" customHeight="1" x14ac:dyDescent="0.25">
      <c r="A220" s="383" t="s">
        <v>71</v>
      </c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92">
        <v>4680115881594</v>
      </c>
      <c r="E221" s="393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5"/>
      <c r="R221" s="395"/>
      <c r="S221" s="395"/>
      <c r="T221" s="396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92">
        <v>4680115880962</v>
      </c>
      <c r="E222" s="393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5"/>
      <c r="R222" s="395"/>
      <c r="S222" s="395"/>
      <c r="T222" s="396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92">
        <v>4680115881617</v>
      </c>
      <c r="E223" s="393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5"/>
      <c r="R223" s="395"/>
      <c r="S223" s="395"/>
      <c r="T223" s="396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92">
        <v>4680115880573</v>
      </c>
      <c r="E224" s="393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5"/>
      <c r="R224" s="395"/>
      <c r="S224" s="395"/>
      <c r="T224" s="396"/>
      <c r="U224" s="34"/>
      <c r="V224" s="34"/>
      <c r="W224" s="35" t="s">
        <v>68</v>
      </c>
      <c r="X224" s="377">
        <v>129</v>
      </c>
      <c r="Y224" s="378">
        <f t="shared" si="36"/>
        <v>130.5</v>
      </c>
      <c r="Z224" s="36">
        <f>IFERROR(IF(Y224=0,"",ROUNDUP(Y224/H224,0)*0.02175),"")</f>
        <v>0.32624999999999998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137.36275862068965</v>
      </c>
      <c r="BN224" s="64">
        <f t="shared" si="38"/>
        <v>138.96</v>
      </c>
      <c r="BO224" s="64">
        <f t="shared" si="39"/>
        <v>0.26477832512315275</v>
      </c>
      <c r="BP224" s="64">
        <f t="shared" si="40"/>
        <v>0.26785714285714285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92">
        <v>4680115882195</v>
      </c>
      <c r="E225" s="393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5"/>
      <c r="R225" s="395"/>
      <c r="S225" s="395"/>
      <c r="T225" s="396"/>
      <c r="U225" s="34"/>
      <c r="V225" s="34"/>
      <c r="W225" s="35" t="s">
        <v>68</v>
      </c>
      <c r="X225" s="377">
        <v>38</v>
      </c>
      <c r="Y225" s="378">
        <f t="shared" si="36"/>
        <v>38.4</v>
      </c>
      <c r="Z225" s="36">
        <f t="shared" ref="Z225:Z231" si="41">IFERROR(IF(Y225=0,"",ROUNDUP(Y225/H225,0)*0.00753),"")</f>
        <v>0.12048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42.591666666666669</v>
      </c>
      <c r="BN225" s="64">
        <f t="shared" si="38"/>
        <v>43.04</v>
      </c>
      <c r="BO225" s="64">
        <f t="shared" si="39"/>
        <v>0.1014957264957265</v>
      </c>
      <c r="BP225" s="64">
        <f t="shared" si="40"/>
        <v>0.10256410256410256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92">
        <v>4680115882607</v>
      </c>
      <c r="E226" s="393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5"/>
      <c r="R226" s="395"/>
      <c r="S226" s="395"/>
      <c r="T226" s="396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92">
        <v>4680115880092</v>
      </c>
      <c r="E227" s="393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5"/>
      <c r="R227" s="395"/>
      <c r="S227" s="395"/>
      <c r="T227" s="396"/>
      <c r="U227" s="34"/>
      <c r="V227" s="34"/>
      <c r="W227" s="35" t="s">
        <v>68</v>
      </c>
      <c r="X227" s="377">
        <v>182</v>
      </c>
      <c r="Y227" s="378">
        <f t="shared" si="36"/>
        <v>182.4</v>
      </c>
      <c r="Z227" s="36">
        <f t="shared" si="41"/>
        <v>0.57228000000000001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202.62666666666669</v>
      </c>
      <c r="BN227" s="64">
        <f t="shared" si="38"/>
        <v>203.07200000000003</v>
      </c>
      <c r="BO227" s="64">
        <f t="shared" si="39"/>
        <v>0.48611111111111116</v>
      </c>
      <c r="BP227" s="64">
        <f t="shared" si="40"/>
        <v>0.48717948717948717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92">
        <v>4680115880221</v>
      </c>
      <c r="E228" s="393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5"/>
      <c r="R228" s="395"/>
      <c r="S228" s="395"/>
      <c r="T228" s="396"/>
      <c r="U228" s="34"/>
      <c r="V228" s="34"/>
      <c r="W228" s="35" t="s">
        <v>68</v>
      </c>
      <c r="X228" s="377">
        <v>179</v>
      </c>
      <c r="Y228" s="378">
        <f t="shared" si="36"/>
        <v>180</v>
      </c>
      <c r="Z228" s="36">
        <f t="shared" si="41"/>
        <v>0.56474999999999997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199.28666666666669</v>
      </c>
      <c r="BN228" s="64">
        <f t="shared" si="38"/>
        <v>200.40000000000003</v>
      </c>
      <c r="BO228" s="64">
        <f t="shared" si="39"/>
        <v>0.47809829059829062</v>
      </c>
      <c r="BP228" s="64">
        <f t="shared" si="40"/>
        <v>0.48076923076923073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92">
        <v>4680115882942</v>
      </c>
      <c r="E229" s="393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5"/>
      <c r="R229" s="395"/>
      <c r="S229" s="395"/>
      <c r="T229" s="396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92">
        <v>4680115880504</v>
      </c>
      <c r="E230" s="393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5"/>
      <c r="R230" s="395"/>
      <c r="S230" s="395"/>
      <c r="T230" s="396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92">
        <v>4680115882164</v>
      </c>
      <c r="E231" s="393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5"/>
      <c r="R231" s="395"/>
      <c r="S231" s="395"/>
      <c r="T231" s="396"/>
      <c r="U231" s="34"/>
      <c r="V231" s="34"/>
      <c r="W231" s="35" t="s">
        <v>68</v>
      </c>
      <c r="X231" s="377">
        <v>29</v>
      </c>
      <c r="Y231" s="378">
        <f t="shared" si="36"/>
        <v>31.2</v>
      </c>
      <c r="Z231" s="36">
        <f t="shared" si="41"/>
        <v>9.7890000000000005E-2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32.359166666666667</v>
      </c>
      <c r="BN231" s="64">
        <f t="shared" si="38"/>
        <v>34.814</v>
      </c>
      <c r="BO231" s="64">
        <f t="shared" si="39"/>
        <v>7.745726495726496E-2</v>
      </c>
      <c r="BP231" s="64">
        <f t="shared" si="40"/>
        <v>8.3333333333333329E-2</v>
      </c>
    </row>
    <row r="232" spans="1:68" x14ac:dyDescent="0.2">
      <c r="A232" s="408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409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193.16091954022991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195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1.6816499999999999</v>
      </c>
      <c r="AA232" s="380"/>
      <c r="AB232" s="380"/>
      <c r="AC232" s="380"/>
    </row>
    <row r="233" spans="1:68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409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557</v>
      </c>
      <c r="Y233" s="379">
        <f>IFERROR(SUM(Y221:Y231),"0")</f>
        <v>562.5</v>
      </c>
      <c r="Z233" s="37"/>
      <c r="AA233" s="380"/>
      <c r="AB233" s="380"/>
      <c r="AC233" s="380"/>
    </row>
    <row r="234" spans="1:68" ht="14.25" hidden="1" customHeight="1" x14ac:dyDescent="0.25">
      <c r="A234" s="383" t="s">
        <v>168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92">
        <v>4680115882874</v>
      </c>
      <c r="E235" s="393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5"/>
      <c r="R235" s="395"/>
      <c r="S235" s="395"/>
      <c r="T235" s="396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92">
        <v>4680115882874</v>
      </c>
      <c r="E236" s="393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5"/>
      <c r="R236" s="395"/>
      <c r="S236" s="395"/>
      <c r="T236" s="396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92">
        <v>4680115884434</v>
      </c>
      <c r="E237" s="393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5"/>
      <c r="R237" s="395"/>
      <c r="S237" s="395"/>
      <c r="T237" s="396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92">
        <v>4680115880818</v>
      </c>
      <c r="E238" s="393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5"/>
      <c r="R238" s="395"/>
      <c r="S238" s="395"/>
      <c r="T238" s="396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92">
        <v>4680115880801</v>
      </c>
      <c r="E239" s="393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5"/>
      <c r="R239" s="395"/>
      <c r="S239" s="395"/>
      <c r="T239" s="396"/>
      <c r="U239" s="34"/>
      <c r="V239" s="34"/>
      <c r="W239" s="35" t="s">
        <v>68</v>
      </c>
      <c r="X239" s="377">
        <v>5</v>
      </c>
      <c r="Y239" s="378">
        <f>IFERROR(IF(X239="",0,CEILING((X239/$H239),1)*$H239),"")</f>
        <v>7.1999999999999993</v>
      </c>
      <c r="Z239" s="36">
        <f>IFERROR(IF(Y239=0,"",ROUNDUP(Y239/H239,0)*0.00753),"")</f>
        <v>2.2589999999999999E-2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5.5666666666666673</v>
      </c>
      <c r="BN239" s="64">
        <f>IFERROR(Y239*I239/H239,"0")</f>
        <v>8.016</v>
      </c>
      <c r="BO239" s="64">
        <f>IFERROR(1/J239*(X239/H239),"0")</f>
        <v>1.3354700854700856E-2</v>
      </c>
      <c r="BP239" s="64">
        <f>IFERROR(1/J239*(Y239/H239),"0")</f>
        <v>1.9230769230769232E-2</v>
      </c>
    </row>
    <row r="240" spans="1:68" x14ac:dyDescent="0.2">
      <c r="A240" s="408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9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2.0833333333333335</v>
      </c>
      <c r="Y240" s="379">
        <f>IFERROR(Y235/H235,"0")+IFERROR(Y236/H236,"0")+IFERROR(Y237/H237,"0")+IFERROR(Y238/H238,"0")+IFERROR(Y239/H239,"0")</f>
        <v>3</v>
      </c>
      <c r="Z240" s="379">
        <f>IFERROR(IF(Z235="",0,Z235),"0")+IFERROR(IF(Z236="",0,Z236),"0")+IFERROR(IF(Z237="",0,Z237),"0")+IFERROR(IF(Z238="",0,Z238),"0")+IFERROR(IF(Z239="",0,Z239),"0")</f>
        <v>2.2589999999999999E-2</v>
      </c>
      <c r="AA240" s="380"/>
      <c r="AB240" s="380"/>
      <c r="AC240" s="380"/>
    </row>
    <row r="241" spans="1:68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409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5</v>
      </c>
      <c r="Y241" s="379">
        <f>IFERROR(SUM(Y235:Y239),"0")</f>
        <v>7.1999999999999993</v>
      </c>
      <c r="Z241" s="37"/>
      <c r="AA241" s="380"/>
      <c r="AB241" s="380"/>
      <c r="AC241" s="380"/>
    </row>
    <row r="242" spans="1:68" ht="16.5" hidden="1" customHeight="1" x14ac:dyDescent="0.25">
      <c r="A242" s="439" t="s">
        <v>332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2"/>
      <c r="AB242" s="372"/>
      <c r="AC242" s="372"/>
    </row>
    <row r="243" spans="1:68" ht="14.25" hidden="1" customHeight="1" x14ac:dyDescent="0.25">
      <c r="A243" s="383" t="s">
        <v>109</v>
      </c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92">
        <v>4680115884274</v>
      </c>
      <c r="E244" s="393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5"/>
      <c r="R244" s="395"/>
      <c r="S244" s="395"/>
      <c r="T244" s="396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92">
        <v>4680115884274</v>
      </c>
      <c r="E245" s="393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5"/>
      <c r="R245" s="395"/>
      <c r="S245" s="395"/>
      <c r="T245" s="396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92">
        <v>4680115884298</v>
      </c>
      <c r="E246" s="393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5"/>
      <c r="R246" s="395"/>
      <c r="S246" s="395"/>
      <c r="T246" s="396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92">
        <v>4680115884250</v>
      </c>
      <c r="E247" s="393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5"/>
      <c r="R247" s="395"/>
      <c r="S247" s="395"/>
      <c r="T247" s="396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92">
        <v>4680115884250</v>
      </c>
      <c r="E248" s="393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5"/>
      <c r="R248" s="395"/>
      <c r="S248" s="395"/>
      <c r="T248" s="396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92">
        <v>4680115884281</v>
      </c>
      <c r="E249" s="393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5"/>
      <c r="R249" s="395"/>
      <c r="S249" s="395"/>
      <c r="T249" s="396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92">
        <v>4680115884199</v>
      </c>
      <c r="E250" s="393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5"/>
      <c r="R250" s="395"/>
      <c r="S250" s="395"/>
      <c r="T250" s="396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92">
        <v>4680115884267</v>
      </c>
      <c r="E251" s="393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5"/>
      <c r="R251" s="395"/>
      <c r="S251" s="395"/>
      <c r="T251" s="396"/>
      <c r="U251" s="34"/>
      <c r="V251" s="34"/>
      <c r="W251" s="35" t="s">
        <v>68</v>
      </c>
      <c r="X251" s="377">
        <v>9</v>
      </c>
      <c r="Y251" s="378">
        <f t="shared" si="42"/>
        <v>12</v>
      </c>
      <c r="Z251" s="36">
        <f>IFERROR(IF(Y251=0,"",ROUNDUP(Y251/H251,0)*0.00937),"")</f>
        <v>2.811E-2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9.5400000000000009</v>
      </c>
      <c r="BN251" s="64">
        <f t="shared" si="44"/>
        <v>12.72</v>
      </c>
      <c r="BO251" s="64">
        <f t="shared" si="45"/>
        <v>1.8749999999999999E-2</v>
      </c>
      <c r="BP251" s="64">
        <f t="shared" si="46"/>
        <v>2.5000000000000001E-2</v>
      </c>
    </row>
    <row r="252" spans="1:68" x14ac:dyDescent="0.2">
      <c r="A252" s="408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9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2.25</v>
      </c>
      <c r="Y252" s="379">
        <f>IFERROR(Y244/H244,"0")+IFERROR(Y245/H245,"0")+IFERROR(Y246/H246,"0")+IFERROR(Y247/H247,"0")+IFERROR(Y248/H248,"0")+IFERROR(Y249/H249,"0")+IFERROR(Y250/H250,"0")+IFERROR(Y251/H251,"0")</f>
        <v>3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2.811E-2</v>
      </c>
      <c r="AA252" s="380"/>
      <c r="AB252" s="380"/>
      <c r="AC252" s="380"/>
    </row>
    <row r="253" spans="1:68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409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9</v>
      </c>
      <c r="Y253" s="379">
        <f>IFERROR(SUM(Y244:Y251),"0")</f>
        <v>12</v>
      </c>
      <c r="Z253" s="37"/>
      <c r="AA253" s="380"/>
      <c r="AB253" s="380"/>
      <c r="AC253" s="380"/>
    </row>
    <row r="254" spans="1:68" ht="16.5" hidden="1" customHeight="1" x14ac:dyDescent="0.25">
      <c r="A254" s="439" t="s">
        <v>347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2"/>
      <c r="AB254" s="372"/>
      <c r="AC254" s="372"/>
    </row>
    <row r="255" spans="1:68" ht="14.25" hidden="1" customHeight="1" x14ac:dyDescent="0.25">
      <c r="A255" s="383" t="s">
        <v>109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92">
        <v>4680115884137</v>
      </c>
      <c r="E256" s="393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5"/>
      <c r="R256" s="395"/>
      <c r="S256" s="395"/>
      <c r="T256" s="396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92">
        <v>4680115884137</v>
      </c>
      <c r="E257" s="393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5"/>
      <c r="R257" s="395"/>
      <c r="S257" s="395"/>
      <c r="T257" s="396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92">
        <v>4680115884236</v>
      </c>
      <c r="E258" s="393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5"/>
      <c r="R258" s="395"/>
      <c r="S258" s="395"/>
      <c r="T258" s="396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92">
        <v>4680115884175</v>
      </c>
      <c r="E259" s="393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5"/>
      <c r="R259" s="395"/>
      <c r="S259" s="395"/>
      <c r="T259" s="396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92">
        <v>4680115884144</v>
      </c>
      <c r="E260" s="393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5"/>
      <c r="R260" s="395"/>
      <c r="S260" s="395"/>
      <c r="T260" s="396"/>
      <c r="U260" s="34"/>
      <c r="V260" s="34"/>
      <c r="W260" s="35" t="s">
        <v>68</v>
      </c>
      <c r="X260" s="377">
        <v>10</v>
      </c>
      <c r="Y260" s="378">
        <f t="shared" si="47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10.600000000000001</v>
      </c>
      <c r="BN260" s="64">
        <f t="shared" si="49"/>
        <v>12.72</v>
      </c>
      <c r="BO260" s="64">
        <f t="shared" si="50"/>
        <v>2.0833333333333332E-2</v>
      </c>
      <c r="BP260" s="64">
        <f t="shared" si="51"/>
        <v>2.5000000000000001E-2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92">
        <v>4680115885288</v>
      </c>
      <c r="E261" s="393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5"/>
      <c r="R261" s="395"/>
      <c r="S261" s="395"/>
      <c r="T261" s="396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92">
        <v>4680115884182</v>
      </c>
      <c r="E262" s="393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5"/>
      <c r="R262" s="395"/>
      <c r="S262" s="395"/>
      <c r="T262" s="396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92">
        <v>4680115884205</v>
      </c>
      <c r="E263" s="393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5"/>
      <c r="R263" s="395"/>
      <c r="S263" s="395"/>
      <c r="T263" s="396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08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409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2.5</v>
      </c>
      <c r="Y264" s="379">
        <f>IFERROR(Y256/H256,"0")+IFERROR(Y257/H257,"0")+IFERROR(Y258/H258,"0")+IFERROR(Y259/H259,"0")+IFERROR(Y260/H260,"0")+IFERROR(Y261/H261,"0")+IFERROR(Y262/H262,"0")+IFERROR(Y263/H263,"0")</f>
        <v>3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2.811E-2</v>
      </c>
      <c r="AA264" s="380"/>
      <c r="AB264" s="380"/>
      <c r="AC264" s="380"/>
    </row>
    <row r="265" spans="1:68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2"/>
      <c r="N265" s="382"/>
      <c r="O265" s="409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10</v>
      </c>
      <c r="Y265" s="379">
        <f>IFERROR(SUM(Y256:Y263),"0")</f>
        <v>12</v>
      </c>
      <c r="Z265" s="37"/>
      <c r="AA265" s="380"/>
      <c r="AB265" s="380"/>
      <c r="AC265" s="380"/>
    </row>
    <row r="266" spans="1:68" ht="16.5" hidden="1" customHeight="1" x14ac:dyDescent="0.25">
      <c r="A266" s="439" t="s">
        <v>363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372"/>
      <c r="AB266" s="372"/>
      <c r="AC266" s="372"/>
    </row>
    <row r="267" spans="1:68" ht="14.25" hidden="1" customHeight="1" x14ac:dyDescent="0.25">
      <c r="A267" s="383" t="s">
        <v>109</v>
      </c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382"/>
      <c r="P267" s="382"/>
      <c r="Q267" s="382"/>
      <c r="R267" s="382"/>
      <c r="S267" s="382"/>
      <c r="T267" s="382"/>
      <c r="U267" s="382"/>
      <c r="V267" s="382"/>
      <c r="W267" s="382"/>
      <c r="X267" s="382"/>
      <c r="Y267" s="382"/>
      <c r="Z267" s="382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92">
        <v>4680115885837</v>
      </c>
      <c r="E268" s="393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5"/>
      <c r="R268" s="395"/>
      <c r="S268" s="395"/>
      <c r="T268" s="396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92">
        <v>4680115885806</v>
      </c>
      <c r="E269" s="393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24" t="s">
        <v>368</v>
      </c>
      <c r="Q269" s="395"/>
      <c r="R269" s="395"/>
      <c r="S269" s="395"/>
      <c r="T269" s="396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92">
        <v>4680115885806</v>
      </c>
      <c r="E270" s="393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5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5"/>
      <c r="R270" s="395"/>
      <c r="S270" s="395"/>
      <c r="T270" s="396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92">
        <v>4680115885851</v>
      </c>
      <c r="E271" s="393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5"/>
      <c r="R271" s="395"/>
      <c r="S271" s="395"/>
      <c r="T271" s="396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92">
        <v>4680115885844</v>
      </c>
      <c r="E272" s="393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5"/>
      <c r="R272" s="395"/>
      <c r="S272" s="395"/>
      <c r="T272" s="396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92">
        <v>4680115885820</v>
      </c>
      <c r="E273" s="393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5"/>
      <c r="R273" s="395"/>
      <c r="S273" s="395"/>
      <c r="T273" s="396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8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9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409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39" t="s">
        <v>376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2"/>
      <c r="AB276" s="372"/>
      <c r="AC276" s="372"/>
    </row>
    <row r="277" spans="1:68" ht="14.25" hidden="1" customHeight="1" x14ac:dyDescent="0.25">
      <c r="A277" s="383" t="s">
        <v>109</v>
      </c>
      <c r="B277" s="382"/>
      <c r="C277" s="382"/>
      <c r="D277" s="382"/>
      <c r="E277" s="382"/>
      <c r="F277" s="382"/>
      <c r="G277" s="382"/>
      <c r="H277" s="382"/>
      <c r="I277" s="382"/>
      <c r="J277" s="382"/>
      <c r="K277" s="382"/>
      <c r="L277" s="382"/>
      <c r="M277" s="382"/>
      <c r="N277" s="382"/>
      <c r="O277" s="382"/>
      <c r="P277" s="382"/>
      <c r="Q277" s="382"/>
      <c r="R277" s="382"/>
      <c r="S277" s="382"/>
      <c r="T277" s="382"/>
      <c r="U277" s="382"/>
      <c r="V277" s="382"/>
      <c r="W277" s="382"/>
      <c r="X277" s="382"/>
      <c r="Y277" s="382"/>
      <c r="Z277" s="382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92">
        <v>4680115885707</v>
      </c>
      <c r="E278" s="393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5"/>
      <c r="R278" s="395"/>
      <c r="S278" s="395"/>
      <c r="T278" s="396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8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409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409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39" t="s">
        <v>379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372"/>
      <c r="AB281" s="372"/>
      <c r="AC281" s="372"/>
    </row>
    <row r="282" spans="1:68" ht="14.25" hidden="1" customHeight="1" x14ac:dyDescent="0.25">
      <c r="A282" s="383" t="s">
        <v>109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92">
        <v>4607091383423</v>
      </c>
      <c r="E283" s="393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5"/>
      <c r="R283" s="395"/>
      <c r="S283" s="395"/>
      <c r="T283" s="396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92">
        <v>4680115885691</v>
      </c>
      <c r="E284" s="393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5"/>
      <c r="R284" s="395"/>
      <c r="S284" s="395"/>
      <c r="T284" s="396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92">
        <v>4680115885660</v>
      </c>
      <c r="E285" s="393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5"/>
      <c r="R285" s="395"/>
      <c r="S285" s="395"/>
      <c r="T285" s="396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8"/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409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82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9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39" t="s">
        <v>386</v>
      </c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382"/>
      <c r="P288" s="382"/>
      <c r="Q288" s="382"/>
      <c r="R288" s="382"/>
      <c r="S288" s="382"/>
      <c r="T288" s="382"/>
      <c r="U288" s="382"/>
      <c r="V288" s="382"/>
      <c r="W288" s="382"/>
      <c r="X288" s="382"/>
      <c r="Y288" s="382"/>
      <c r="Z288" s="382"/>
      <c r="AA288" s="372"/>
      <c r="AB288" s="372"/>
      <c r="AC288" s="372"/>
    </row>
    <row r="289" spans="1:68" ht="14.25" hidden="1" customHeight="1" x14ac:dyDescent="0.25">
      <c r="A289" s="383" t="s">
        <v>71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92">
        <v>4680115881556</v>
      </c>
      <c r="E290" s="393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5"/>
      <c r="R290" s="395"/>
      <c r="S290" s="395"/>
      <c r="T290" s="396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92">
        <v>4680115881037</v>
      </c>
      <c r="E291" s="393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5"/>
      <c r="R291" s="395"/>
      <c r="S291" s="395"/>
      <c r="T291" s="396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92">
        <v>4680115881228</v>
      </c>
      <c r="E292" s="393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5"/>
      <c r="R292" s="395"/>
      <c r="S292" s="395"/>
      <c r="T292" s="396"/>
      <c r="U292" s="34"/>
      <c r="V292" s="34"/>
      <c r="W292" s="35" t="s">
        <v>68</v>
      </c>
      <c r="X292" s="377">
        <v>153</v>
      </c>
      <c r="Y292" s="378">
        <f>IFERROR(IF(X292="",0,CEILING((X292/$H292),1)*$H292),"")</f>
        <v>153.6</v>
      </c>
      <c r="Z292" s="36">
        <f>IFERROR(IF(Y292=0,"",ROUNDUP(Y292/H292,0)*0.00753),"")</f>
        <v>0.48192000000000002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170.34000000000003</v>
      </c>
      <c r="BN292" s="64">
        <f>IFERROR(Y292*I292/H292,"0")</f>
        <v>171.00800000000001</v>
      </c>
      <c r="BO292" s="64">
        <f>IFERROR(1/J292*(X292/H292),"0")</f>
        <v>0.40865384615384615</v>
      </c>
      <c r="BP292" s="64">
        <f>IFERROR(1/J292*(Y292/H292),"0")</f>
        <v>0.41025641025641024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92">
        <v>4680115881211</v>
      </c>
      <c r="E293" s="393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5"/>
      <c r="R293" s="395"/>
      <c r="S293" s="395"/>
      <c r="T293" s="396"/>
      <c r="U293" s="34"/>
      <c r="V293" s="34"/>
      <c r="W293" s="35" t="s">
        <v>68</v>
      </c>
      <c r="X293" s="377">
        <v>138</v>
      </c>
      <c r="Y293" s="378">
        <f>IFERROR(IF(X293="",0,CEILING((X293/$H293),1)*$H293),"")</f>
        <v>139.19999999999999</v>
      </c>
      <c r="Z293" s="36">
        <f>IFERROR(IF(Y293=0,"",ROUNDUP(Y293/H293,0)*0.00753),"")</f>
        <v>0.43674000000000002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149.5</v>
      </c>
      <c r="BN293" s="64">
        <f>IFERROR(Y293*I293/H293,"0")</f>
        <v>150.79999999999998</v>
      </c>
      <c r="BO293" s="64">
        <f>IFERROR(1/J293*(X293/H293),"0")</f>
        <v>0.36858974358974356</v>
      </c>
      <c r="BP293" s="64">
        <f>IFERROR(1/J293*(Y293/H293),"0")</f>
        <v>0.37179487179487181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92">
        <v>4680115881020</v>
      </c>
      <c r="E294" s="393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5"/>
      <c r="R294" s="395"/>
      <c r="S294" s="395"/>
      <c r="T294" s="396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8"/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409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121.25</v>
      </c>
      <c r="Y295" s="379">
        <f>IFERROR(Y290/H290,"0")+IFERROR(Y291/H291,"0")+IFERROR(Y292/H292,"0")+IFERROR(Y293/H293,"0")+IFERROR(Y294/H294,"0")</f>
        <v>122</v>
      </c>
      <c r="Z295" s="379">
        <f>IFERROR(IF(Z290="",0,Z290),"0")+IFERROR(IF(Z291="",0,Z291),"0")+IFERROR(IF(Z292="",0,Z292),"0")+IFERROR(IF(Z293="",0,Z293),"0")+IFERROR(IF(Z294="",0,Z294),"0")</f>
        <v>0.91866000000000003</v>
      </c>
      <c r="AA295" s="380"/>
      <c r="AB295" s="380"/>
      <c r="AC295" s="380"/>
    </row>
    <row r="296" spans="1:68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409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291</v>
      </c>
      <c r="Y296" s="379">
        <f>IFERROR(SUM(Y290:Y294),"0")</f>
        <v>292.79999999999995</v>
      </c>
      <c r="Z296" s="37"/>
      <c r="AA296" s="380"/>
      <c r="AB296" s="380"/>
      <c r="AC296" s="380"/>
    </row>
    <row r="297" spans="1:68" ht="16.5" hidden="1" customHeight="1" x14ac:dyDescent="0.25">
      <c r="A297" s="439" t="s">
        <v>397</v>
      </c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382"/>
      <c r="P297" s="382"/>
      <c r="Q297" s="382"/>
      <c r="R297" s="382"/>
      <c r="S297" s="382"/>
      <c r="T297" s="382"/>
      <c r="U297" s="382"/>
      <c r="V297" s="382"/>
      <c r="W297" s="382"/>
      <c r="X297" s="382"/>
      <c r="Y297" s="382"/>
      <c r="Z297" s="382"/>
      <c r="AA297" s="372"/>
      <c r="AB297" s="372"/>
      <c r="AC297" s="372"/>
    </row>
    <row r="298" spans="1:68" ht="14.25" hidden="1" customHeight="1" x14ac:dyDescent="0.25">
      <c r="A298" s="383" t="s">
        <v>71</v>
      </c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382"/>
      <c r="P298" s="382"/>
      <c r="Q298" s="382"/>
      <c r="R298" s="382"/>
      <c r="S298" s="382"/>
      <c r="T298" s="382"/>
      <c r="U298" s="382"/>
      <c r="V298" s="382"/>
      <c r="W298" s="382"/>
      <c r="X298" s="382"/>
      <c r="Y298" s="382"/>
      <c r="Z298" s="382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92">
        <v>4680115884618</v>
      </c>
      <c r="E299" s="393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5"/>
      <c r="R299" s="395"/>
      <c r="S299" s="395"/>
      <c r="T299" s="396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8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409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409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39" t="s">
        <v>400</v>
      </c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2"/>
      <c r="W302" s="382"/>
      <c r="X302" s="382"/>
      <c r="Y302" s="382"/>
      <c r="Z302" s="382"/>
      <c r="AA302" s="372"/>
      <c r="AB302" s="372"/>
      <c r="AC302" s="372"/>
    </row>
    <row r="303" spans="1:68" ht="14.25" hidden="1" customHeight="1" x14ac:dyDescent="0.25">
      <c r="A303" s="383" t="s">
        <v>109</v>
      </c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2"/>
      <c r="W303" s="382"/>
      <c r="X303" s="382"/>
      <c r="Y303" s="382"/>
      <c r="Z303" s="382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92">
        <v>4680115882973</v>
      </c>
      <c r="E304" s="393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7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5"/>
      <c r="R304" s="395"/>
      <c r="S304" s="395"/>
      <c r="T304" s="396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8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409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409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383" t="s">
        <v>63</v>
      </c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92">
        <v>4607091389845</v>
      </c>
      <c r="E308" s="393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5"/>
      <c r="R308" s="395"/>
      <c r="S308" s="395"/>
      <c r="T308" s="396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92">
        <v>4680115882881</v>
      </c>
      <c r="E309" s="393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5"/>
      <c r="R309" s="395"/>
      <c r="S309" s="395"/>
      <c r="T309" s="396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8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9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409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39" t="s">
        <v>407</v>
      </c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  <c r="AA312" s="372"/>
      <c r="AB312" s="372"/>
      <c r="AC312" s="372"/>
    </row>
    <row r="313" spans="1:68" ht="14.25" hidden="1" customHeight="1" x14ac:dyDescent="0.25">
      <c r="A313" s="383" t="s">
        <v>109</v>
      </c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92">
        <v>4680115885615</v>
      </c>
      <c r="E314" s="393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5"/>
      <c r="R314" s="395"/>
      <c r="S314" s="395"/>
      <c r="T314" s="396"/>
      <c r="U314" s="34"/>
      <c r="V314" s="34"/>
      <c r="W314" s="35" t="s">
        <v>68</v>
      </c>
      <c r="X314" s="377">
        <v>150</v>
      </c>
      <c r="Y314" s="378">
        <f t="shared" ref="Y314:Y321" si="57">IFERROR(IF(X314="",0,CEILING((X314/$H314),1)*$H314),"")</f>
        <v>151.20000000000002</v>
      </c>
      <c r="Z314" s="36">
        <f>IFERROR(IF(Y314=0,"",ROUNDUP(Y314/H314,0)*0.02175),"")</f>
        <v>0.30449999999999999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156.66666666666666</v>
      </c>
      <c r="BN314" s="64">
        <f t="shared" ref="BN314:BN321" si="59">IFERROR(Y314*I314/H314,"0")</f>
        <v>157.91999999999999</v>
      </c>
      <c r="BO314" s="64">
        <f t="shared" ref="BO314:BO321" si="60">IFERROR(1/J314*(X314/H314),"0")</f>
        <v>0.24801587301587297</v>
      </c>
      <c r="BP314" s="64">
        <f t="shared" ref="BP314:BP321" si="61">IFERROR(1/J314*(Y314/H314),"0")</f>
        <v>0.25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92">
        <v>4680115885646</v>
      </c>
      <c r="E315" s="393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5"/>
      <c r="R315" s="395"/>
      <c r="S315" s="395"/>
      <c r="T315" s="396"/>
      <c r="U315" s="34"/>
      <c r="V315" s="34"/>
      <c r="W315" s="35" t="s">
        <v>68</v>
      </c>
      <c r="X315" s="377">
        <v>100</v>
      </c>
      <c r="Y315" s="378">
        <f t="shared" si="57"/>
        <v>108</v>
      </c>
      <c r="Z315" s="36">
        <f>IFERROR(IF(Y315=0,"",ROUNDUP(Y315/H315,0)*0.02175),"")</f>
        <v>0.21749999999999997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104.44444444444444</v>
      </c>
      <c r="BN315" s="64">
        <f t="shared" si="59"/>
        <v>112.8</v>
      </c>
      <c r="BO315" s="64">
        <f t="shared" si="60"/>
        <v>0.16534391534391535</v>
      </c>
      <c r="BP315" s="64">
        <f t="shared" si="61"/>
        <v>0.17857142857142855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92">
        <v>4680115885554</v>
      </c>
      <c r="E316" s="393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6" t="s">
        <v>414</v>
      </c>
      <c r="Q316" s="395"/>
      <c r="R316" s="395"/>
      <c r="S316" s="395"/>
      <c r="T316" s="396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92">
        <v>4680115885554</v>
      </c>
      <c r="E317" s="393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5"/>
      <c r="R317" s="395"/>
      <c r="S317" s="395"/>
      <c r="T317" s="396"/>
      <c r="U317" s="34"/>
      <c r="V317" s="34"/>
      <c r="W317" s="35" t="s">
        <v>68</v>
      </c>
      <c r="X317" s="377">
        <v>150</v>
      </c>
      <c r="Y317" s="378">
        <f t="shared" si="57"/>
        <v>151.20000000000002</v>
      </c>
      <c r="Z317" s="36">
        <f>IFERROR(IF(Y317=0,"",ROUNDUP(Y317/H317,0)*0.02175),"")</f>
        <v>0.30449999999999999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156.66666666666666</v>
      </c>
      <c r="BN317" s="64">
        <f t="shared" si="59"/>
        <v>157.91999999999999</v>
      </c>
      <c r="BO317" s="64">
        <f t="shared" si="60"/>
        <v>0.24801587301587297</v>
      </c>
      <c r="BP317" s="64">
        <f t="shared" si="61"/>
        <v>0.25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92">
        <v>4680115885622</v>
      </c>
      <c r="E318" s="393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5"/>
      <c r="R318" s="395"/>
      <c r="S318" s="395"/>
      <c r="T318" s="396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92">
        <v>4680115881938</v>
      </c>
      <c r="E319" s="393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5"/>
      <c r="R319" s="395"/>
      <c r="S319" s="395"/>
      <c r="T319" s="396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92">
        <v>4607091387346</v>
      </c>
      <c r="E320" s="393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5"/>
      <c r="R320" s="395"/>
      <c r="S320" s="395"/>
      <c r="T320" s="396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92">
        <v>4680115885608</v>
      </c>
      <c r="E321" s="393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5"/>
      <c r="R321" s="395"/>
      <c r="S321" s="395"/>
      <c r="T321" s="396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08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409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37.037037037037031</v>
      </c>
      <c r="Y322" s="379">
        <f>IFERROR(Y314/H314,"0")+IFERROR(Y315/H315,"0")+IFERROR(Y316/H316,"0")+IFERROR(Y317/H317,"0")+IFERROR(Y318/H318,"0")+IFERROR(Y319/H319,"0")+IFERROR(Y320/H320,"0")+IFERROR(Y321/H321,"0")</f>
        <v>38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0.82650000000000001</v>
      </c>
      <c r="AA322" s="380"/>
      <c r="AB322" s="380"/>
      <c r="AC322" s="380"/>
    </row>
    <row r="323" spans="1:68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409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400</v>
      </c>
      <c r="Y323" s="379">
        <f>IFERROR(SUM(Y314:Y321),"0")</f>
        <v>410.40000000000009</v>
      </c>
      <c r="Z323" s="37"/>
      <c r="AA323" s="380"/>
      <c r="AB323" s="380"/>
      <c r="AC323" s="380"/>
    </row>
    <row r="324" spans="1:68" ht="14.25" hidden="1" customHeight="1" x14ac:dyDescent="0.25">
      <c r="A324" s="383" t="s">
        <v>63</v>
      </c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92">
        <v>4607091387193</v>
      </c>
      <c r="E325" s="393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5"/>
      <c r="R325" s="395"/>
      <c r="S325" s="395"/>
      <c r="T325" s="396"/>
      <c r="U325" s="34"/>
      <c r="V325" s="34"/>
      <c r="W325" s="35" t="s">
        <v>68</v>
      </c>
      <c r="X325" s="377">
        <v>5</v>
      </c>
      <c r="Y325" s="378">
        <f>IFERROR(IF(X325="",0,CEILING((X325/$H325),1)*$H325),"")</f>
        <v>8.4</v>
      </c>
      <c r="Z325" s="36">
        <f>IFERROR(IF(Y325=0,"",ROUNDUP(Y325/H325,0)*0.00753),"")</f>
        <v>1.506E-2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5.3095238095238093</v>
      </c>
      <c r="BN325" s="64">
        <f>IFERROR(Y325*I325/H325,"0")</f>
        <v>8.92</v>
      </c>
      <c r="BO325" s="64">
        <f>IFERROR(1/J325*(X325/H325),"0")</f>
        <v>7.631257631257631E-3</v>
      </c>
      <c r="BP325" s="64">
        <f>IFERROR(1/J325*(Y325/H325),"0")</f>
        <v>1.282051282051282E-2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92">
        <v>4607091387230</v>
      </c>
      <c r="E326" s="393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5"/>
      <c r="R326" s="395"/>
      <c r="S326" s="395"/>
      <c r="T326" s="396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92">
        <v>4607091387292</v>
      </c>
      <c r="E327" s="393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5"/>
      <c r="R327" s="395"/>
      <c r="S327" s="395"/>
      <c r="T327" s="396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92">
        <v>4607091387285</v>
      </c>
      <c r="E328" s="393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5"/>
      <c r="R328" s="395"/>
      <c r="S328" s="395"/>
      <c r="T328" s="396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8"/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409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1.1904761904761905</v>
      </c>
      <c r="Y329" s="379">
        <f>IFERROR(Y325/H325,"0")+IFERROR(Y326/H326,"0")+IFERROR(Y327/H327,"0")+IFERROR(Y328/H328,"0")</f>
        <v>2</v>
      </c>
      <c r="Z329" s="379">
        <f>IFERROR(IF(Z325="",0,Z325),"0")+IFERROR(IF(Z326="",0,Z326),"0")+IFERROR(IF(Z327="",0,Z327),"0")+IFERROR(IF(Z328="",0,Z328),"0")</f>
        <v>1.506E-2</v>
      </c>
      <c r="AA329" s="380"/>
      <c r="AB329" s="380"/>
      <c r="AC329" s="380"/>
    </row>
    <row r="330" spans="1:68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409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5</v>
      </c>
      <c r="Y330" s="379">
        <f>IFERROR(SUM(Y325:Y328),"0")</f>
        <v>8.4</v>
      </c>
      <c r="Z330" s="37"/>
      <c r="AA330" s="380"/>
      <c r="AB330" s="380"/>
      <c r="AC330" s="380"/>
    </row>
    <row r="331" spans="1:68" ht="14.25" hidden="1" customHeight="1" x14ac:dyDescent="0.25">
      <c r="A331" s="383" t="s">
        <v>71</v>
      </c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92">
        <v>4607091387766</v>
      </c>
      <c r="E332" s="393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5"/>
      <c r="R332" s="395"/>
      <c r="S332" s="395"/>
      <c r="T332" s="396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92">
        <v>4607091387957</v>
      </c>
      <c r="E333" s="393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5"/>
      <c r="R333" s="395"/>
      <c r="S333" s="395"/>
      <c r="T333" s="396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92">
        <v>4607091387964</v>
      </c>
      <c r="E334" s="393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5"/>
      <c r="R334" s="395"/>
      <c r="S334" s="395"/>
      <c r="T334" s="396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92">
        <v>4680115884588</v>
      </c>
      <c r="E335" s="393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5"/>
      <c r="R335" s="395"/>
      <c r="S335" s="395"/>
      <c r="T335" s="396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92">
        <v>4607091387537</v>
      </c>
      <c r="E336" s="393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5"/>
      <c r="R336" s="395"/>
      <c r="S336" s="395"/>
      <c r="T336" s="396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92">
        <v>4607091387513</v>
      </c>
      <c r="E337" s="393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5"/>
      <c r="R337" s="395"/>
      <c r="S337" s="395"/>
      <c r="T337" s="396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8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9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9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3" t="s">
        <v>168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92">
        <v>4607091380880</v>
      </c>
      <c r="E341" s="393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5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5"/>
      <c r="R341" s="395"/>
      <c r="S341" s="395"/>
      <c r="T341" s="396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92">
        <v>4607091384482</v>
      </c>
      <c r="E342" s="393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5"/>
      <c r="R342" s="395"/>
      <c r="S342" s="395"/>
      <c r="T342" s="396"/>
      <c r="U342" s="34"/>
      <c r="V342" s="34"/>
      <c r="W342" s="35" t="s">
        <v>68</v>
      </c>
      <c r="X342" s="377">
        <v>170</v>
      </c>
      <c r="Y342" s="378">
        <f>IFERROR(IF(X342="",0,CEILING((X342/$H342),1)*$H342),"")</f>
        <v>171.6</v>
      </c>
      <c r="Z342" s="36">
        <f>IFERROR(IF(Y342=0,"",ROUNDUP(Y342/H342,0)*0.02175),"")</f>
        <v>0.47849999999999998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182.2923076923077</v>
      </c>
      <c r="BN342" s="64">
        <f>IFERROR(Y342*I342/H342,"0")</f>
        <v>184.00800000000001</v>
      </c>
      <c r="BO342" s="64">
        <f>IFERROR(1/J342*(X342/H342),"0")</f>
        <v>0.3891941391941392</v>
      </c>
      <c r="BP342" s="64">
        <f>IFERROR(1/J342*(Y342/H342),"0")</f>
        <v>0.39285714285714285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92">
        <v>4607091380897</v>
      </c>
      <c r="E343" s="393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5"/>
      <c r="R343" s="395"/>
      <c r="S343" s="395"/>
      <c r="T343" s="396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8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9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21.794871794871796</v>
      </c>
      <c r="Y344" s="379">
        <f>IFERROR(Y341/H341,"0")+IFERROR(Y342/H342,"0")+IFERROR(Y343/H343,"0")</f>
        <v>22</v>
      </c>
      <c r="Z344" s="379">
        <f>IFERROR(IF(Z341="",0,Z341),"0")+IFERROR(IF(Z342="",0,Z342),"0")+IFERROR(IF(Z343="",0,Z343),"0")</f>
        <v>0.47849999999999998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9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170</v>
      </c>
      <c r="Y345" s="379">
        <f>IFERROR(SUM(Y341:Y343),"0")</f>
        <v>171.6</v>
      </c>
      <c r="Z345" s="37"/>
      <c r="AA345" s="380"/>
      <c r="AB345" s="380"/>
      <c r="AC345" s="380"/>
    </row>
    <row r="346" spans="1:68" ht="14.25" hidden="1" customHeight="1" x14ac:dyDescent="0.25">
      <c r="A346" s="383" t="s">
        <v>95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92">
        <v>4607091388374</v>
      </c>
      <c r="E347" s="393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81" t="s">
        <v>452</v>
      </c>
      <c r="Q347" s="395"/>
      <c r="R347" s="395"/>
      <c r="S347" s="395"/>
      <c r="T347" s="396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92">
        <v>4607091388381</v>
      </c>
      <c r="E348" s="393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490" t="s">
        <v>455</v>
      </c>
      <c r="Q348" s="395"/>
      <c r="R348" s="395"/>
      <c r="S348" s="395"/>
      <c r="T348" s="396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92">
        <v>4607091383102</v>
      </c>
      <c r="E349" s="393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5"/>
      <c r="R349" s="395"/>
      <c r="S349" s="395"/>
      <c r="T349" s="396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92">
        <v>4607091388404</v>
      </c>
      <c r="E350" s="393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5"/>
      <c r="R350" s="395"/>
      <c r="S350" s="395"/>
      <c r="T350" s="396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8"/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409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82"/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409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383" t="s">
        <v>460</v>
      </c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92">
        <v>4680115881808</v>
      </c>
      <c r="E354" s="393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5"/>
      <c r="R354" s="395"/>
      <c r="S354" s="395"/>
      <c r="T354" s="396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92">
        <v>4680115881822</v>
      </c>
      <c r="E355" s="393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5"/>
      <c r="R355" s="395"/>
      <c r="S355" s="395"/>
      <c r="T355" s="396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92">
        <v>4680115880016</v>
      </c>
      <c r="E356" s="393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5"/>
      <c r="R356" s="395"/>
      <c r="S356" s="395"/>
      <c r="T356" s="396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8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409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409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39" t="s">
        <v>469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2"/>
      <c r="AB359" s="372"/>
      <c r="AC359" s="372"/>
    </row>
    <row r="360" spans="1:68" ht="14.25" hidden="1" customHeight="1" x14ac:dyDescent="0.25">
      <c r="A360" s="383" t="s">
        <v>63</v>
      </c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92">
        <v>4607091383836</v>
      </c>
      <c r="E361" s="393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5"/>
      <c r="R361" s="395"/>
      <c r="S361" s="395"/>
      <c r="T361" s="396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8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409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82"/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409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383" t="s">
        <v>71</v>
      </c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92">
        <v>4607091387919</v>
      </c>
      <c r="E365" s="393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5"/>
      <c r="R365" s="395"/>
      <c r="S365" s="395"/>
      <c r="T365" s="396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92">
        <v>4680115883604</v>
      </c>
      <c r="E366" s="393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5"/>
      <c r="R366" s="395"/>
      <c r="S366" s="395"/>
      <c r="T366" s="396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92">
        <v>4680115883567</v>
      </c>
      <c r="E367" s="393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5"/>
      <c r="R367" s="395"/>
      <c r="S367" s="395"/>
      <c r="T367" s="396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8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409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9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428" t="s">
        <v>478</v>
      </c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29"/>
      <c r="N370" s="429"/>
      <c r="O370" s="429"/>
      <c r="P370" s="429"/>
      <c r="Q370" s="429"/>
      <c r="R370" s="429"/>
      <c r="S370" s="429"/>
      <c r="T370" s="429"/>
      <c r="U370" s="429"/>
      <c r="V370" s="429"/>
      <c r="W370" s="429"/>
      <c r="X370" s="429"/>
      <c r="Y370" s="429"/>
      <c r="Z370" s="429"/>
      <c r="AA370" s="48"/>
      <c r="AB370" s="48"/>
      <c r="AC370" s="48"/>
    </row>
    <row r="371" spans="1:68" ht="16.5" hidden="1" customHeight="1" x14ac:dyDescent="0.25">
      <c r="A371" s="439" t="s">
        <v>479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2"/>
      <c r="AB371" s="372"/>
      <c r="AC371" s="372"/>
    </row>
    <row r="372" spans="1:68" ht="14.25" hidden="1" customHeight="1" x14ac:dyDescent="0.25">
      <c r="A372" s="383" t="s">
        <v>109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  <c r="AA372" s="373"/>
      <c r="AB372" s="373"/>
      <c r="AC372" s="373"/>
    </row>
    <row r="373" spans="1:68" ht="27" hidden="1" customHeight="1" x14ac:dyDescent="0.25">
      <c r="A373" s="54" t="s">
        <v>480</v>
      </c>
      <c r="B373" s="54" t="s">
        <v>481</v>
      </c>
      <c r="C373" s="31">
        <v>4301011946</v>
      </c>
      <c r="D373" s="392">
        <v>4680115884847</v>
      </c>
      <c r="E373" s="393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4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5"/>
      <c r="R373" s="395"/>
      <c r="S373" s="395"/>
      <c r="T373" s="396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92">
        <v>4680115884847</v>
      </c>
      <c r="E374" s="393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5"/>
      <c r="R374" s="395"/>
      <c r="S374" s="395"/>
      <c r="T374" s="396"/>
      <c r="U374" s="34"/>
      <c r="V374" s="34"/>
      <c r="W374" s="35" t="s">
        <v>68</v>
      </c>
      <c r="X374" s="377">
        <v>147</v>
      </c>
      <c r="Y374" s="378">
        <f t="shared" si="67"/>
        <v>150</v>
      </c>
      <c r="Z374" s="36">
        <f>IFERROR(IF(Y374=0,"",ROUNDUP(Y374/H374,0)*0.02175),"")</f>
        <v>0.21749999999999997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151.70400000000001</v>
      </c>
      <c r="BN374" s="64">
        <f t="shared" si="69"/>
        <v>154.80000000000001</v>
      </c>
      <c r="BO374" s="64">
        <f t="shared" si="70"/>
        <v>0.20416666666666666</v>
      </c>
      <c r="BP374" s="64">
        <f t="shared" si="71"/>
        <v>0.20833333333333331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4301011947</v>
      </c>
      <c r="D375" s="392">
        <v>4680115884854</v>
      </c>
      <c r="E375" s="393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5"/>
      <c r="R375" s="395"/>
      <c r="S375" s="395"/>
      <c r="T375" s="396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92">
        <v>4680115884854</v>
      </c>
      <c r="E376" s="393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5"/>
      <c r="R376" s="395"/>
      <c r="S376" s="395"/>
      <c r="T376" s="396"/>
      <c r="U376" s="34"/>
      <c r="V376" s="34"/>
      <c r="W376" s="35" t="s">
        <v>68</v>
      </c>
      <c r="X376" s="377">
        <v>534</v>
      </c>
      <c r="Y376" s="378">
        <f t="shared" si="67"/>
        <v>540</v>
      </c>
      <c r="Z376" s="36">
        <f>IFERROR(IF(Y376=0,"",ROUNDUP(Y376/H376,0)*0.02175),"")</f>
        <v>0.78299999999999992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551.08799999999997</v>
      </c>
      <c r="BN376" s="64">
        <f t="shared" si="69"/>
        <v>557.28000000000009</v>
      </c>
      <c r="BO376" s="64">
        <f t="shared" si="70"/>
        <v>0.7416666666666667</v>
      </c>
      <c r="BP376" s="64">
        <f t="shared" si="71"/>
        <v>0.75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92">
        <v>4680115884830</v>
      </c>
      <c r="E377" s="393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5"/>
      <c r="R377" s="395"/>
      <c r="S377" s="395"/>
      <c r="T377" s="396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486</v>
      </c>
      <c r="B378" s="54" t="s">
        <v>488</v>
      </c>
      <c r="C378" s="31">
        <v>4301011867</v>
      </c>
      <c r="D378" s="392">
        <v>4680115884830</v>
      </c>
      <c r="E378" s="393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5"/>
      <c r="R378" s="395"/>
      <c r="S378" s="395"/>
      <c r="T378" s="396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92">
        <v>4680115882638</v>
      </c>
      <c r="E379" s="393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5"/>
      <c r="R379" s="395"/>
      <c r="S379" s="395"/>
      <c r="T379" s="396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92">
        <v>4680115884922</v>
      </c>
      <c r="E380" s="393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5"/>
      <c r="R380" s="395"/>
      <c r="S380" s="395"/>
      <c r="T380" s="396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92">
        <v>4680115884861</v>
      </c>
      <c r="E381" s="393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5"/>
      <c r="R381" s="395"/>
      <c r="S381" s="395"/>
      <c r="T381" s="396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8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409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45.400000000000006</v>
      </c>
      <c r="Y382" s="379">
        <f>IFERROR(Y373/H373,"0")+IFERROR(Y374/H374,"0")+IFERROR(Y375/H375,"0")+IFERROR(Y376/H376,"0")+IFERROR(Y377/H377,"0")+IFERROR(Y378/H378,"0")+IFERROR(Y379/H379,"0")+IFERROR(Y380/H380,"0")+IFERROR(Y381/H381,"0")</f>
        <v>46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1.0004999999999999</v>
      </c>
      <c r="AA382" s="380"/>
      <c r="AB382" s="380"/>
      <c r="AC382" s="380"/>
    </row>
    <row r="383" spans="1:68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409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681</v>
      </c>
      <c r="Y383" s="379">
        <f>IFERROR(SUM(Y373:Y381),"0")</f>
        <v>690</v>
      </c>
      <c r="Z383" s="37"/>
      <c r="AA383" s="380"/>
      <c r="AB383" s="380"/>
      <c r="AC383" s="380"/>
    </row>
    <row r="384" spans="1:68" ht="14.25" hidden="1" customHeight="1" x14ac:dyDescent="0.25">
      <c r="A384" s="383" t="s">
        <v>147</v>
      </c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2"/>
      <c r="M384" s="382"/>
      <c r="N384" s="382"/>
      <c r="O384" s="382"/>
      <c r="P384" s="382"/>
      <c r="Q384" s="382"/>
      <c r="R384" s="382"/>
      <c r="S384" s="382"/>
      <c r="T384" s="382"/>
      <c r="U384" s="382"/>
      <c r="V384" s="382"/>
      <c r="W384" s="382"/>
      <c r="X384" s="382"/>
      <c r="Y384" s="382"/>
      <c r="Z384" s="38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92">
        <v>4607091383980</v>
      </c>
      <c r="E385" s="393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5"/>
      <c r="R385" s="395"/>
      <c r="S385" s="395"/>
      <c r="T385" s="396"/>
      <c r="U385" s="34"/>
      <c r="V385" s="34"/>
      <c r="W385" s="35" t="s">
        <v>68</v>
      </c>
      <c r="X385" s="377">
        <v>277</v>
      </c>
      <c r="Y385" s="378">
        <f>IFERROR(IF(X385="",0,CEILING((X385/$H385),1)*$H385),"")</f>
        <v>285</v>
      </c>
      <c r="Z385" s="36">
        <f>IFERROR(IF(Y385=0,"",ROUNDUP(Y385/H385,0)*0.02175),"")</f>
        <v>0.41324999999999995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285.86399999999998</v>
      </c>
      <c r="BN385" s="64">
        <f>IFERROR(Y385*I385/H385,"0")</f>
        <v>294.12</v>
      </c>
      <c r="BO385" s="64">
        <f>IFERROR(1/J385*(X385/H385),"0")</f>
        <v>0.38472222222222219</v>
      </c>
      <c r="BP385" s="64">
        <f>IFERROR(1/J385*(Y385/H385),"0")</f>
        <v>0.39583333333333331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92">
        <v>4607091384178</v>
      </c>
      <c r="E386" s="393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5"/>
      <c r="R386" s="395"/>
      <c r="S386" s="395"/>
      <c r="T386" s="396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8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409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18.466666666666665</v>
      </c>
      <c r="Y387" s="379">
        <f>IFERROR(Y385/H385,"0")+IFERROR(Y386/H386,"0")</f>
        <v>19</v>
      </c>
      <c r="Z387" s="379">
        <f>IFERROR(IF(Z385="",0,Z385),"0")+IFERROR(IF(Z386="",0,Z386),"0")</f>
        <v>0.41324999999999995</v>
      </c>
      <c r="AA387" s="380"/>
      <c r="AB387" s="380"/>
      <c r="AC387" s="380"/>
    </row>
    <row r="388" spans="1:68" x14ac:dyDescent="0.2">
      <c r="A388" s="382"/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409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277</v>
      </c>
      <c r="Y388" s="379">
        <f>IFERROR(SUM(Y385:Y386),"0")</f>
        <v>285</v>
      </c>
      <c r="Z388" s="37"/>
      <c r="AA388" s="380"/>
      <c r="AB388" s="380"/>
      <c r="AC388" s="380"/>
    </row>
    <row r="389" spans="1:68" ht="14.25" hidden="1" customHeight="1" x14ac:dyDescent="0.25">
      <c r="A389" s="383" t="s">
        <v>71</v>
      </c>
      <c r="B389" s="382"/>
      <c r="C389" s="382"/>
      <c r="D389" s="382"/>
      <c r="E389" s="382"/>
      <c r="F389" s="382"/>
      <c r="G389" s="382"/>
      <c r="H389" s="382"/>
      <c r="I389" s="382"/>
      <c r="J389" s="382"/>
      <c r="K389" s="382"/>
      <c r="L389" s="382"/>
      <c r="M389" s="382"/>
      <c r="N389" s="382"/>
      <c r="O389" s="382"/>
      <c r="P389" s="382"/>
      <c r="Q389" s="382"/>
      <c r="R389" s="382"/>
      <c r="S389" s="382"/>
      <c r="T389" s="382"/>
      <c r="U389" s="382"/>
      <c r="V389" s="382"/>
      <c r="W389" s="382"/>
      <c r="X389" s="382"/>
      <c r="Y389" s="382"/>
      <c r="Z389" s="382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92">
        <v>4607091383928</v>
      </c>
      <c r="E390" s="393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5"/>
      <c r="R390" s="395"/>
      <c r="S390" s="395"/>
      <c r="T390" s="396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92">
        <v>4607091383928</v>
      </c>
      <c r="E391" s="393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5"/>
      <c r="R391" s="395"/>
      <c r="S391" s="395"/>
      <c r="T391" s="396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92">
        <v>4607091384260</v>
      </c>
      <c r="E392" s="393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5"/>
      <c r="R392" s="395"/>
      <c r="S392" s="395"/>
      <c r="T392" s="396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8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9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9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3" t="s">
        <v>168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92">
        <v>4607091384673</v>
      </c>
      <c r="E396" s="393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5"/>
      <c r="R396" s="395"/>
      <c r="S396" s="395"/>
      <c r="T396" s="396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92">
        <v>4607091384673</v>
      </c>
      <c r="E397" s="393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5"/>
      <c r="R397" s="395"/>
      <c r="S397" s="395"/>
      <c r="T397" s="396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8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9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9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439" t="s">
        <v>507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2"/>
      <c r="AB400" s="372"/>
      <c r="AC400" s="372"/>
    </row>
    <row r="401" spans="1:68" ht="14.25" hidden="1" customHeight="1" x14ac:dyDescent="0.25">
      <c r="A401" s="383" t="s">
        <v>109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382"/>
      <c r="Z401" s="382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92">
        <v>4680115881907</v>
      </c>
      <c r="E402" s="393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80" t="s">
        <v>510</v>
      </c>
      <c r="Q402" s="395"/>
      <c r="R402" s="395"/>
      <c r="S402" s="395"/>
      <c r="T402" s="396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92">
        <v>4680115884892</v>
      </c>
      <c r="E403" s="393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5"/>
      <c r="R403" s="395"/>
      <c r="S403" s="395"/>
      <c r="T403" s="396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92">
        <v>4680115884885</v>
      </c>
      <c r="E404" s="393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5"/>
      <c r="R404" s="395"/>
      <c r="S404" s="395"/>
      <c r="T404" s="396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92">
        <v>4680115884908</v>
      </c>
      <c r="E405" s="393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5"/>
      <c r="R405" s="395"/>
      <c r="S405" s="395"/>
      <c r="T405" s="396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8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9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9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3" t="s">
        <v>63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92">
        <v>4607091384802</v>
      </c>
      <c r="E409" s="393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5"/>
      <c r="R409" s="395"/>
      <c r="S409" s="395"/>
      <c r="T409" s="396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92">
        <v>4607091384826</v>
      </c>
      <c r="E410" s="393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5"/>
      <c r="R410" s="395"/>
      <c r="S410" s="395"/>
      <c r="T410" s="396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8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9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82"/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409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383" t="s">
        <v>71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92">
        <v>4607091384246</v>
      </c>
      <c r="E414" s="393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5"/>
      <c r="R414" s="395"/>
      <c r="S414" s="395"/>
      <c r="T414" s="396"/>
      <c r="U414" s="34"/>
      <c r="V414" s="34"/>
      <c r="W414" s="35" t="s">
        <v>68</v>
      </c>
      <c r="X414" s="377">
        <v>1760</v>
      </c>
      <c r="Y414" s="378">
        <f>IFERROR(IF(X414="",0,CEILING((X414/$H414),1)*$H414),"")</f>
        <v>1762.8</v>
      </c>
      <c r="Z414" s="36">
        <f>IFERROR(IF(Y414=0,"",ROUNDUP(Y414/H414,0)*0.02175),"")</f>
        <v>4.9154999999999998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1887.2615384615387</v>
      </c>
      <c r="BN414" s="64">
        <f>IFERROR(Y414*I414/H414,"0")</f>
        <v>1890.2640000000001</v>
      </c>
      <c r="BO414" s="64">
        <f>IFERROR(1/J414*(X414/H414),"0")</f>
        <v>4.0293040293040292</v>
      </c>
      <c r="BP414" s="64">
        <f>IFERROR(1/J414*(Y414/H414),"0")</f>
        <v>4.0357142857142856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92">
        <v>4680115881976</v>
      </c>
      <c r="E415" s="393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5"/>
      <c r="R415" s="395"/>
      <c r="S415" s="395"/>
      <c r="T415" s="396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92">
        <v>4607091384253</v>
      </c>
      <c r="E416" s="393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5"/>
      <c r="R416" s="395"/>
      <c r="S416" s="395"/>
      <c r="T416" s="396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92">
        <v>4607091384253</v>
      </c>
      <c r="E417" s="393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5"/>
      <c r="R417" s="395"/>
      <c r="S417" s="395"/>
      <c r="T417" s="396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92">
        <v>4680115881969</v>
      </c>
      <c r="E418" s="393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5"/>
      <c r="R418" s="395"/>
      <c r="S418" s="395"/>
      <c r="T418" s="396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8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2"/>
      <c r="N419" s="382"/>
      <c r="O419" s="409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225.64102564102564</v>
      </c>
      <c r="Y419" s="379">
        <f>IFERROR(Y414/H414,"0")+IFERROR(Y415/H415,"0")+IFERROR(Y416/H416,"0")+IFERROR(Y417/H417,"0")+IFERROR(Y418/H418,"0")</f>
        <v>226</v>
      </c>
      <c r="Z419" s="379">
        <f>IFERROR(IF(Z414="",0,Z414),"0")+IFERROR(IF(Z415="",0,Z415),"0")+IFERROR(IF(Z416="",0,Z416),"0")+IFERROR(IF(Z417="",0,Z417),"0")+IFERROR(IF(Z418="",0,Z418),"0")</f>
        <v>4.9154999999999998</v>
      </c>
      <c r="AA419" s="380"/>
      <c r="AB419" s="380"/>
      <c r="AC419" s="380"/>
    </row>
    <row r="420" spans="1:68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2"/>
      <c r="N420" s="382"/>
      <c r="O420" s="409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1760</v>
      </c>
      <c r="Y420" s="379">
        <f>IFERROR(SUM(Y414:Y418),"0")</f>
        <v>1762.8</v>
      </c>
      <c r="Z420" s="37"/>
      <c r="AA420" s="380"/>
      <c r="AB420" s="380"/>
      <c r="AC420" s="380"/>
    </row>
    <row r="421" spans="1:68" ht="14.25" hidden="1" customHeight="1" x14ac:dyDescent="0.25">
      <c r="A421" s="383" t="s">
        <v>168</v>
      </c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2"/>
      <c r="S421" s="382"/>
      <c r="T421" s="382"/>
      <c r="U421" s="382"/>
      <c r="V421" s="382"/>
      <c r="W421" s="382"/>
      <c r="X421" s="382"/>
      <c r="Y421" s="382"/>
      <c r="Z421" s="382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92">
        <v>4607091389357</v>
      </c>
      <c r="E422" s="393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5"/>
      <c r="R422" s="395"/>
      <c r="S422" s="395"/>
      <c r="T422" s="396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8"/>
      <c r="B423" s="382"/>
      <c r="C423" s="382"/>
      <c r="D423" s="382"/>
      <c r="E423" s="382"/>
      <c r="F423" s="382"/>
      <c r="G423" s="382"/>
      <c r="H423" s="382"/>
      <c r="I423" s="382"/>
      <c r="J423" s="382"/>
      <c r="K423" s="382"/>
      <c r="L423" s="382"/>
      <c r="M423" s="382"/>
      <c r="N423" s="382"/>
      <c r="O423" s="409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409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28" t="s">
        <v>532</v>
      </c>
      <c r="B425" s="429"/>
      <c r="C425" s="429"/>
      <c r="D425" s="429"/>
      <c r="E425" s="429"/>
      <c r="F425" s="429"/>
      <c r="G425" s="429"/>
      <c r="H425" s="429"/>
      <c r="I425" s="429"/>
      <c r="J425" s="429"/>
      <c r="K425" s="429"/>
      <c r="L425" s="429"/>
      <c r="M425" s="429"/>
      <c r="N425" s="429"/>
      <c r="O425" s="429"/>
      <c r="P425" s="429"/>
      <c r="Q425" s="429"/>
      <c r="R425" s="429"/>
      <c r="S425" s="429"/>
      <c r="T425" s="429"/>
      <c r="U425" s="429"/>
      <c r="V425" s="429"/>
      <c r="W425" s="429"/>
      <c r="X425" s="429"/>
      <c r="Y425" s="429"/>
      <c r="Z425" s="429"/>
      <c r="AA425" s="48"/>
      <c r="AB425" s="48"/>
      <c r="AC425" s="48"/>
    </row>
    <row r="426" spans="1:68" ht="16.5" hidden="1" customHeight="1" x14ac:dyDescent="0.25">
      <c r="A426" s="439" t="s">
        <v>533</v>
      </c>
      <c r="B426" s="382"/>
      <c r="C426" s="382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2"/>
      <c r="S426" s="382"/>
      <c r="T426" s="382"/>
      <c r="U426" s="382"/>
      <c r="V426" s="382"/>
      <c r="W426" s="382"/>
      <c r="X426" s="382"/>
      <c r="Y426" s="382"/>
      <c r="Z426" s="382"/>
      <c r="AA426" s="372"/>
      <c r="AB426" s="372"/>
      <c r="AC426" s="372"/>
    </row>
    <row r="427" spans="1:68" ht="14.25" hidden="1" customHeight="1" x14ac:dyDescent="0.25">
      <c r="A427" s="383" t="s">
        <v>109</v>
      </c>
      <c r="B427" s="382"/>
      <c r="C427" s="382"/>
      <c r="D427" s="382"/>
      <c r="E427" s="382"/>
      <c r="F427" s="382"/>
      <c r="G427" s="382"/>
      <c r="H427" s="382"/>
      <c r="I427" s="382"/>
      <c r="J427" s="382"/>
      <c r="K427" s="382"/>
      <c r="L427" s="382"/>
      <c r="M427" s="382"/>
      <c r="N427" s="382"/>
      <c r="O427" s="382"/>
      <c r="P427" s="382"/>
      <c r="Q427" s="382"/>
      <c r="R427" s="382"/>
      <c r="S427" s="382"/>
      <c r="T427" s="382"/>
      <c r="U427" s="382"/>
      <c r="V427" s="382"/>
      <c r="W427" s="382"/>
      <c r="X427" s="382"/>
      <c r="Y427" s="382"/>
      <c r="Z427" s="382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92">
        <v>4607091389708</v>
      </c>
      <c r="E428" s="393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5"/>
      <c r="R428" s="395"/>
      <c r="S428" s="395"/>
      <c r="T428" s="396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8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2"/>
      <c r="N429" s="382"/>
      <c r="O429" s="409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409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383" t="s">
        <v>63</v>
      </c>
      <c r="B431" s="382"/>
      <c r="C431" s="382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2"/>
      <c r="S431" s="382"/>
      <c r="T431" s="382"/>
      <c r="U431" s="382"/>
      <c r="V431" s="382"/>
      <c r="W431" s="382"/>
      <c r="X431" s="382"/>
      <c r="Y431" s="382"/>
      <c r="Z431" s="382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92">
        <v>4607091389753</v>
      </c>
      <c r="E432" s="393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5"/>
      <c r="R432" s="395"/>
      <c r="S432" s="395"/>
      <c r="T432" s="396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92">
        <v>4607091389753</v>
      </c>
      <c r="E433" s="393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4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5"/>
      <c r="R433" s="395"/>
      <c r="S433" s="395"/>
      <c r="T433" s="396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92">
        <v>4607091389760</v>
      </c>
      <c r="E434" s="393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5"/>
      <c r="R434" s="395"/>
      <c r="S434" s="395"/>
      <c r="T434" s="396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92">
        <v>4607091389746</v>
      </c>
      <c r="E435" s="393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5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5"/>
      <c r="R435" s="395"/>
      <c r="S435" s="395"/>
      <c r="T435" s="396"/>
      <c r="U435" s="34"/>
      <c r="V435" s="34"/>
      <c r="W435" s="35" t="s">
        <v>68</v>
      </c>
      <c r="X435" s="377">
        <v>17</v>
      </c>
      <c r="Y435" s="378">
        <f t="shared" si="72"/>
        <v>21</v>
      </c>
      <c r="Z435" s="36">
        <f>IFERROR(IF(Y435=0,"",ROUNDUP(Y435/H435,0)*0.00753),"")</f>
        <v>3.7650000000000003E-2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17.93095238095238</v>
      </c>
      <c r="BN435" s="64">
        <f t="shared" si="74"/>
        <v>22.15</v>
      </c>
      <c r="BO435" s="64">
        <f t="shared" si="75"/>
        <v>2.5946275946275944E-2</v>
      </c>
      <c r="BP435" s="64">
        <f t="shared" si="76"/>
        <v>3.2051282051282048E-2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92">
        <v>4607091389746</v>
      </c>
      <c r="E436" s="393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5"/>
      <c r="R436" s="395"/>
      <c r="S436" s="395"/>
      <c r="T436" s="396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92">
        <v>4680115883147</v>
      </c>
      <c r="E437" s="393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5"/>
      <c r="R437" s="395"/>
      <c r="S437" s="395"/>
      <c r="T437" s="396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92">
        <v>4680115883147</v>
      </c>
      <c r="E438" s="393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5"/>
      <c r="R438" s="395"/>
      <c r="S438" s="395"/>
      <c r="T438" s="396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92">
        <v>4607091384338</v>
      </c>
      <c r="E439" s="393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5"/>
      <c r="R439" s="395"/>
      <c r="S439" s="395"/>
      <c r="T439" s="396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92">
        <v>4607091384338</v>
      </c>
      <c r="E440" s="393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5"/>
      <c r="R440" s="395"/>
      <c r="S440" s="395"/>
      <c r="T440" s="396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92">
        <v>4680115883154</v>
      </c>
      <c r="E441" s="393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5"/>
      <c r="R441" s="395"/>
      <c r="S441" s="395"/>
      <c r="T441" s="396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92">
        <v>4680115883154</v>
      </c>
      <c r="E442" s="393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5"/>
      <c r="R442" s="395"/>
      <c r="S442" s="395"/>
      <c r="T442" s="396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92">
        <v>4607091389524</v>
      </c>
      <c r="E443" s="393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5"/>
      <c r="R443" s="395"/>
      <c r="S443" s="395"/>
      <c r="T443" s="396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92">
        <v>4607091389524</v>
      </c>
      <c r="E444" s="393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3" t="s">
        <v>556</v>
      </c>
      <c r="Q444" s="395"/>
      <c r="R444" s="395"/>
      <c r="S444" s="395"/>
      <c r="T444" s="396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92">
        <v>4680115883161</v>
      </c>
      <c r="E445" s="393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5"/>
      <c r="R445" s="395"/>
      <c r="S445" s="395"/>
      <c r="T445" s="396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92">
        <v>4680115883161</v>
      </c>
      <c r="E446" s="393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5"/>
      <c r="R446" s="395"/>
      <c r="S446" s="395"/>
      <c r="T446" s="396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92">
        <v>4607091389531</v>
      </c>
      <c r="E447" s="393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5"/>
      <c r="R447" s="395"/>
      <c r="S447" s="395"/>
      <c r="T447" s="396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92">
        <v>4607091389531</v>
      </c>
      <c r="E448" s="393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5"/>
      <c r="R448" s="395"/>
      <c r="S448" s="395"/>
      <c r="T448" s="396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92">
        <v>4607091384345</v>
      </c>
      <c r="E449" s="393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5"/>
      <c r="R449" s="395"/>
      <c r="S449" s="395"/>
      <c r="T449" s="396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92">
        <v>4680115883185</v>
      </c>
      <c r="E450" s="393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5"/>
      <c r="R450" s="395"/>
      <c r="S450" s="395"/>
      <c r="T450" s="396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92">
        <v>4680115883185</v>
      </c>
      <c r="E451" s="393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5"/>
      <c r="R451" s="395"/>
      <c r="S451" s="395"/>
      <c r="T451" s="396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92">
        <v>4680115882928</v>
      </c>
      <c r="E452" s="393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5"/>
      <c r="R452" s="395"/>
      <c r="S452" s="395"/>
      <c r="T452" s="396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8"/>
      <c r="B453" s="382"/>
      <c r="C453" s="382"/>
      <c r="D453" s="382"/>
      <c r="E453" s="382"/>
      <c r="F453" s="382"/>
      <c r="G453" s="382"/>
      <c r="H453" s="382"/>
      <c r="I453" s="382"/>
      <c r="J453" s="382"/>
      <c r="K453" s="382"/>
      <c r="L453" s="382"/>
      <c r="M453" s="382"/>
      <c r="N453" s="382"/>
      <c r="O453" s="409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4.0476190476190474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3.7650000000000003E-2</v>
      </c>
      <c r="AA453" s="380"/>
      <c r="AB453" s="380"/>
      <c r="AC453" s="380"/>
    </row>
    <row r="454" spans="1:68" x14ac:dyDescent="0.2">
      <c r="A454" s="382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9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17</v>
      </c>
      <c r="Y454" s="379">
        <f>IFERROR(SUM(Y432:Y452),"0")</f>
        <v>21</v>
      </c>
      <c r="Z454" s="37"/>
      <c r="AA454" s="380"/>
      <c r="AB454" s="380"/>
      <c r="AC454" s="380"/>
    </row>
    <row r="455" spans="1:68" ht="14.25" hidden="1" customHeight="1" x14ac:dyDescent="0.25">
      <c r="A455" s="383" t="s">
        <v>71</v>
      </c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382"/>
      <c r="P455" s="382"/>
      <c r="Q455" s="382"/>
      <c r="R455" s="382"/>
      <c r="S455" s="382"/>
      <c r="T455" s="382"/>
      <c r="U455" s="382"/>
      <c r="V455" s="382"/>
      <c r="W455" s="382"/>
      <c r="X455" s="382"/>
      <c r="Y455" s="382"/>
      <c r="Z455" s="382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92">
        <v>4607091384352</v>
      </c>
      <c r="E456" s="393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5"/>
      <c r="R456" s="395"/>
      <c r="S456" s="395"/>
      <c r="T456" s="396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92">
        <v>4607091389654</v>
      </c>
      <c r="E457" s="393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5"/>
      <c r="R457" s="395"/>
      <c r="S457" s="395"/>
      <c r="T457" s="396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8"/>
      <c r="B458" s="382"/>
      <c r="C458" s="382"/>
      <c r="D458" s="382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409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82"/>
      <c r="B459" s="382"/>
      <c r="C459" s="382"/>
      <c r="D459" s="382"/>
      <c r="E459" s="382"/>
      <c r="F459" s="382"/>
      <c r="G459" s="382"/>
      <c r="H459" s="382"/>
      <c r="I459" s="382"/>
      <c r="J459" s="382"/>
      <c r="K459" s="382"/>
      <c r="L459" s="382"/>
      <c r="M459" s="382"/>
      <c r="N459" s="382"/>
      <c r="O459" s="409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383" t="s">
        <v>95</v>
      </c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2"/>
      <c r="N460" s="382"/>
      <c r="O460" s="382"/>
      <c r="P460" s="382"/>
      <c r="Q460" s="382"/>
      <c r="R460" s="382"/>
      <c r="S460" s="382"/>
      <c r="T460" s="382"/>
      <c r="U460" s="382"/>
      <c r="V460" s="382"/>
      <c r="W460" s="382"/>
      <c r="X460" s="382"/>
      <c r="Y460" s="382"/>
      <c r="Z460" s="382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92">
        <v>4680115884342</v>
      </c>
      <c r="E461" s="393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5"/>
      <c r="R461" s="395"/>
      <c r="S461" s="395"/>
      <c r="T461" s="396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8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382"/>
      <c r="N462" s="382"/>
      <c r="O462" s="409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9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39" t="s">
        <v>578</v>
      </c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382"/>
      <c r="P464" s="382"/>
      <c r="Q464" s="382"/>
      <c r="R464" s="382"/>
      <c r="S464" s="382"/>
      <c r="T464" s="382"/>
      <c r="U464" s="382"/>
      <c r="V464" s="382"/>
      <c r="W464" s="382"/>
      <c r="X464" s="382"/>
      <c r="Y464" s="382"/>
      <c r="Z464" s="382"/>
      <c r="AA464" s="372"/>
      <c r="AB464" s="372"/>
      <c r="AC464" s="372"/>
    </row>
    <row r="465" spans="1:68" ht="14.25" hidden="1" customHeight="1" x14ac:dyDescent="0.25">
      <c r="A465" s="383" t="s">
        <v>147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92">
        <v>4607091389364</v>
      </c>
      <c r="E466" s="393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5"/>
      <c r="R466" s="395"/>
      <c r="S466" s="395"/>
      <c r="T466" s="396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8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9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9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383" t="s">
        <v>63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92">
        <v>4607091389739</v>
      </c>
      <c r="E470" s="393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5"/>
      <c r="R470" s="395"/>
      <c r="S470" s="395"/>
      <c r="T470" s="396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92">
        <v>4607091389739</v>
      </c>
      <c r="E471" s="393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5"/>
      <c r="R471" s="395"/>
      <c r="S471" s="395"/>
      <c r="T471" s="396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92">
        <v>4607091389425</v>
      </c>
      <c r="E472" s="393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5"/>
      <c r="R472" s="395"/>
      <c r="S472" s="395"/>
      <c r="T472" s="396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92">
        <v>4680115880771</v>
      </c>
      <c r="E473" s="393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5"/>
      <c r="R473" s="395"/>
      <c r="S473" s="395"/>
      <c r="T473" s="396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92">
        <v>4607091389500</v>
      </c>
      <c r="E474" s="393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5"/>
      <c r="R474" s="395"/>
      <c r="S474" s="395"/>
      <c r="T474" s="396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92">
        <v>4607091389500</v>
      </c>
      <c r="E475" s="393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5"/>
      <c r="R475" s="395"/>
      <c r="S475" s="395"/>
      <c r="T475" s="396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8"/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409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82"/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409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383" t="s">
        <v>104</v>
      </c>
      <c r="B478" s="382"/>
      <c r="C478" s="382"/>
      <c r="D478" s="382"/>
      <c r="E478" s="382"/>
      <c r="F478" s="382"/>
      <c r="G478" s="382"/>
      <c r="H478" s="382"/>
      <c r="I478" s="382"/>
      <c r="J478" s="382"/>
      <c r="K478" s="382"/>
      <c r="L478" s="382"/>
      <c r="M478" s="382"/>
      <c r="N478" s="382"/>
      <c r="O478" s="382"/>
      <c r="P478" s="382"/>
      <c r="Q478" s="382"/>
      <c r="R478" s="382"/>
      <c r="S478" s="382"/>
      <c r="T478" s="382"/>
      <c r="U478" s="382"/>
      <c r="V478" s="382"/>
      <c r="W478" s="382"/>
      <c r="X478" s="382"/>
      <c r="Y478" s="382"/>
      <c r="Z478" s="382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92">
        <v>4680115884090</v>
      </c>
      <c r="E479" s="393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5"/>
      <c r="R479" s="395"/>
      <c r="S479" s="395"/>
      <c r="T479" s="396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8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9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82"/>
      <c r="B481" s="382"/>
      <c r="C481" s="382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409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39" t="s">
        <v>593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3" t="s">
        <v>63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92">
        <v>4680115885189</v>
      </c>
      <c r="E484" s="393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5"/>
      <c r="R484" s="395"/>
      <c r="S484" s="395"/>
      <c r="T484" s="396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92">
        <v>4680115885172</v>
      </c>
      <c r="E485" s="393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5"/>
      <c r="R485" s="395"/>
      <c r="S485" s="395"/>
      <c r="T485" s="396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92">
        <v>4680115885110</v>
      </c>
      <c r="E486" s="393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5"/>
      <c r="R486" s="395"/>
      <c r="S486" s="395"/>
      <c r="T486" s="396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8"/>
      <c r="B487" s="382"/>
      <c r="C487" s="382"/>
      <c r="D487" s="382"/>
      <c r="E487" s="382"/>
      <c r="F487" s="382"/>
      <c r="G487" s="382"/>
      <c r="H487" s="382"/>
      <c r="I487" s="382"/>
      <c r="J487" s="382"/>
      <c r="K487" s="382"/>
      <c r="L487" s="382"/>
      <c r="M487" s="382"/>
      <c r="N487" s="382"/>
      <c r="O487" s="409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82"/>
      <c r="B488" s="382"/>
      <c r="C488" s="382"/>
      <c r="D488" s="382"/>
      <c r="E488" s="382"/>
      <c r="F488" s="382"/>
      <c r="G488" s="382"/>
      <c r="H488" s="382"/>
      <c r="I488" s="382"/>
      <c r="J488" s="382"/>
      <c r="K488" s="382"/>
      <c r="L488" s="382"/>
      <c r="M488" s="382"/>
      <c r="N488" s="382"/>
      <c r="O488" s="409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39" t="s">
        <v>600</v>
      </c>
      <c r="B489" s="382"/>
      <c r="C489" s="382"/>
      <c r="D489" s="382"/>
      <c r="E489" s="382"/>
      <c r="F489" s="382"/>
      <c r="G489" s="382"/>
      <c r="H489" s="382"/>
      <c r="I489" s="382"/>
      <c r="J489" s="382"/>
      <c r="K489" s="382"/>
      <c r="L489" s="382"/>
      <c r="M489" s="382"/>
      <c r="N489" s="382"/>
      <c r="O489" s="382"/>
      <c r="P489" s="382"/>
      <c r="Q489" s="382"/>
      <c r="R489" s="382"/>
      <c r="S489" s="382"/>
      <c r="T489" s="382"/>
      <c r="U489" s="382"/>
      <c r="V489" s="382"/>
      <c r="W489" s="382"/>
      <c r="X489" s="382"/>
      <c r="Y489" s="382"/>
      <c r="Z489" s="382"/>
      <c r="AA489" s="372"/>
      <c r="AB489" s="372"/>
      <c r="AC489" s="372"/>
    </row>
    <row r="490" spans="1:68" ht="14.25" hidden="1" customHeight="1" x14ac:dyDescent="0.25">
      <c r="A490" s="383" t="s">
        <v>63</v>
      </c>
      <c r="B490" s="382"/>
      <c r="C490" s="382"/>
      <c r="D490" s="382"/>
      <c r="E490" s="382"/>
      <c r="F490" s="382"/>
      <c r="G490" s="382"/>
      <c r="H490" s="382"/>
      <c r="I490" s="382"/>
      <c r="J490" s="382"/>
      <c r="K490" s="382"/>
      <c r="L490" s="382"/>
      <c r="M490" s="382"/>
      <c r="N490" s="382"/>
      <c r="O490" s="382"/>
      <c r="P490" s="382"/>
      <c r="Q490" s="382"/>
      <c r="R490" s="382"/>
      <c r="S490" s="382"/>
      <c r="T490" s="382"/>
      <c r="U490" s="382"/>
      <c r="V490" s="382"/>
      <c r="W490" s="382"/>
      <c r="X490" s="382"/>
      <c r="Y490" s="382"/>
      <c r="Z490" s="382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92">
        <v>4680115885103</v>
      </c>
      <c r="E491" s="393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5"/>
      <c r="R491" s="395"/>
      <c r="S491" s="395"/>
      <c r="T491" s="396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8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9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9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28" t="s">
        <v>603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29"/>
      <c r="AA494" s="48"/>
      <c r="AB494" s="48"/>
      <c r="AC494" s="48"/>
    </row>
    <row r="495" spans="1:68" ht="16.5" hidden="1" customHeight="1" x14ac:dyDescent="0.25">
      <c r="A495" s="439" t="s">
        <v>603</v>
      </c>
      <c r="B495" s="382"/>
      <c r="C495" s="382"/>
      <c r="D495" s="382"/>
      <c r="E495" s="382"/>
      <c r="F495" s="382"/>
      <c r="G495" s="382"/>
      <c r="H495" s="382"/>
      <c r="I495" s="382"/>
      <c r="J495" s="382"/>
      <c r="K495" s="382"/>
      <c r="L495" s="382"/>
      <c r="M495" s="382"/>
      <c r="N495" s="382"/>
      <c r="O495" s="382"/>
      <c r="P495" s="382"/>
      <c r="Q495" s="382"/>
      <c r="R495" s="382"/>
      <c r="S495" s="382"/>
      <c r="T495" s="382"/>
      <c r="U495" s="382"/>
      <c r="V495" s="382"/>
      <c r="W495" s="382"/>
      <c r="X495" s="382"/>
      <c r="Y495" s="382"/>
      <c r="Z495" s="382"/>
      <c r="AA495" s="372"/>
      <c r="AB495" s="372"/>
      <c r="AC495" s="372"/>
    </row>
    <row r="496" spans="1:68" ht="14.25" hidden="1" customHeight="1" x14ac:dyDescent="0.25">
      <c r="A496" s="383" t="s">
        <v>109</v>
      </c>
      <c r="B496" s="382"/>
      <c r="C496" s="382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2"/>
      <c r="S496" s="382"/>
      <c r="T496" s="382"/>
      <c r="U496" s="382"/>
      <c r="V496" s="382"/>
      <c r="W496" s="382"/>
      <c r="X496" s="382"/>
      <c r="Y496" s="382"/>
      <c r="Z496" s="382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92">
        <v>4607091389067</v>
      </c>
      <c r="E497" s="393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5"/>
      <c r="R497" s="395"/>
      <c r="S497" s="395"/>
      <c r="T497" s="396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92">
        <v>4680115885271</v>
      </c>
      <c r="E498" s="393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5"/>
      <c r="R498" s="395"/>
      <c r="S498" s="395"/>
      <c r="T498" s="396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92">
        <v>4680115884502</v>
      </c>
      <c r="E499" s="393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5"/>
      <c r="R499" s="395"/>
      <c r="S499" s="395"/>
      <c r="T499" s="396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92">
        <v>4607091389104</v>
      </c>
      <c r="E500" s="393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5"/>
      <c r="R500" s="395"/>
      <c r="S500" s="395"/>
      <c r="T500" s="396"/>
      <c r="U500" s="34"/>
      <c r="V500" s="34"/>
      <c r="W500" s="35" t="s">
        <v>68</v>
      </c>
      <c r="X500" s="377">
        <v>999</v>
      </c>
      <c r="Y500" s="378">
        <f t="shared" si="83"/>
        <v>1003.2</v>
      </c>
      <c r="Z500" s="36">
        <f t="shared" si="84"/>
        <v>2.2724000000000002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1067.1136363636363</v>
      </c>
      <c r="BN500" s="64">
        <f t="shared" si="86"/>
        <v>1071.5999999999999</v>
      </c>
      <c r="BO500" s="64">
        <f t="shared" si="87"/>
        <v>1.8192744755244754</v>
      </c>
      <c r="BP500" s="64">
        <f t="shared" si="88"/>
        <v>1.8269230769230771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92">
        <v>4680115884519</v>
      </c>
      <c r="E501" s="393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5"/>
      <c r="R501" s="395"/>
      <c r="S501" s="395"/>
      <c r="T501" s="396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92">
        <v>4680115885226</v>
      </c>
      <c r="E502" s="393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5"/>
      <c r="R502" s="395"/>
      <c r="S502" s="395"/>
      <c r="T502" s="396"/>
      <c r="U502" s="34"/>
      <c r="V502" s="34"/>
      <c r="W502" s="35" t="s">
        <v>68</v>
      </c>
      <c r="X502" s="377">
        <v>943</v>
      </c>
      <c r="Y502" s="378">
        <f t="shared" si="83"/>
        <v>945.12</v>
      </c>
      <c r="Z502" s="36">
        <f t="shared" si="84"/>
        <v>2.1408399999999999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1007.2954545454544</v>
      </c>
      <c r="BN502" s="64">
        <f t="shared" si="86"/>
        <v>1009.5599999999998</v>
      </c>
      <c r="BO502" s="64">
        <f t="shared" si="87"/>
        <v>1.7172931235431237</v>
      </c>
      <c r="BP502" s="64">
        <f t="shared" si="88"/>
        <v>1.7211538461538463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92">
        <v>4680115880603</v>
      </c>
      <c r="E503" s="393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5"/>
      <c r="R503" s="395"/>
      <c r="S503" s="395"/>
      <c r="T503" s="396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92">
        <v>4607091389982</v>
      </c>
      <c r="E504" s="393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5"/>
      <c r="R504" s="395"/>
      <c r="S504" s="395"/>
      <c r="T504" s="396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8"/>
      <c r="B505" s="382"/>
      <c r="C505" s="382"/>
      <c r="D505" s="382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409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367.80303030303025</v>
      </c>
      <c r="Y505" s="379">
        <f>IFERROR(Y497/H497,"0")+IFERROR(Y498/H498,"0")+IFERROR(Y499/H499,"0")+IFERROR(Y500/H500,"0")+IFERROR(Y501/H501,"0")+IFERROR(Y502/H502,"0")+IFERROR(Y503/H503,"0")+IFERROR(Y504/H504,"0")</f>
        <v>369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4.4132400000000001</v>
      </c>
      <c r="AA505" s="380"/>
      <c r="AB505" s="380"/>
      <c r="AC505" s="380"/>
    </row>
    <row r="506" spans="1:68" x14ac:dyDescent="0.2">
      <c r="A506" s="382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9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1942</v>
      </c>
      <c r="Y506" s="379">
        <f>IFERROR(SUM(Y497:Y504),"0")</f>
        <v>1948.3200000000002</v>
      </c>
      <c r="Z506" s="37"/>
      <c r="AA506" s="380"/>
      <c r="AB506" s="380"/>
      <c r="AC506" s="380"/>
    </row>
    <row r="507" spans="1:68" ht="14.25" hidden="1" customHeight="1" x14ac:dyDescent="0.25">
      <c r="A507" s="383" t="s">
        <v>147</v>
      </c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382"/>
      <c r="P507" s="382"/>
      <c r="Q507" s="382"/>
      <c r="R507" s="382"/>
      <c r="S507" s="382"/>
      <c r="T507" s="382"/>
      <c r="U507" s="382"/>
      <c r="V507" s="382"/>
      <c r="W507" s="382"/>
      <c r="X507" s="382"/>
      <c r="Y507" s="382"/>
      <c r="Z507" s="382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92">
        <v>4607091388930</v>
      </c>
      <c r="E508" s="393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5"/>
      <c r="R508" s="395"/>
      <c r="S508" s="395"/>
      <c r="T508" s="396"/>
      <c r="U508" s="34"/>
      <c r="V508" s="34"/>
      <c r="W508" s="35" t="s">
        <v>68</v>
      </c>
      <c r="X508" s="377">
        <v>577</v>
      </c>
      <c r="Y508" s="378">
        <f>IFERROR(IF(X508="",0,CEILING((X508/$H508),1)*$H508),"")</f>
        <v>580.80000000000007</v>
      </c>
      <c r="Z508" s="36">
        <f>IFERROR(IF(Y508=0,"",ROUNDUP(Y508/H508,0)*0.01196),"")</f>
        <v>1.3156000000000001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616.34090909090901</v>
      </c>
      <c r="BN508" s="64">
        <f>IFERROR(Y508*I508/H508,"0")</f>
        <v>620.4</v>
      </c>
      <c r="BO508" s="64">
        <f>IFERROR(1/J508*(X508/H508),"0")</f>
        <v>1.0507721445221445</v>
      </c>
      <c r="BP508" s="64">
        <f>IFERROR(1/J508*(Y508/H508),"0")</f>
        <v>1.0576923076923079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92">
        <v>4680115880054</v>
      </c>
      <c r="E509" s="393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5"/>
      <c r="R509" s="395"/>
      <c r="S509" s="395"/>
      <c r="T509" s="396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8"/>
      <c r="B510" s="382"/>
      <c r="C510" s="382"/>
      <c r="D510" s="382"/>
      <c r="E510" s="382"/>
      <c r="F510" s="382"/>
      <c r="G510" s="382"/>
      <c r="H510" s="382"/>
      <c r="I510" s="382"/>
      <c r="J510" s="382"/>
      <c r="K510" s="382"/>
      <c r="L510" s="382"/>
      <c r="M510" s="382"/>
      <c r="N510" s="382"/>
      <c r="O510" s="409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109.28030303030303</v>
      </c>
      <c r="Y510" s="379">
        <f>IFERROR(Y508/H508,"0")+IFERROR(Y509/H509,"0")</f>
        <v>110.00000000000001</v>
      </c>
      <c r="Z510" s="379">
        <f>IFERROR(IF(Z508="",0,Z508),"0")+IFERROR(IF(Z509="",0,Z509),"0")</f>
        <v>1.3156000000000001</v>
      </c>
      <c r="AA510" s="380"/>
      <c r="AB510" s="380"/>
      <c r="AC510" s="380"/>
    </row>
    <row r="511" spans="1:68" x14ac:dyDescent="0.2">
      <c r="A511" s="382"/>
      <c r="B511" s="382"/>
      <c r="C511" s="382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409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577</v>
      </c>
      <c r="Y511" s="379">
        <f>IFERROR(SUM(Y508:Y509),"0")</f>
        <v>580.80000000000007</v>
      </c>
      <c r="Z511" s="37"/>
      <c r="AA511" s="380"/>
      <c r="AB511" s="380"/>
      <c r="AC511" s="380"/>
    </row>
    <row r="512" spans="1:68" ht="14.25" hidden="1" customHeight="1" x14ac:dyDescent="0.25">
      <c r="A512" s="383" t="s">
        <v>63</v>
      </c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382"/>
      <c r="P512" s="382"/>
      <c r="Q512" s="382"/>
      <c r="R512" s="382"/>
      <c r="S512" s="382"/>
      <c r="T512" s="382"/>
      <c r="U512" s="382"/>
      <c r="V512" s="382"/>
      <c r="W512" s="382"/>
      <c r="X512" s="382"/>
      <c r="Y512" s="382"/>
      <c r="Z512" s="382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92">
        <v>4680115883116</v>
      </c>
      <c r="E513" s="393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5"/>
      <c r="R513" s="395"/>
      <c r="S513" s="395"/>
      <c r="T513" s="396"/>
      <c r="U513" s="34"/>
      <c r="V513" s="34"/>
      <c r="W513" s="35" t="s">
        <v>68</v>
      </c>
      <c r="X513" s="377">
        <v>400</v>
      </c>
      <c r="Y513" s="378">
        <f t="shared" ref="Y513:Y518" si="89">IFERROR(IF(X513="",0,CEILING((X513/$H513),1)*$H513),"")</f>
        <v>401.28000000000003</v>
      </c>
      <c r="Z513" s="36">
        <f>IFERROR(IF(Y513=0,"",ROUNDUP(Y513/H513,0)*0.01196),"")</f>
        <v>0.90895999999999999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427.27272727272725</v>
      </c>
      <c r="BN513" s="64">
        <f t="shared" ref="BN513:BN518" si="91">IFERROR(Y513*I513/H513,"0")</f>
        <v>428.64</v>
      </c>
      <c r="BO513" s="64">
        <f t="shared" ref="BO513:BO518" si="92">IFERROR(1/J513*(X513/H513),"0")</f>
        <v>0.72843822843822836</v>
      </c>
      <c r="BP513" s="64">
        <f t="shared" ref="BP513:BP518" si="93">IFERROR(1/J513*(Y513/H513),"0")</f>
        <v>0.73076923076923084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92">
        <v>4680115883093</v>
      </c>
      <c r="E514" s="393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5"/>
      <c r="R514" s="395"/>
      <c r="S514" s="395"/>
      <c r="T514" s="396"/>
      <c r="U514" s="34"/>
      <c r="V514" s="34"/>
      <c r="W514" s="35" t="s">
        <v>68</v>
      </c>
      <c r="X514" s="377">
        <v>293</v>
      </c>
      <c r="Y514" s="378">
        <f t="shared" si="89"/>
        <v>295.68</v>
      </c>
      <c r="Z514" s="36">
        <f>IFERROR(IF(Y514=0,"",ROUNDUP(Y514/H514,0)*0.01196),"")</f>
        <v>0.66976000000000002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312.97727272727269</v>
      </c>
      <c r="BN514" s="64">
        <f t="shared" si="91"/>
        <v>315.83999999999997</v>
      </c>
      <c r="BO514" s="64">
        <f t="shared" si="92"/>
        <v>0.53358100233100236</v>
      </c>
      <c r="BP514" s="64">
        <f t="shared" si="93"/>
        <v>0.53846153846153855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92">
        <v>4680115883109</v>
      </c>
      <c r="E515" s="393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5"/>
      <c r="R515" s="395"/>
      <c r="S515" s="395"/>
      <c r="T515" s="396"/>
      <c r="U515" s="34"/>
      <c r="V515" s="34"/>
      <c r="W515" s="35" t="s">
        <v>68</v>
      </c>
      <c r="X515" s="377">
        <v>573</v>
      </c>
      <c r="Y515" s="378">
        <f t="shared" si="89"/>
        <v>575.52</v>
      </c>
      <c r="Z515" s="36">
        <f>IFERROR(IF(Y515=0,"",ROUNDUP(Y515/H515,0)*0.01196),"")</f>
        <v>1.3036399999999999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612.06818181818176</v>
      </c>
      <c r="BN515" s="64">
        <f t="shared" si="91"/>
        <v>614.75999999999988</v>
      </c>
      <c r="BO515" s="64">
        <f t="shared" si="92"/>
        <v>1.0434877622377623</v>
      </c>
      <c r="BP515" s="64">
        <f t="shared" si="93"/>
        <v>1.0480769230769229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92">
        <v>4680115882072</v>
      </c>
      <c r="E516" s="393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5"/>
      <c r="R516" s="395"/>
      <c r="S516" s="395"/>
      <c r="T516" s="396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92">
        <v>4680115882102</v>
      </c>
      <c r="E517" s="393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5"/>
      <c r="R517" s="395"/>
      <c r="S517" s="395"/>
      <c r="T517" s="396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92">
        <v>4680115882096</v>
      </c>
      <c r="E518" s="393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5"/>
      <c r="R518" s="395"/>
      <c r="S518" s="395"/>
      <c r="T518" s="396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8"/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409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239.77272727272725</v>
      </c>
      <c r="Y519" s="379">
        <f>IFERROR(Y513/H513,"0")+IFERROR(Y514/H514,"0")+IFERROR(Y515/H515,"0")+IFERROR(Y516/H516,"0")+IFERROR(Y517/H517,"0")+IFERROR(Y518/H518,"0")</f>
        <v>241</v>
      </c>
      <c r="Z519" s="379">
        <f>IFERROR(IF(Z513="",0,Z513),"0")+IFERROR(IF(Z514="",0,Z514),"0")+IFERROR(IF(Z515="",0,Z515),"0")+IFERROR(IF(Z516="",0,Z516),"0")+IFERROR(IF(Z517="",0,Z517),"0")+IFERROR(IF(Z518="",0,Z518),"0")</f>
        <v>2.8823600000000003</v>
      </c>
      <c r="AA519" s="380"/>
      <c r="AB519" s="380"/>
      <c r="AC519" s="380"/>
    </row>
    <row r="520" spans="1:68" x14ac:dyDescent="0.2">
      <c r="A520" s="382"/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409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1266</v>
      </c>
      <c r="Y520" s="379">
        <f>IFERROR(SUM(Y513:Y518),"0")</f>
        <v>1272.48</v>
      </c>
      <c r="Z520" s="37"/>
      <c r="AA520" s="380"/>
      <c r="AB520" s="380"/>
      <c r="AC520" s="380"/>
    </row>
    <row r="521" spans="1:68" ht="14.25" hidden="1" customHeight="1" x14ac:dyDescent="0.25">
      <c r="A521" s="383" t="s">
        <v>71</v>
      </c>
      <c r="B521" s="382"/>
      <c r="C521" s="382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2"/>
      <c r="S521" s="382"/>
      <c r="T521" s="382"/>
      <c r="U521" s="382"/>
      <c r="V521" s="382"/>
      <c r="W521" s="382"/>
      <c r="X521" s="382"/>
      <c r="Y521" s="382"/>
      <c r="Z521" s="382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92">
        <v>4607091383409</v>
      </c>
      <c r="E522" s="393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5"/>
      <c r="R522" s="395"/>
      <c r="S522" s="395"/>
      <c r="T522" s="396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92">
        <v>4607091383416</v>
      </c>
      <c r="E523" s="393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5"/>
      <c r="R523" s="395"/>
      <c r="S523" s="395"/>
      <c r="T523" s="396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92">
        <v>4680115883536</v>
      </c>
      <c r="E524" s="393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5"/>
      <c r="R524" s="395"/>
      <c r="S524" s="395"/>
      <c r="T524" s="396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8"/>
      <c r="B525" s="382"/>
      <c r="C525" s="382"/>
      <c r="D525" s="382"/>
      <c r="E525" s="382"/>
      <c r="F525" s="382"/>
      <c r="G525" s="382"/>
      <c r="H525" s="382"/>
      <c r="I525" s="382"/>
      <c r="J525" s="382"/>
      <c r="K525" s="382"/>
      <c r="L525" s="382"/>
      <c r="M525" s="382"/>
      <c r="N525" s="382"/>
      <c r="O525" s="409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82"/>
      <c r="B526" s="382"/>
      <c r="C526" s="382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409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383" t="s">
        <v>168</v>
      </c>
      <c r="B527" s="382"/>
      <c r="C527" s="382"/>
      <c r="D527" s="382"/>
      <c r="E527" s="382"/>
      <c r="F527" s="382"/>
      <c r="G527" s="382"/>
      <c r="H527" s="382"/>
      <c r="I527" s="382"/>
      <c r="J527" s="382"/>
      <c r="K527" s="382"/>
      <c r="L527" s="382"/>
      <c r="M527" s="382"/>
      <c r="N527" s="382"/>
      <c r="O527" s="382"/>
      <c r="P527" s="382"/>
      <c r="Q527" s="382"/>
      <c r="R527" s="382"/>
      <c r="S527" s="382"/>
      <c r="T527" s="382"/>
      <c r="U527" s="382"/>
      <c r="V527" s="382"/>
      <c r="W527" s="382"/>
      <c r="X527" s="382"/>
      <c r="Y527" s="382"/>
      <c r="Z527" s="382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92">
        <v>4680115885035</v>
      </c>
      <c r="E528" s="393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5"/>
      <c r="R528" s="395"/>
      <c r="S528" s="395"/>
      <c r="T528" s="396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8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9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82"/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409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28" t="s">
        <v>644</v>
      </c>
      <c r="B531" s="429"/>
      <c r="C531" s="429"/>
      <c r="D531" s="429"/>
      <c r="E531" s="429"/>
      <c r="F531" s="429"/>
      <c r="G531" s="429"/>
      <c r="H531" s="429"/>
      <c r="I531" s="429"/>
      <c r="J531" s="429"/>
      <c r="K531" s="429"/>
      <c r="L531" s="429"/>
      <c r="M531" s="429"/>
      <c r="N531" s="429"/>
      <c r="O531" s="429"/>
      <c r="P531" s="429"/>
      <c r="Q531" s="429"/>
      <c r="R531" s="429"/>
      <c r="S531" s="429"/>
      <c r="T531" s="429"/>
      <c r="U531" s="429"/>
      <c r="V531" s="429"/>
      <c r="W531" s="429"/>
      <c r="X531" s="429"/>
      <c r="Y531" s="429"/>
      <c r="Z531" s="429"/>
      <c r="AA531" s="48"/>
      <c r="AB531" s="48"/>
      <c r="AC531" s="48"/>
    </row>
    <row r="532" spans="1:68" ht="16.5" hidden="1" customHeight="1" x14ac:dyDescent="0.25">
      <c r="A532" s="439" t="s">
        <v>644</v>
      </c>
      <c r="B532" s="382"/>
      <c r="C532" s="382"/>
      <c r="D532" s="382"/>
      <c r="E532" s="382"/>
      <c r="F532" s="382"/>
      <c r="G532" s="382"/>
      <c r="H532" s="382"/>
      <c r="I532" s="382"/>
      <c r="J532" s="382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  <c r="AA532" s="372"/>
      <c r="AB532" s="372"/>
      <c r="AC532" s="372"/>
    </row>
    <row r="533" spans="1:68" ht="14.25" hidden="1" customHeight="1" x14ac:dyDescent="0.25">
      <c r="A533" s="383" t="s">
        <v>109</v>
      </c>
      <c r="B533" s="382"/>
      <c r="C533" s="382"/>
      <c r="D533" s="382"/>
      <c r="E533" s="382"/>
      <c r="F533" s="382"/>
      <c r="G533" s="382"/>
      <c r="H533" s="382"/>
      <c r="I533" s="382"/>
      <c r="J533" s="382"/>
      <c r="K533" s="382"/>
      <c r="L533" s="382"/>
      <c r="M533" s="382"/>
      <c r="N533" s="382"/>
      <c r="O533" s="382"/>
      <c r="P533" s="382"/>
      <c r="Q533" s="382"/>
      <c r="R533" s="382"/>
      <c r="S533" s="382"/>
      <c r="T533" s="382"/>
      <c r="U533" s="382"/>
      <c r="V533" s="382"/>
      <c r="W533" s="382"/>
      <c r="X533" s="382"/>
      <c r="Y533" s="382"/>
      <c r="Z533" s="382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92">
        <v>4640242181011</v>
      </c>
      <c r="E534" s="393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4" t="s">
        <v>647</v>
      </c>
      <c r="Q534" s="395"/>
      <c r="R534" s="395"/>
      <c r="S534" s="395"/>
      <c r="T534" s="396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92">
        <v>4640242180441</v>
      </c>
      <c r="E535" s="393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77" t="s">
        <v>650</v>
      </c>
      <c r="Q535" s="395"/>
      <c r="R535" s="395"/>
      <c r="S535" s="395"/>
      <c r="T535" s="396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92">
        <v>4640242180564</v>
      </c>
      <c r="E536" s="393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78" t="s">
        <v>653</v>
      </c>
      <c r="Q536" s="395"/>
      <c r="R536" s="395"/>
      <c r="S536" s="395"/>
      <c r="T536" s="396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92">
        <v>4640242180922</v>
      </c>
      <c r="E537" s="393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30" t="s">
        <v>656</v>
      </c>
      <c r="Q537" s="395"/>
      <c r="R537" s="395"/>
      <c r="S537" s="395"/>
      <c r="T537" s="396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92">
        <v>4640242181189</v>
      </c>
      <c r="E538" s="393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87" t="s">
        <v>659</v>
      </c>
      <c r="Q538" s="395"/>
      <c r="R538" s="395"/>
      <c r="S538" s="395"/>
      <c r="T538" s="396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92">
        <v>4640242180038</v>
      </c>
      <c r="E539" s="393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695" t="s">
        <v>662</v>
      </c>
      <c r="Q539" s="395"/>
      <c r="R539" s="395"/>
      <c r="S539" s="395"/>
      <c r="T539" s="396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92">
        <v>4640242181172</v>
      </c>
      <c r="E540" s="393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76" t="s">
        <v>665</v>
      </c>
      <c r="Q540" s="395"/>
      <c r="R540" s="395"/>
      <c r="S540" s="395"/>
      <c r="T540" s="396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8"/>
      <c r="B541" s="382"/>
      <c r="C541" s="382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409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82"/>
      <c r="B542" s="382"/>
      <c r="C542" s="382"/>
      <c r="D542" s="382"/>
      <c r="E542" s="382"/>
      <c r="F542" s="382"/>
      <c r="G542" s="382"/>
      <c r="H542" s="382"/>
      <c r="I542" s="382"/>
      <c r="J542" s="382"/>
      <c r="K542" s="382"/>
      <c r="L542" s="382"/>
      <c r="M542" s="382"/>
      <c r="N542" s="382"/>
      <c r="O542" s="409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383" t="s">
        <v>147</v>
      </c>
      <c r="B543" s="382"/>
      <c r="C543" s="382"/>
      <c r="D543" s="382"/>
      <c r="E543" s="382"/>
      <c r="F543" s="382"/>
      <c r="G543" s="382"/>
      <c r="H543" s="382"/>
      <c r="I543" s="382"/>
      <c r="J543" s="382"/>
      <c r="K543" s="382"/>
      <c r="L543" s="382"/>
      <c r="M543" s="382"/>
      <c r="N543" s="382"/>
      <c r="O543" s="382"/>
      <c r="P543" s="382"/>
      <c r="Q543" s="382"/>
      <c r="R543" s="382"/>
      <c r="S543" s="382"/>
      <c r="T543" s="382"/>
      <c r="U543" s="382"/>
      <c r="V543" s="382"/>
      <c r="W543" s="382"/>
      <c r="X543" s="382"/>
      <c r="Y543" s="382"/>
      <c r="Z543" s="382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92">
        <v>4640242180519</v>
      </c>
      <c r="E544" s="393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25" t="s">
        <v>668</v>
      </c>
      <c r="Q544" s="395"/>
      <c r="R544" s="395"/>
      <c r="S544" s="395"/>
      <c r="T544" s="396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92">
        <v>4640242180526</v>
      </c>
      <c r="E545" s="393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6" t="s">
        <v>671</v>
      </c>
      <c r="Q545" s="395"/>
      <c r="R545" s="395"/>
      <c r="S545" s="395"/>
      <c r="T545" s="396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92">
        <v>4640242180090</v>
      </c>
      <c r="E546" s="393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27" t="s">
        <v>674</v>
      </c>
      <c r="Q546" s="395"/>
      <c r="R546" s="395"/>
      <c r="S546" s="395"/>
      <c r="T546" s="396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92">
        <v>4640242181363</v>
      </c>
      <c r="E547" s="393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506" t="s">
        <v>677</v>
      </c>
      <c r="Q547" s="395"/>
      <c r="R547" s="395"/>
      <c r="S547" s="395"/>
      <c r="T547" s="396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8"/>
      <c r="B548" s="382"/>
      <c r="C548" s="382"/>
      <c r="D548" s="382"/>
      <c r="E548" s="382"/>
      <c r="F548" s="382"/>
      <c r="G548" s="382"/>
      <c r="H548" s="382"/>
      <c r="I548" s="382"/>
      <c r="J548" s="382"/>
      <c r="K548" s="382"/>
      <c r="L548" s="382"/>
      <c r="M548" s="382"/>
      <c r="N548" s="382"/>
      <c r="O548" s="409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82"/>
      <c r="B549" s="382"/>
      <c r="C549" s="382"/>
      <c r="D549" s="382"/>
      <c r="E549" s="382"/>
      <c r="F549" s="382"/>
      <c r="G549" s="382"/>
      <c r="H549" s="382"/>
      <c r="I549" s="382"/>
      <c r="J549" s="382"/>
      <c r="K549" s="382"/>
      <c r="L549" s="382"/>
      <c r="M549" s="382"/>
      <c r="N549" s="382"/>
      <c r="O549" s="409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383" t="s">
        <v>63</v>
      </c>
      <c r="B550" s="382"/>
      <c r="C550" s="382"/>
      <c r="D550" s="382"/>
      <c r="E550" s="382"/>
      <c r="F550" s="382"/>
      <c r="G550" s="382"/>
      <c r="H550" s="382"/>
      <c r="I550" s="382"/>
      <c r="J550" s="382"/>
      <c r="K550" s="382"/>
      <c r="L550" s="382"/>
      <c r="M550" s="382"/>
      <c r="N550" s="382"/>
      <c r="O550" s="382"/>
      <c r="P550" s="382"/>
      <c r="Q550" s="382"/>
      <c r="R550" s="382"/>
      <c r="S550" s="382"/>
      <c r="T550" s="382"/>
      <c r="U550" s="382"/>
      <c r="V550" s="382"/>
      <c r="W550" s="382"/>
      <c r="X550" s="382"/>
      <c r="Y550" s="382"/>
      <c r="Z550" s="382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92">
        <v>4640242180816</v>
      </c>
      <c r="E551" s="393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498" t="s">
        <v>680</v>
      </c>
      <c r="Q551" s="395"/>
      <c r="R551" s="395"/>
      <c r="S551" s="395"/>
      <c r="T551" s="396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92">
        <v>4640242180595</v>
      </c>
      <c r="E552" s="393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19" t="s">
        <v>683</v>
      </c>
      <c r="Q552" s="395"/>
      <c r="R552" s="395"/>
      <c r="S552" s="395"/>
      <c r="T552" s="396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92">
        <v>4640242181615</v>
      </c>
      <c r="E553" s="393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698" t="s">
        <v>686</v>
      </c>
      <c r="Q553" s="395"/>
      <c r="R553" s="395"/>
      <c r="S553" s="395"/>
      <c r="T553" s="396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92">
        <v>4640242181639</v>
      </c>
      <c r="E554" s="393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79" t="s">
        <v>689</v>
      </c>
      <c r="Q554" s="395"/>
      <c r="R554" s="395"/>
      <c r="S554" s="395"/>
      <c r="T554" s="396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92">
        <v>4640242181622</v>
      </c>
      <c r="E555" s="393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03" t="s">
        <v>692</v>
      </c>
      <c r="Q555" s="395"/>
      <c r="R555" s="395"/>
      <c r="S555" s="395"/>
      <c r="T555" s="396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92">
        <v>4640242180489</v>
      </c>
      <c r="E556" s="393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25" t="s">
        <v>695</v>
      </c>
      <c r="Q556" s="395"/>
      <c r="R556" s="395"/>
      <c r="S556" s="395"/>
      <c r="T556" s="396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08"/>
      <c r="B557" s="382"/>
      <c r="C557" s="382"/>
      <c r="D557" s="382"/>
      <c r="E557" s="382"/>
      <c r="F557" s="382"/>
      <c r="G557" s="382"/>
      <c r="H557" s="382"/>
      <c r="I557" s="382"/>
      <c r="J557" s="382"/>
      <c r="K557" s="382"/>
      <c r="L557" s="382"/>
      <c r="M557" s="382"/>
      <c r="N557" s="382"/>
      <c r="O557" s="409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382"/>
      <c r="B558" s="382"/>
      <c r="C558" s="382"/>
      <c r="D558" s="382"/>
      <c r="E558" s="382"/>
      <c r="F558" s="382"/>
      <c r="G558" s="382"/>
      <c r="H558" s="382"/>
      <c r="I558" s="382"/>
      <c r="J558" s="382"/>
      <c r="K558" s="382"/>
      <c r="L558" s="382"/>
      <c r="M558" s="382"/>
      <c r="N558" s="382"/>
      <c r="O558" s="409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383" t="s">
        <v>71</v>
      </c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382"/>
      <c r="P559" s="382"/>
      <c r="Q559" s="382"/>
      <c r="R559" s="382"/>
      <c r="S559" s="382"/>
      <c r="T559" s="382"/>
      <c r="U559" s="382"/>
      <c r="V559" s="382"/>
      <c r="W559" s="382"/>
      <c r="X559" s="382"/>
      <c r="Y559" s="382"/>
      <c r="Z559" s="382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92">
        <v>4640242180533</v>
      </c>
      <c r="E560" s="393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493" t="s">
        <v>698</v>
      </c>
      <c r="Q560" s="395"/>
      <c r="R560" s="395"/>
      <c r="S560" s="395"/>
      <c r="T560" s="396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92">
        <v>4640242180540</v>
      </c>
      <c r="E561" s="393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91" t="s">
        <v>701</v>
      </c>
      <c r="Q561" s="395"/>
      <c r="R561" s="395"/>
      <c r="S561" s="395"/>
      <c r="T561" s="396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8"/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409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82"/>
      <c r="B563" s="382"/>
      <c r="C563" s="382"/>
      <c r="D563" s="382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409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383" t="s">
        <v>168</v>
      </c>
      <c r="B564" s="382"/>
      <c r="C564" s="382"/>
      <c r="D564" s="382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92">
        <v>4640242180120</v>
      </c>
      <c r="E565" s="393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39" t="s">
        <v>704</v>
      </c>
      <c r="Q565" s="395"/>
      <c r="R565" s="395"/>
      <c r="S565" s="395"/>
      <c r="T565" s="396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92">
        <v>4640242180120</v>
      </c>
      <c r="E566" s="393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57" t="s">
        <v>706</v>
      </c>
      <c r="Q566" s="395"/>
      <c r="R566" s="395"/>
      <c r="S566" s="395"/>
      <c r="T566" s="396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92">
        <v>4640242180137</v>
      </c>
      <c r="E567" s="393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10" t="s">
        <v>709</v>
      </c>
      <c r="Q567" s="395"/>
      <c r="R567" s="395"/>
      <c r="S567" s="395"/>
      <c r="T567" s="396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92">
        <v>4640242180137</v>
      </c>
      <c r="E568" s="393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52" t="s">
        <v>711</v>
      </c>
      <c r="Q568" s="395"/>
      <c r="R568" s="395"/>
      <c r="S568" s="395"/>
      <c r="T568" s="396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8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9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9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39" t="s">
        <v>712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2"/>
      <c r="AB571" s="372"/>
      <c r="AC571" s="372"/>
    </row>
    <row r="572" spans="1:68" ht="14.25" hidden="1" customHeight="1" x14ac:dyDescent="0.25">
      <c r="A572" s="383" t="s">
        <v>109</v>
      </c>
      <c r="B572" s="382"/>
      <c r="C572" s="382"/>
      <c r="D572" s="382"/>
      <c r="E572" s="382"/>
      <c r="F572" s="382"/>
      <c r="G572" s="382"/>
      <c r="H572" s="382"/>
      <c r="I572" s="382"/>
      <c r="J572" s="382"/>
      <c r="K572" s="382"/>
      <c r="L572" s="382"/>
      <c r="M572" s="382"/>
      <c r="N572" s="382"/>
      <c r="O572" s="382"/>
      <c r="P572" s="382"/>
      <c r="Q572" s="382"/>
      <c r="R572" s="382"/>
      <c r="S572" s="382"/>
      <c r="T572" s="382"/>
      <c r="U572" s="382"/>
      <c r="V572" s="382"/>
      <c r="W572" s="382"/>
      <c r="X572" s="382"/>
      <c r="Y572" s="382"/>
      <c r="Z572" s="382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92">
        <v>4640242180045</v>
      </c>
      <c r="E573" s="393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79" t="s">
        <v>715</v>
      </c>
      <c r="Q573" s="395"/>
      <c r="R573" s="395"/>
      <c r="S573" s="395"/>
      <c r="T573" s="396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92">
        <v>4640242180601</v>
      </c>
      <c r="E574" s="393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50" t="s">
        <v>718</v>
      </c>
      <c r="Q574" s="395"/>
      <c r="R574" s="395"/>
      <c r="S574" s="395"/>
      <c r="T574" s="396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8"/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409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82"/>
      <c r="B576" s="382"/>
      <c r="C576" s="382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409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383" t="s">
        <v>147</v>
      </c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  <c r="V577" s="382"/>
      <c r="W577" s="382"/>
      <c r="X577" s="382"/>
      <c r="Y577" s="382"/>
      <c r="Z577" s="382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92">
        <v>4640242180090</v>
      </c>
      <c r="E578" s="393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77" t="s">
        <v>721</v>
      </c>
      <c r="Q578" s="395"/>
      <c r="R578" s="395"/>
      <c r="S578" s="395"/>
      <c r="T578" s="396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8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09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09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383" t="s">
        <v>63</v>
      </c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2"/>
      <c r="S581" s="382"/>
      <c r="T581" s="382"/>
      <c r="U581" s="382"/>
      <c r="V581" s="382"/>
      <c r="W581" s="382"/>
      <c r="X581" s="382"/>
      <c r="Y581" s="382"/>
      <c r="Z581" s="382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92">
        <v>4640242180076</v>
      </c>
      <c r="E582" s="393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04" t="s">
        <v>724</v>
      </c>
      <c r="Q582" s="395"/>
      <c r="R582" s="395"/>
      <c r="S582" s="395"/>
      <c r="T582" s="396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8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09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09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383" t="s">
        <v>71</v>
      </c>
      <c r="B585" s="382"/>
      <c r="C585" s="382"/>
      <c r="D585" s="382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92">
        <v>4640242180106</v>
      </c>
      <c r="E586" s="393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95"/>
      <c r="R586" s="395"/>
      <c r="S586" s="395"/>
      <c r="T586" s="396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8"/>
      <c r="B587" s="382"/>
      <c r="C587" s="382"/>
      <c r="D587" s="382"/>
      <c r="E587" s="382"/>
      <c r="F587" s="382"/>
      <c r="G587" s="382"/>
      <c r="H587" s="382"/>
      <c r="I587" s="382"/>
      <c r="J587" s="382"/>
      <c r="K587" s="382"/>
      <c r="L587" s="382"/>
      <c r="M587" s="382"/>
      <c r="N587" s="382"/>
      <c r="O587" s="409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82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82"/>
      <c r="M588" s="382"/>
      <c r="N588" s="382"/>
      <c r="O588" s="409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16"/>
      <c r="B589" s="382"/>
      <c r="C589" s="382"/>
      <c r="D589" s="382"/>
      <c r="E589" s="382"/>
      <c r="F589" s="382"/>
      <c r="G589" s="382"/>
      <c r="H589" s="382"/>
      <c r="I589" s="382"/>
      <c r="J589" s="382"/>
      <c r="K589" s="382"/>
      <c r="L589" s="382"/>
      <c r="M589" s="382"/>
      <c r="N589" s="382"/>
      <c r="O589" s="599"/>
      <c r="P589" s="389" t="s">
        <v>728</v>
      </c>
      <c r="Q589" s="390"/>
      <c r="R589" s="390"/>
      <c r="S589" s="390"/>
      <c r="T589" s="390"/>
      <c r="U589" s="390"/>
      <c r="V589" s="39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9274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9380.8000000000011</v>
      </c>
      <c r="Z589" s="37"/>
      <c r="AA589" s="380"/>
      <c r="AB589" s="380"/>
      <c r="AC589" s="380"/>
    </row>
    <row r="590" spans="1:68" x14ac:dyDescent="0.2">
      <c r="A590" s="382"/>
      <c r="B590" s="382"/>
      <c r="C590" s="382"/>
      <c r="D590" s="382"/>
      <c r="E590" s="382"/>
      <c r="F590" s="382"/>
      <c r="G590" s="382"/>
      <c r="H590" s="382"/>
      <c r="I590" s="382"/>
      <c r="J590" s="382"/>
      <c r="K590" s="382"/>
      <c r="L590" s="382"/>
      <c r="M590" s="382"/>
      <c r="N590" s="382"/>
      <c r="O590" s="599"/>
      <c r="P590" s="389" t="s">
        <v>729</v>
      </c>
      <c r="Q590" s="390"/>
      <c r="R590" s="390"/>
      <c r="S590" s="390"/>
      <c r="T590" s="390"/>
      <c r="U590" s="390"/>
      <c r="V590" s="391"/>
      <c r="W590" s="37" t="s">
        <v>68</v>
      </c>
      <c r="X590" s="379">
        <f>IFERROR(SUM(BM22:BM586),"0")</f>
        <v>9887.4867522011828</v>
      </c>
      <c r="Y590" s="379">
        <f>IFERROR(SUM(BN22:BN586),"0")</f>
        <v>10000.618</v>
      </c>
      <c r="Z590" s="37"/>
      <c r="AA590" s="380"/>
      <c r="AB590" s="380"/>
      <c r="AC590" s="380"/>
    </row>
    <row r="591" spans="1:68" x14ac:dyDescent="0.2">
      <c r="A591" s="382"/>
      <c r="B591" s="382"/>
      <c r="C591" s="382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599"/>
      <c r="P591" s="389" t="s">
        <v>730</v>
      </c>
      <c r="Q591" s="390"/>
      <c r="R591" s="390"/>
      <c r="S591" s="390"/>
      <c r="T591" s="390"/>
      <c r="U591" s="390"/>
      <c r="V591" s="391"/>
      <c r="W591" s="37" t="s">
        <v>731</v>
      </c>
      <c r="X591" s="38">
        <f>ROUNDUP(SUM(BO22:BO586),0)</f>
        <v>19</v>
      </c>
      <c r="Y591" s="38">
        <f>ROUNDUP(SUM(BP22:BP586),0)</f>
        <v>19</v>
      </c>
      <c r="Z591" s="37"/>
      <c r="AA591" s="380"/>
      <c r="AB591" s="380"/>
      <c r="AC591" s="380"/>
    </row>
    <row r="592" spans="1:68" x14ac:dyDescent="0.2">
      <c r="A592" s="382"/>
      <c r="B592" s="382"/>
      <c r="C592" s="382"/>
      <c r="D592" s="382"/>
      <c r="E592" s="382"/>
      <c r="F592" s="382"/>
      <c r="G592" s="382"/>
      <c r="H592" s="382"/>
      <c r="I592" s="382"/>
      <c r="J592" s="382"/>
      <c r="K592" s="382"/>
      <c r="L592" s="382"/>
      <c r="M592" s="382"/>
      <c r="N592" s="382"/>
      <c r="O592" s="599"/>
      <c r="P592" s="389" t="s">
        <v>732</v>
      </c>
      <c r="Q592" s="390"/>
      <c r="R592" s="390"/>
      <c r="S592" s="390"/>
      <c r="T592" s="390"/>
      <c r="U592" s="390"/>
      <c r="V592" s="391"/>
      <c r="W592" s="37" t="s">
        <v>68</v>
      </c>
      <c r="X592" s="379">
        <f>GrossWeightTotal+PalletQtyTotal*25</f>
        <v>10362.486752201183</v>
      </c>
      <c r="Y592" s="379">
        <f>GrossWeightTotalR+PalletQtyTotalR*25</f>
        <v>10475.618</v>
      </c>
      <c r="Z592" s="37"/>
      <c r="AA592" s="380"/>
      <c r="AB592" s="380"/>
      <c r="AC592" s="380"/>
    </row>
    <row r="593" spans="1:32" x14ac:dyDescent="0.2">
      <c r="A593" s="382"/>
      <c r="B593" s="382"/>
      <c r="C593" s="382"/>
      <c r="D593" s="382"/>
      <c r="E593" s="382"/>
      <c r="F593" s="382"/>
      <c r="G593" s="382"/>
      <c r="H593" s="382"/>
      <c r="I593" s="382"/>
      <c r="J593" s="382"/>
      <c r="K593" s="382"/>
      <c r="L593" s="382"/>
      <c r="M593" s="382"/>
      <c r="N593" s="382"/>
      <c r="O593" s="599"/>
      <c r="P593" s="389" t="s">
        <v>733</v>
      </c>
      <c r="Q593" s="390"/>
      <c r="R593" s="390"/>
      <c r="S593" s="390"/>
      <c r="T593" s="390"/>
      <c r="U593" s="390"/>
      <c r="V593" s="39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1602.6389886932989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1622</v>
      </c>
      <c r="Z593" s="37"/>
      <c r="AA593" s="380"/>
      <c r="AB593" s="380"/>
      <c r="AC593" s="380"/>
    </row>
    <row r="594" spans="1:32" ht="14.25" hidden="1" customHeight="1" x14ac:dyDescent="0.2">
      <c r="A594" s="382"/>
      <c r="B594" s="382"/>
      <c r="C594" s="382"/>
      <c r="D594" s="382"/>
      <c r="E594" s="382"/>
      <c r="F594" s="382"/>
      <c r="G594" s="382"/>
      <c r="H594" s="382"/>
      <c r="I594" s="382"/>
      <c r="J594" s="382"/>
      <c r="K594" s="382"/>
      <c r="L594" s="382"/>
      <c r="M594" s="382"/>
      <c r="N594" s="382"/>
      <c r="O594" s="599"/>
      <c r="P594" s="389" t="s">
        <v>734</v>
      </c>
      <c r="Q594" s="390"/>
      <c r="R594" s="390"/>
      <c r="S594" s="390"/>
      <c r="T594" s="390"/>
      <c r="U594" s="390"/>
      <c r="V594" s="39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22.134810000000002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87" t="s">
        <v>107</v>
      </c>
      <c r="D596" s="588"/>
      <c r="E596" s="588"/>
      <c r="F596" s="588"/>
      <c r="G596" s="588"/>
      <c r="H596" s="388"/>
      <c r="I596" s="387" t="s">
        <v>258</v>
      </c>
      <c r="J596" s="588"/>
      <c r="K596" s="588"/>
      <c r="L596" s="588"/>
      <c r="M596" s="588"/>
      <c r="N596" s="588"/>
      <c r="O596" s="588"/>
      <c r="P596" s="588"/>
      <c r="Q596" s="588"/>
      <c r="R596" s="588"/>
      <c r="S596" s="588"/>
      <c r="T596" s="588"/>
      <c r="U596" s="588"/>
      <c r="V596" s="388"/>
      <c r="W596" s="387" t="s">
        <v>478</v>
      </c>
      <c r="X596" s="388"/>
      <c r="Y596" s="387" t="s">
        <v>532</v>
      </c>
      <c r="Z596" s="588"/>
      <c r="AA596" s="588"/>
      <c r="AB596" s="388"/>
      <c r="AC596" s="374" t="s">
        <v>603</v>
      </c>
      <c r="AD596" s="387" t="s">
        <v>644</v>
      </c>
      <c r="AE596" s="388"/>
      <c r="AF596" s="375"/>
    </row>
    <row r="597" spans="1:32" ht="14.25" customHeight="1" thickTop="1" x14ac:dyDescent="0.2">
      <c r="A597" s="629" t="s">
        <v>737</v>
      </c>
      <c r="B597" s="387" t="s">
        <v>62</v>
      </c>
      <c r="C597" s="387" t="s">
        <v>108</v>
      </c>
      <c r="D597" s="387" t="s">
        <v>128</v>
      </c>
      <c r="E597" s="387" t="s">
        <v>174</v>
      </c>
      <c r="F597" s="387" t="s">
        <v>190</v>
      </c>
      <c r="G597" s="387" t="s">
        <v>226</v>
      </c>
      <c r="H597" s="387" t="s">
        <v>107</v>
      </c>
      <c r="I597" s="387" t="s">
        <v>259</v>
      </c>
      <c r="J597" s="387" t="s">
        <v>276</v>
      </c>
      <c r="K597" s="387" t="s">
        <v>332</v>
      </c>
      <c r="L597" s="375"/>
      <c r="M597" s="387" t="s">
        <v>347</v>
      </c>
      <c r="N597" s="375"/>
      <c r="O597" s="387" t="s">
        <v>363</v>
      </c>
      <c r="P597" s="387" t="s">
        <v>376</v>
      </c>
      <c r="Q597" s="387" t="s">
        <v>379</v>
      </c>
      <c r="R597" s="387" t="s">
        <v>386</v>
      </c>
      <c r="S597" s="387" t="s">
        <v>397</v>
      </c>
      <c r="T597" s="387" t="s">
        <v>400</v>
      </c>
      <c r="U597" s="387" t="s">
        <v>407</v>
      </c>
      <c r="V597" s="387" t="s">
        <v>469</v>
      </c>
      <c r="W597" s="387" t="s">
        <v>479</v>
      </c>
      <c r="X597" s="387" t="s">
        <v>507</v>
      </c>
      <c r="Y597" s="387" t="s">
        <v>533</v>
      </c>
      <c r="Z597" s="387" t="s">
        <v>578</v>
      </c>
      <c r="AA597" s="387" t="s">
        <v>593</v>
      </c>
      <c r="AB597" s="387" t="s">
        <v>600</v>
      </c>
      <c r="AC597" s="387" t="s">
        <v>603</v>
      </c>
      <c r="AD597" s="387" t="s">
        <v>644</v>
      </c>
      <c r="AE597" s="387" t="s">
        <v>712</v>
      </c>
      <c r="AF597" s="375"/>
    </row>
    <row r="598" spans="1:32" ht="13.5" customHeight="1" thickBot="1" x14ac:dyDescent="0.25">
      <c r="A598" s="630"/>
      <c r="B598" s="405"/>
      <c r="C598" s="405"/>
      <c r="D598" s="405"/>
      <c r="E598" s="405"/>
      <c r="F598" s="405"/>
      <c r="G598" s="405"/>
      <c r="H598" s="405"/>
      <c r="I598" s="405"/>
      <c r="J598" s="405"/>
      <c r="K598" s="405"/>
      <c r="L598" s="375"/>
      <c r="M598" s="405"/>
      <c r="N598" s="375"/>
      <c r="O598" s="405"/>
      <c r="P598" s="405"/>
      <c r="Q598" s="405"/>
      <c r="R598" s="405"/>
      <c r="S598" s="405"/>
      <c r="T598" s="405"/>
      <c r="U598" s="405"/>
      <c r="V598" s="405"/>
      <c r="W598" s="405"/>
      <c r="X598" s="405"/>
      <c r="Y598" s="405"/>
      <c r="Z598" s="405"/>
      <c r="AA598" s="405"/>
      <c r="AB598" s="405"/>
      <c r="AC598" s="405"/>
      <c r="AD598" s="405"/>
      <c r="AE598" s="405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86.4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62.000000000000007</v>
      </c>
      <c r="E599" s="46">
        <f>IFERROR(Y104*1,"0")+IFERROR(Y105*1,"0")+IFERROR(Y106*1,"0")+IFERROR(Y110*1,"0")+IFERROR(Y111*1,"0")+IFERROR(Y112*1,"0")+IFERROR(Y113*1,"0")+IFERROR(Y114*1,"0")</f>
        <v>522.60000000000014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488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599" s="46">
        <f>IFERROR(Y188*1,"0")+IFERROR(Y189*1,"0")+IFERROR(Y190*1,"0")+IFERROR(Y191*1,"0")+IFERROR(Y192*1,"0")+IFERROR(Y193*1,"0")+IFERROR(Y194*1,"0")+IFERROR(Y195*1,"0")</f>
        <v>102.9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634.50000000000011</v>
      </c>
      <c r="K599" s="46">
        <f>IFERROR(Y244*1,"0")+IFERROR(Y245*1,"0")+IFERROR(Y246*1,"0")+IFERROR(Y247*1,"0")+IFERROR(Y248*1,"0")+IFERROR(Y249*1,"0")+IFERROR(Y250*1,"0")+IFERROR(Y251*1,"0")</f>
        <v>12</v>
      </c>
      <c r="L599" s="375"/>
      <c r="M599" s="46">
        <f>IFERROR(Y256*1,"0")+IFERROR(Y257*1,"0")+IFERROR(Y258*1,"0")+IFERROR(Y259*1,"0")+IFERROR(Y260*1,"0")+IFERROR(Y261*1,"0")+IFERROR(Y262*1,"0")+IFERROR(Y263*1,"0")</f>
        <v>12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292.79999999999995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590.40000000000009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975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1762.8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21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3801.6000000000004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66,00"/>
        <filter val="1 602,64"/>
        <filter val="1 760,00"/>
        <filter val="1 942,00"/>
        <filter val="1,19"/>
        <filter val="1,43"/>
        <filter val="1,67"/>
        <filter val="1,75"/>
        <filter val="10 362,49"/>
        <filter val="10,00"/>
        <filter val="100,00"/>
        <filter val="109,28"/>
        <filter val="11,11"/>
        <filter val="12,00"/>
        <filter val="121,25"/>
        <filter val="129,00"/>
        <filter val="138,00"/>
        <filter val="147,00"/>
        <filter val="150,00"/>
        <filter val="153,00"/>
        <filter val="17,00"/>
        <filter val="170,00"/>
        <filter val="179,00"/>
        <filter val="18,47"/>
        <filter val="182,00"/>
        <filter val="189,00"/>
        <filter val="19"/>
        <filter val="193,16"/>
        <filter val="2,08"/>
        <filter val="2,25"/>
        <filter val="2,50"/>
        <filter val="21,79"/>
        <filter val="225,64"/>
        <filter val="239,77"/>
        <filter val="244,00"/>
        <filter val="256,00"/>
        <filter val="26,37"/>
        <filter val="268,00"/>
        <filter val="277,00"/>
        <filter val="29,00"/>
        <filter val="291,00"/>
        <filter val="293,00"/>
        <filter val="3,00"/>
        <filter val="32,00"/>
        <filter val="342,00"/>
        <filter val="367,80"/>
        <filter val="37,04"/>
        <filter val="38,00"/>
        <filter val="394,00"/>
        <filter val="4,05"/>
        <filter val="400,00"/>
        <filter val="42,87"/>
        <filter val="44,29"/>
        <filter val="45,40"/>
        <filter val="5,00"/>
        <filter val="5,95"/>
        <filter val="50,00"/>
        <filter val="52,00"/>
        <filter val="534,00"/>
        <filter val="55,00"/>
        <filter val="557,00"/>
        <filter val="56,00"/>
        <filter val="573,00"/>
        <filter val="577,00"/>
        <filter val="59,97"/>
        <filter val="60,00"/>
        <filter val="681,00"/>
        <filter val="7,00"/>
        <filter val="7,59"/>
        <filter val="7,96"/>
        <filter val="85,00"/>
        <filter val="86,00"/>
        <filter val="9 274,00"/>
        <filter val="9 887,49"/>
        <filter val="9,00"/>
        <filter val="943,00"/>
        <filter val="98,00"/>
        <filter val="999,00"/>
      </filters>
    </filterColumn>
  </autoFilter>
  <mergeCells count="1058">
    <mergeCell ref="A344:O345"/>
    <mergeCell ref="D528:E528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P592:V592"/>
    <mergeCell ref="P536:T536"/>
    <mergeCell ref="P358:V358"/>
    <mergeCell ref="A411:O412"/>
    <mergeCell ref="P112:T112"/>
    <mergeCell ref="D294:E294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A427:Z427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A141:O142"/>
    <mergeCell ref="P309:T309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2024-08-30T11:00:56Z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