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FD21F96-C5CA-49A0-912E-AD85837688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Y358" i="1" s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BO347" i="1"/>
  <c r="BM347" i="1"/>
  <c r="Y347" i="1"/>
  <c r="BP347" i="1" s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N223" i="1"/>
  <c r="BM223" i="1"/>
  <c r="Z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3" i="1"/>
  <c r="X202" i="1"/>
  <c r="BO201" i="1"/>
  <c r="BM201" i="1"/>
  <c r="Y201" i="1"/>
  <c r="BP201" i="1" s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231" i="1" l="1"/>
  <c r="BN231" i="1"/>
  <c r="Z231" i="1"/>
  <c r="BP257" i="1"/>
  <c r="BN257" i="1"/>
  <c r="Z257" i="1"/>
  <c r="BP269" i="1"/>
  <c r="BN269" i="1"/>
  <c r="Z269" i="1"/>
  <c r="S599" i="1"/>
  <c r="Y300" i="1"/>
  <c r="BP299" i="1"/>
  <c r="BN299" i="1"/>
  <c r="Z299" i="1"/>
  <c r="Z300" i="1" s="1"/>
  <c r="Y305" i="1"/>
  <c r="BP304" i="1"/>
  <c r="BN304" i="1"/>
  <c r="Z304" i="1"/>
  <c r="Z305" i="1" s="1"/>
  <c r="BP308" i="1"/>
  <c r="BN308" i="1"/>
  <c r="Z308" i="1"/>
  <c r="BP332" i="1"/>
  <c r="BN332" i="1"/>
  <c r="Z332" i="1"/>
  <c r="Y362" i="1"/>
  <c r="BP361" i="1"/>
  <c r="BN361" i="1"/>
  <c r="Z361" i="1"/>
  <c r="Z362" i="1" s="1"/>
  <c r="BP365" i="1"/>
  <c r="BN365" i="1"/>
  <c r="Z365" i="1"/>
  <c r="BP391" i="1"/>
  <c r="BN391" i="1"/>
  <c r="Z391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B599" i="1"/>
  <c r="X591" i="1"/>
  <c r="Z26" i="1"/>
  <c r="BN26" i="1"/>
  <c r="Z54" i="1"/>
  <c r="BN54" i="1"/>
  <c r="Z85" i="1"/>
  <c r="BN85" i="1"/>
  <c r="Z99" i="1"/>
  <c r="BN99" i="1"/>
  <c r="Z112" i="1"/>
  <c r="BN112" i="1"/>
  <c r="Z123" i="1"/>
  <c r="BN123" i="1"/>
  <c r="Y133" i="1"/>
  <c r="Z130" i="1"/>
  <c r="BN130" i="1"/>
  <c r="Z131" i="1"/>
  <c r="BN131" i="1"/>
  <c r="Y141" i="1"/>
  <c r="Z145" i="1"/>
  <c r="BN145" i="1"/>
  <c r="Z167" i="1"/>
  <c r="BN167" i="1"/>
  <c r="Y177" i="1"/>
  <c r="Z189" i="1"/>
  <c r="BN189" i="1"/>
  <c r="Z201" i="1"/>
  <c r="BN201" i="1"/>
  <c r="Z205" i="1"/>
  <c r="BN205" i="1"/>
  <c r="Z217" i="1"/>
  <c r="BN217" i="1"/>
  <c r="BP244" i="1"/>
  <c r="BN244" i="1"/>
  <c r="Z244" i="1"/>
  <c r="BP268" i="1"/>
  <c r="BN268" i="1"/>
  <c r="Z268" i="1"/>
  <c r="BP285" i="1"/>
  <c r="BN285" i="1"/>
  <c r="Z285" i="1"/>
  <c r="BP318" i="1"/>
  <c r="BN318" i="1"/>
  <c r="Z318" i="1"/>
  <c r="BP350" i="1"/>
  <c r="BN350" i="1"/>
  <c r="Z350" i="1"/>
  <c r="BP377" i="1"/>
  <c r="BN377" i="1"/>
  <c r="Z377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Z562" i="1" s="1"/>
  <c r="Y241" i="1"/>
  <c r="R599" i="1"/>
  <c r="Y357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X590" i="1"/>
  <c r="X592" i="1" s="1"/>
  <c r="X593" i="1"/>
  <c r="Y36" i="1"/>
  <c r="Z28" i="1"/>
  <c r="BN28" i="1"/>
  <c r="Z34" i="1"/>
  <c r="BN34" i="1"/>
  <c r="C599" i="1"/>
  <c r="Z56" i="1"/>
  <c r="BN56" i="1"/>
  <c r="Z62" i="1"/>
  <c r="BN62" i="1"/>
  <c r="BP62" i="1"/>
  <c r="Z68" i="1"/>
  <c r="BN68" i="1"/>
  <c r="Z72" i="1"/>
  <c r="BN72" i="1"/>
  <c r="Z73" i="1"/>
  <c r="BN73" i="1"/>
  <c r="Z83" i="1"/>
  <c r="BN83" i="1"/>
  <c r="BP83" i="1"/>
  <c r="Z87" i="1"/>
  <c r="BN87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35" i="1"/>
  <c r="BN135" i="1"/>
  <c r="BP135" i="1"/>
  <c r="Z139" i="1"/>
  <c r="BN139" i="1"/>
  <c r="Z150" i="1"/>
  <c r="BN150" i="1"/>
  <c r="Z160" i="1"/>
  <c r="BN160" i="1"/>
  <c r="BP160" i="1"/>
  <c r="Y169" i="1"/>
  <c r="Z173" i="1"/>
  <c r="BN173" i="1"/>
  <c r="Z181" i="1"/>
  <c r="BN181" i="1"/>
  <c r="Z191" i="1"/>
  <c r="BN191" i="1"/>
  <c r="Z194" i="1"/>
  <c r="BN194" i="1"/>
  <c r="Z211" i="1"/>
  <c r="BN211" i="1"/>
  <c r="Z215" i="1"/>
  <c r="BN215" i="1"/>
  <c r="Z221" i="1"/>
  <c r="BN221" i="1"/>
  <c r="Z225" i="1"/>
  <c r="BN225" i="1"/>
  <c r="Z229" i="1"/>
  <c r="BN229" i="1"/>
  <c r="Z235" i="1"/>
  <c r="BN235" i="1"/>
  <c r="BP235" i="1"/>
  <c r="Z239" i="1"/>
  <c r="BN239" i="1"/>
  <c r="Z246" i="1"/>
  <c r="BN246" i="1"/>
  <c r="Z250" i="1"/>
  <c r="BN250" i="1"/>
  <c r="Z259" i="1"/>
  <c r="BN259" i="1"/>
  <c r="Z263" i="1"/>
  <c r="BN263" i="1"/>
  <c r="Z271" i="1"/>
  <c r="BN271" i="1"/>
  <c r="Z278" i="1"/>
  <c r="Z279" i="1" s="1"/>
  <c r="BN278" i="1"/>
  <c r="BP278" i="1"/>
  <c r="Y279" i="1"/>
  <c r="Z283" i="1"/>
  <c r="BN283" i="1"/>
  <c r="Z290" i="1"/>
  <c r="BN290" i="1"/>
  <c r="BP290" i="1"/>
  <c r="Z294" i="1"/>
  <c r="BN294" i="1"/>
  <c r="Y310" i="1"/>
  <c r="Z315" i="1"/>
  <c r="BN315" i="1"/>
  <c r="Z316" i="1"/>
  <c r="BN316" i="1"/>
  <c r="Z320" i="1"/>
  <c r="BN320" i="1"/>
  <c r="Z328" i="1"/>
  <c r="BN328" i="1"/>
  <c r="Y338" i="1"/>
  <c r="Z334" i="1"/>
  <c r="BN334" i="1"/>
  <c r="Z342" i="1"/>
  <c r="BN342" i="1"/>
  <c r="Z347" i="1"/>
  <c r="BN347" i="1"/>
  <c r="Z348" i="1"/>
  <c r="BN348" i="1"/>
  <c r="Z354" i="1"/>
  <c r="BN354" i="1"/>
  <c r="BP354" i="1"/>
  <c r="Z367" i="1"/>
  <c r="BN367" i="1"/>
  <c r="Z375" i="1"/>
  <c r="BN375" i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Z575" i="1" s="1"/>
  <c r="Y458" i="1"/>
  <c r="H9" i="1"/>
  <c r="A10" i="1"/>
  <c r="Y24" i="1"/>
  <c r="Y37" i="1"/>
  <c r="Y41" i="1"/>
  <c r="Y45" i="1"/>
  <c r="Y49" i="1"/>
  <c r="Y59" i="1"/>
  <c r="Y65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I599" i="1"/>
  <c r="Y196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Y274" i="1"/>
  <c r="BP284" i="1"/>
  <c r="BN284" i="1"/>
  <c r="Z284" i="1"/>
  <c r="Z286" i="1" s="1"/>
  <c r="BP293" i="1"/>
  <c r="BN293" i="1"/>
  <c r="Z293" i="1"/>
  <c r="BP317" i="1"/>
  <c r="BN317" i="1"/>
  <c r="Z317" i="1"/>
  <c r="BP321" i="1"/>
  <c r="BN321" i="1"/>
  <c r="Z321" i="1"/>
  <c r="BP335" i="1"/>
  <c r="BN335" i="1"/>
  <c r="Z335" i="1"/>
  <c r="BP343" i="1"/>
  <c r="BN343" i="1"/>
  <c r="Z343" i="1"/>
  <c r="Y345" i="1"/>
  <c r="BP349" i="1"/>
  <c r="BN349" i="1"/>
  <c r="Z349" i="1"/>
  <c r="Y351" i="1"/>
  <c r="BP376" i="1"/>
  <c r="BN376" i="1"/>
  <c r="Z376" i="1"/>
  <c r="BP380" i="1"/>
  <c r="BN380" i="1"/>
  <c r="Z380" i="1"/>
  <c r="BP404" i="1"/>
  <c r="BN404" i="1"/>
  <c r="Z404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H599" i="1"/>
  <c r="F9" i="1"/>
  <c r="J9" i="1"/>
  <c r="Z22" i="1"/>
  <c r="Z23" i="1" s="1"/>
  <c r="BN22" i="1"/>
  <c r="BP22" i="1"/>
  <c r="Y23" i="1"/>
  <c r="X58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99" i="1"/>
  <c r="Z69" i="1"/>
  <c r="BN69" i="1"/>
  <c r="Z71" i="1"/>
  <c r="BN71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Z107" i="1" s="1"/>
  <c r="BN105" i="1"/>
  <c r="Y108" i="1"/>
  <c r="Z111" i="1"/>
  <c r="BN111" i="1"/>
  <c r="Z113" i="1"/>
  <c r="BN113" i="1"/>
  <c r="F599" i="1"/>
  <c r="Z120" i="1"/>
  <c r="BN120" i="1"/>
  <c r="Z122" i="1"/>
  <c r="BN122" i="1"/>
  <c r="Y125" i="1"/>
  <c r="Z129" i="1"/>
  <c r="Z132" i="1" s="1"/>
  <c r="BN129" i="1"/>
  <c r="Z136" i="1"/>
  <c r="BN136" i="1"/>
  <c r="Z138" i="1"/>
  <c r="BN138" i="1"/>
  <c r="Z140" i="1"/>
  <c r="BN140" i="1"/>
  <c r="Z144" i="1"/>
  <c r="Z146" i="1" s="1"/>
  <c r="BN144" i="1"/>
  <c r="BP144" i="1"/>
  <c r="G599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BN188" i="1"/>
  <c r="BP188" i="1"/>
  <c r="Z190" i="1"/>
  <c r="BN190" i="1"/>
  <c r="Z192" i="1"/>
  <c r="BN192" i="1"/>
  <c r="BP193" i="1"/>
  <c r="BN193" i="1"/>
  <c r="BP195" i="1"/>
  <c r="BN195" i="1"/>
  <c r="Z195" i="1"/>
  <c r="Y197" i="1"/>
  <c r="J599" i="1"/>
  <c r="Y203" i="1"/>
  <c r="BP200" i="1"/>
  <c r="BN200" i="1"/>
  <c r="Z200" i="1"/>
  <c r="Z202" i="1" s="1"/>
  <c r="Y207" i="1"/>
  <c r="BP212" i="1"/>
  <c r="BN212" i="1"/>
  <c r="Z212" i="1"/>
  <c r="BP216" i="1"/>
  <c r="BN216" i="1"/>
  <c r="Z216" i="1"/>
  <c r="Y233" i="1"/>
  <c r="BP224" i="1"/>
  <c r="BN224" i="1"/>
  <c r="Z224" i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Y286" i="1"/>
  <c r="BP291" i="1"/>
  <c r="BN291" i="1"/>
  <c r="Z291" i="1"/>
  <c r="Z295" i="1" s="1"/>
  <c r="Y295" i="1"/>
  <c r="BP309" i="1"/>
  <c r="BN309" i="1"/>
  <c r="Z309" i="1"/>
  <c r="Z310" i="1" s="1"/>
  <c r="Y311" i="1"/>
  <c r="U599" i="1"/>
  <c r="Y322" i="1"/>
  <c r="Y323" i="1"/>
  <c r="BP314" i="1"/>
  <c r="BN314" i="1"/>
  <c r="Z314" i="1"/>
  <c r="BP319" i="1"/>
  <c r="BN319" i="1"/>
  <c r="Z319" i="1"/>
  <c r="BP327" i="1"/>
  <c r="BN327" i="1"/>
  <c r="Z327" i="1"/>
  <c r="Z368" i="1"/>
  <c r="BP366" i="1"/>
  <c r="BN366" i="1"/>
  <c r="Z366" i="1"/>
  <c r="Y368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K599" i="1"/>
  <c r="Y252" i="1"/>
  <c r="O599" i="1"/>
  <c r="Y275" i="1"/>
  <c r="Y280" i="1"/>
  <c r="Q599" i="1"/>
  <c r="Y287" i="1"/>
  <c r="Y296" i="1"/>
  <c r="Y301" i="1"/>
  <c r="T599" i="1"/>
  <c r="Y306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V599" i="1"/>
  <c r="Y36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419" i="1" l="1"/>
  <c r="Z393" i="1"/>
  <c r="Z382" i="1"/>
  <c r="Z232" i="1"/>
  <c r="Z196" i="1"/>
  <c r="Z177" i="1"/>
  <c r="Z351" i="1"/>
  <c r="Z338" i="1"/>
  <c r="Z322" i="1"/>
  <c r="Z252" i="1"/>
  <c r="Z141" i="1"/>
  <c r="Z115" i="1"/>
  <c r="Z274" i="1"/>
  <c r="Z476" i="1"/>
  <c r="Z124" i="1"/>
  <c r="Z89" i="1"/>
  <c r="Z75" i="1"/>
  <c r="Z36" i="1"/>
  <c r="Z548" i="1"/>
  <c r="Z557" i="1"/>
  <c r="Z541" i="1"/>
  <c r="Y593" i="1"/>
  <c r="Y590" i="1"/>
  <c r="Z264" i="1"/>
  <c r="Y589" i="1"/>
  <c r="Z519" i="1"/>
  <c r="Z505" i="1"/>
  <c r="Z453" i="1"/>
  <c r="Z406" i="1"/>
  <c r="Z344" i="1"/>
  <c r="Z329" i="1"/>
  <c r="Z569" i="1"/>
  <c r="Z183" i="1"/>
  <c r="Z169" i="1"/>
  <c r="Z59" i="1"/>
  <c r="Y591" i="1"/>
  <c r="Z487" i="1"/>
  <c r="Z218" i="1"/>
  <c r="Z594" i="1" s="1"/>
  <c r="Y592" i="1" l="1"/>
</calcChain>
</file>

<file path=xl/sharedStrings.xml><?xml version="1.0" encoding="utf-8"?>
<sst xmlns="http://schemas.openxmlformats.org/spreadsheetml/2006/main" count="2427" uniqueCount="772">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</sst>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B78" sqref="AB78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750" t="s">
        <v>0</v>
      </c>
      <c r="E1" s="406"/>
      <c r="F1" s="406"/>
      <c r="G1" s="12" t="s">
        <v>1</v>
      </c>
      <c r="H1" s="750" t="s">
        <v>2</v>
      </c>
      <c r="I1" s="406"/>
      <c r="J1" s="406"/>
      <c r="K1" s="406"/>
      <c r="L1" s="406"/>
      <c r="M1" s="406"/>
      <c r="N1" s="406"/>
      <c r="O1" s="406"/>
      <c r="P1" s="406"/>
      <c r="Q1" s="406"/>
      <c r="R1" s="740" t="s">
        <v>3</v>
      </c>
      <c r="S1" s="406"/>
      <c r="T1" s="4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38" t="s">
        <v>8</v>
      </c>
      <c r="B5" s="390"/>
      <c r="C5" s="391"/>
      <c r="D5" s="507"/>
      <c r="E5" s="509"/>
      <c r="F5" s="468" t="s">
        <v>9</v>
      </c>
      <c r="G5" s="391"/>
      <c r="H5" s="507" t="s">
        <v>771</v>
      </c>
      <c r="I5" s="508"/>
      <c r="J5" s="508"/>
      <c r="K5" s="508"/>
      <c r="L5" s="508"/>
      <c r="M5" s="509"/>
      <c r="N5" s="58"/>
      <c r="P5" s="24" t="s">
        <v>10</v>
      </c>
      <c r="Q5" s="448">
        <v>45537</v>
      </c>
      <c r="R5" s="449"/>
      <c r="T5" s="754" t="s">
        <v>11</v>
      </c>
      <c r="U5" s="599"/>
      <c r="V5" s="755" t="s">
        <v>12</v>
      </c>
      <c r="W5" s="449"/>
      <c r="AB5" s="51"/>
      <c r="AC5" s="51"/>
      <c r="AD5" s="51"/>
      <c r="AE5" s="51"/>
    </row>
    <row r="6" spans="1:32" s="370" customFormat="1" ht="24" customHeight="1" x14ac:dyDescent="0.2">
      <c r="A6" s="638" t="s">
        <v>13</v>
      </c>
      <c r="B6" s="390"/>
      <c r="C6" s="391"/>
      <c r="D6" s="511" t="s">
        <v>14</v>
      </c>
      <c r="E6" s="512"/>
      <c r="F6" s="512"/>
      <c r="G6" s="512"/>
      <c r="H6" s="512"/>
      <c r="I6" s="512"/>
      <c r="J6" s="512"/>
      <c r="K6" s="512"/>
      <c r="L6" s="512"/>
      <c r="M6" s="449"/>
      <c r="N6" s="59"/>
      <c r="P6" s="24" t="s">
        <v>15</v>
      </c>
      <c r="Q6" s="425" t="str">
        <f>IF(Q5=0," ",CHOOSE(WEEKDAY(Q5,2),"Понедельник","Вторник","Среда","Четверг","Пятница","Суббота","Воскресенье"))</f>
        <v>Понедельник</v>
      </c>
      <c r="R6" s="393"/>
      <c r="T6" s="598" t="s">
        <v>16</v>
      </c>
      <c r="U6" s="599"/>
      <c r="V6" s="539" t="s">
        <v>17</v>
      </c>
      <c r="W6" s="540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00" t="str">
        <f>IFERROR(VLOOKUP(DeliveryAddress,Table,3,0),1)</f>
        <v>1</v>
      </c>
      <c r="E7" s="701"/>
      <c r="F7" s="701"/>
      <c r="G7" s="701"/>
      <c r="H7" s="701"/>
      <c r="I7" s="701"/>
      <c r="J7" s="701"/>
      <c r="K7" s="701"/>
      <c r="L7" s="701"/>
      <c r="M7" s="702"/>
      <c r="N7" s="60"/>
      <c r="P7" s="24"/>
      <c r="Q7" s="42"/>
      <c r="R7" s="42"/>
      <c r="T7" s="382"/>
      <c r="U7" s="599"/>
      <c r="V7" s="541"/>
      <c r="W7" s="542"/>
      <c r="AB7" s="51"/>
      <c r="AC7" s="51"/>
      <c r="AD7" s="51"/>
      <c r="AE7" s="51"/>
    </row>
    <row r="8" spans="1:32" s="370" customFormat="1" ht="25.5" customHeight="1" x14ac:dyDescent="0.2">
      <c r="A8" s="457" t="s">
        <v>18</v>
      </c>
      <c r="B8" s="385"/>
      <c r="C8" s="386"/>
      <c r="D8" s="709"/>
      <c r="E8" s="710"/>
      <c r="F8" s="710"/>
      <c r="G8" s="710"/>
      <c r="H8" s="710"/>
      <c r="I8" s="710"/>
      <c r="J8" s="710"/>
      <c r="K8" s="710"/>
      <c r="L8" s="710"/>
      <c r="M8" s="711"/>
      <c r="N8" s="61"/>
      <c r="P8" s="24" t="s">
        <v>19</v>
      </c>
      <c r="Q8" s="751">
        <v>0.45833333333333331</v>
      </c>
      <c r="R8" s="702"/>
      <c r="T8" s="382"/>
      <c r="U8" s="599"/>
      <c r="V8" s="541"/>
      <c r="W8" s="542"/>
      <c r="AB8" s="51"/>
      <c r="AC8" s="51"/>
      <c r="AD8" s="51"/>
      <c r="AE8" s="51"/>
    </row>
    <row r="9" spans="1:32" s="370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484"/>
      <c r="E9" s="485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485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5"/>
      <c r="L9" s="485"/>
      <c r="M9" s="485"/>
      <c r="N9" s="368"/>
      <c r="P9" s="26" t="s">
        <v>20</v>
      </c>
      <c r="Q9" s="752"/>
      <c r="R9" s="471"/>
      <c r="T9" s="382"/>
      <c r="U9" s="599"/>
      <c r="V9" s="543"/>
      <c r="W9" s="5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484"/>
      <c r="E10" s="485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52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600"/>
      <c r="R10" s="601"/>
      <c r="U10" s="24" t="s">
        <v>22</v>
      </c>
      <c r="V10" s="747" t="s">
        <v>23</v>
      </c>
      <c r="W10" s="540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4"/>
      <c r="R11" s="449"/>
      <c r="U11" s="24" t="s">
        <v>26</v>
      </c>
      <c r="V11" s="470" t="s">
        <v>27</v>
      </c>
      <c r="W11" s="471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7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2"/>
      <c r="P12" s="24" t="s">
        <v>29</v>
      </c>
      <c r="Q12" s="751"/>
      <c r="R12" s="702"/>
      <c r="S12" s="23"/>
      <c r="U12" s="24"/>
      <c r="V12" s="406"/>
      <c r="W12" s="382"/>
      <c r="AB12" s="51"/>
      <c r="AC12" s="51"/>
      <c r="AD12" s="51"/>
      <c r="AE12" s="51"/>
    </row>
    <row r="13" spans="1:32" s="370" customFormat="1" ht="23.25" customHeight="1" x14ac:dyDescent="0.2">
      <c r="A13" s="537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2"/>
      <c r="O13" s="26"/>
      <c r="P13" s="26" t="s">
        <v>31</v>
      </c>
      <c r="Q13" s="470"/>
      <c r="R13" s="4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7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81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3"/>
      <c r="P15" s="620" t="s">
        <v>34</v>
      </c>
      <c r="Q15" s="406"/>
      <c r="R15" s="406"/>
      <c r="S15" s="406"/>
      <c r="T15" s="4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1"/>
      <c r="Q16" s="621"/>
      <c r="R16" s="621"/>
      <c r="S16" s="621"/>
      <c r="T16" s="6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7" t="s">
        <v>35</v>
      </c>
      <c r="B17" s="397" t="s">
        <v>36</v>
      </c>
      <c r="C17" s="640" t="s">
        <v>37</v>
      </c>
      <c r="D17" s="397" t="s">
        <v>38</v>
      </c>
      <c r="E17" s="398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397" t="s">
        <v>48</v>
      </c>
      <c r="P17" s="397" t="s">
        <v>49</v>
      </c>
      <c r="Q17" s="670"/>
      <c r="R17" s="670"/>
      <c r="S17" s="670"/>
      <c r="T17" s="398"/>
      <c r="U17" s="412" t="s">
        <v>50</v>
      </c>
      <c r="V17" s="391"/>
      <c r="W17" s="397" t="s">
        <v>51</v>
      </c>
      <c r="X17" s="397" t="s">
        <v>52</v>
      </c>
      <c r="Y17" s="416" t="s">
        <v>53</v>
      </c>
      <c r="Z17" s="397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462"/>
      <c r="AF17" s="463"/>
      <c r="AG17" s="657"/>
      <c r="BD17" s="556" t="s">
        <v>59</v>
      </c>
    </row>
    <row r="18" spans="1:68" ht="14.25" customHeight="1" x14ac:dyDescent="0.2">
      <c r="A18" s="433"/>
      <c r="B18" s="433"/>
      <c r="C18" s="433"/>
      <c r="D18" s="399"/>
      <c r="E18" s="400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399"/>
      <c r="Q18" s="671"/>
      <c r="R18" s="671"/>
      <c r="S18" s="671"/>
      <c r="T18" s="400"/>
      <c r="U18" s="371" t="s">
        <v>60</v>
      </c>
      <c r="V18" s="371" t="s">
        <v>61</v>
      </c>
      <c r="W18" s="433"/>
      <c r="X18" s="433"/>
      <c r="Y18" s="417"/>
      <c r="Z18" s="433"/>
      <c r="AA18" s="528"/>
      <c r="AB18" s="528"/>
      <c r="AC18" s="528"/>
      <c r="AD18" s="464"/>
      <c r="AE18" s="465"/>
      <c r="AF18" s="466"/>
      <c r="AG18" s="658"/>
      <c r="BD18" s="382"/>
    </row>
    <row r="19" spans="1:68" ht="27.75" hidden="1" customHeight="1" x14ac:dyDescent="0.2">
      <c r="A19" s="428" t="s">
        <v>62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8"/>
      <c r="AB19" s="48"/>
      <c r="AC19" s="48"/>
    </row>
    <row r="20" spans="1:68" ht="16.5" hidden="1" customHeight="1" x14ac:dyDescent="0.25">
      <c r="A20" s="439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3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2">
        <v>4680115885004</v>
      </c>
      <c r="E22" s="393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5"/>
      <c r="R22" s="395"/>
      <c r="S22" s="395"/>
      <c r="T22" s="396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8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9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9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3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2">
        <v>4680115885912</v>
      </c>
      <c r="E26" s="393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5"/>
      <c r="R26" s="395"/>
      <c r="S26" s="395"/>
      <c r="T26" s="396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2">
        <v>4607091383881</v>
      </c>
      <c r="E27" s="393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5"/>
      <c r="R27" s="395"/>
      <c r="S27" s="395"/>
      <c r="T27" s="396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2">
        <v>4607091388237</v>
      </c>
      <c r="E28" s="393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5"/>
      <c r="R28" s="395"/>
      <c r="S28" s="395"/>
      <c r="T28" s="396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2">
        <v>4607091383935</v>
      </c>
      <c r="E29" s="393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5"/>
      <c r="R29" s="395"/>
      <c r="S29" s="395"/>
      <c r="T29" s="396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2">
        <v>4607091383935</v>
      </c>
      <c r="E30" s="393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5"/>
      <c r="R30" s="395"/>
      <c r="S30" s="395"/>
      <c r="T30" s="396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2">
        <v>4680115881990</v>
      </c>
      <c r="E31" s="393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5"/>
      <c r="R31" s="395"/>
      <c r="S31" s="395"/>
      <c r="T31" s="396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2">
        <v>4680115881853</v>
      </c>
      <c r="E32" s="393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1" t="s">
        <v>87</v>
      </c>
      <c r="Q32" s="395"/>
      <c r="R32" s="395"/>
      <c r="S32" s="395"/>
      <c r="T32" s="396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2">
        <v>4680115885905</v>
      </c>
      <c r="E33" s="393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19" t="s">
        <v>90</v>
      </c>
      <c r="Q33" s="395"/>
      <c r="R33" s="395"/>
      <c r="S33" s="395"/>
      <c r="T33" s="396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2">
        <v>4607091383911</v>
      </c>
      <c r="E34" s="393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5"/>
      <c r="R34" s="395"/>
      <c r="S34" s="395"/>
      <c r="T34" s="396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2">
        <v>4607091388244</v>
      </c>
      <c r="E35" s="393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5"/>
      <c r="R35" s="395"/>
      <c r="S35" s="395"/>
      <c r="T35" s="396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8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9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9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3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2">
        <v>4607091388503</v>
      </c>
      <c r="E39" s="393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5"/>
      <c r="R39" s="395"/>
      <c r="S39" s="395"/>
      <c r="T39" s="396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8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9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9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3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2">
        <v>4607091388282</v>
      </c>
      <c r="E43" s="393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5"/>
      <c r="R43" s="395"/>
      <c r="S43" s="395"/>
      <c r="T43" s="396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8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9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9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3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2">
        <v>4607091389111</v>
      </c>
      <c r="E47" s="393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5"/>
      <c r="R47" s="395"/>
      <c r="S47" s="395"/>
      <c r="T47" s="396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8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9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9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28" t="s">
        <v>107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48"/>
      <c r="AB50" s="48"/>
      <c r="AC50" s="48"/>
    </row>
    <row r="51" spans="1:68" ht="16.5" hidden="1" customHeight="1" x14ac:dyDescent="0.25">
      <c r="A51" s="439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3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2">
        <v>4607091385670</v>
      </c>
      <c r="E53" s="393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5"/>
      <c r="R53" s="395"/>
      <c r="S53" s="395"/>
      <c r="T53" s="396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2">
        <v>4607091385670</v>
      </c>
      <c r="E54" s="393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5"/>
      <c r="R54" s="395"/>
      <c r="S54" s="395"/>
      <c r="T54" s="396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2">
        <v>4680115883956</v>
      </c>
      <c r="E55" s="393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5"/>
      <c r="R55" s="395"/>
      <c r="S55" s="395"/>
      <c r="T55" s="396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2">
        <v>4607091385687</v>
      </c>
      <c r="E56" s="393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5"/>
      <c r="R56" s="395"/>
      <c r="S56" s="395"/>
      <c r="T56" s="396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2">
        <v>4680115882539</v>
      </c>
      <c r="E57" s="393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5"/>
      <c r="R57" s="395"/>
      <c r="S57" s="395"/>
      <c r="T57" s="396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2">
        <v>4680115883949</v>
      </c>
      <c r="E58" s="393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5"/>
      <c r="R58" s="395"/>
      <c r="S58" s="395"/>
      <c r="T58" s="396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8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9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9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3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2">
        <v>4680115885233</v>
      </c>
      <c r="E62" s="393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5"/>
      <c r="R62" s="395"/>
      <c r="S62" s="395"/>
      <c r="T62" s="396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2">
        <v>4680115884915</v>
      </c>
      <c r="E63" s="393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5"/>
      <c r="R63" s="395"/>
      <c r="S63" s="395"/>
      <c r="T63" s="396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8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9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9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39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3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2">
        <v>4680115885899</v>
      </c>
      <c r="E68" s="393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35" t="s">
        <v>132</v>
      </c>
      <c r="Q68" s="395"/>
      <c r="R68" s="395"/>
      <c r="S68" s="395"/>
      <c r="T68" s="396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2">
        <v>4680115881426</v>
      </c>
      <c r="E69" s="393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7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5"/>
      <c r="R69" s="395"/>
      <c r="S69" s="395"/>
      <c r="T69" s="396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92">
        <v>4680115881426</v>
      </c>
      <c r="E70" s="393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5"/>
      <c r="R70" s="395"/>
      <c r="S70" s="395"/>
      <c r="T70" s="396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2">
        <v>4680115880283</v>
      </c>
      <c r="E71" s="393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5"/>
      <c r="R71" s="395"/>
      <c r="S71" s="395"/>
      <c r="T71" s="396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2">
        <v>4680115882720</v>
      </c>
      <c r="E72" s="393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5"/>
      <c r="R72" s="395"/>
      <c r="S72" s="395"/>
      <c r="T72" s="396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92">
        <v>4680115881525</v>
      </c>
      <c r="E73" s="393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69" t="s">
        <v>144</v>
      </c>
      <c r="Q73" s="395"/>
      <c r="R73" s="395"/>
      <c r="S73" s="395"/>
      <c r="T73" s="396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92">
        <v>4680115881419</v>
      </c>
      <c r="E74" s="393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5"/>
      <c r="R74" s="395"/>
      <c r="S74" s="395"/>
      <c r="T74" s="396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8"/>
      <c r="B75" s="382"/>
      <c r="C75" s="382"/>
      <c r="D75" s="382"/>
      <c r="E75" s="382"/>
      <c r="F75" s="382"/>
      <c r="G75" s="382"/>
      <c r="H75" s="382"/>
      <c r="I75" s="382"/>
      <c r="J75" s="382"/>
      <c r="K75" s="382"/>
      <c r="L75" s="382"/>
      <c r="M75" s="382"/>
      <c r="N75" s="382"/>
      <c r="O75" s="409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hidden="1" x14ac:dyDescent="0.2">
      <c r="A76" s="382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9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hidden="1" customHeight="1" x14ac:dyDescent="0.25">
      <c r="A77" s="383" t="s">
        <v>147</v>
      </c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382"/>
      <c r="P77" s="382"/>
      <c r="Q77" s="382"/>
      <c r="R77" s="382"/>
      <c r="S77" s="382"/>
      <c r="T77" s="382"/>
      <c r="U77" s="382"/>
      <c r="V77" s="382"/>
      <c r="W77" s="382"/>
      <c r="X77" s="382"/>
      <c r="Y77" s="382"/>
      <c r="Z77" s="382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92">
        <v>4680115881440</v>
      </c>
      <c r="E78" s="393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5"/>
      <c r="R78" s="395"/>
      <c r="S78" s="395"/>
      <c r="T78" s="396"/>
      <c r="U78" s="34"/>
      <c r="V78" s="34"/>
      <c r="W78" s="35" t="s">
        <v>68</v>
      </c>
      <c r="X78" s="377">
        <v>10</v>
      </c>
      <c r="Y78" s="378">
        <f>IFERROR(IF(X78="",0,CEILING((X78/$H78),1)*$H78),"")</f>
        <v>10.8</v>
      </c>
      <c r="Z78" s="36">
        <f>IFERROR(IF(Y78=0,"",ROUNDUP(Y78/H78,0)*0.02175),"")</f>
        <v>2.1749999999999999E-2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10.444444444444443</v>
      </c>
      <c r="BN78" s="64">
        <f>IFERROR(Y78*I78/H78,"0")</f>
        <v>11.28</v>
      </c>
      <c r="BO78" s="64">
        <f>IFERROR(1/J78*(X78/H78),"0")</f>
        <v>1.653439153439153E-2</v>
      </c>
      <c r="BP78" s="64">
        <f>IFERROR(1/J78*(Y78/H78),"0")</f>
        <v>1.7857142857142856E-2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92">
        <v>4680115881433</v>
      </c>
      <c r="E79" s="393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7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5"/>
      <c r="R79" s="395"/>
      <c r="S79" s="395"/>
      <c r="T79" s="396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8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2"/>
      <c r="N80" s="382"/>
      <c r="O80" s="409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79">
        <f>IFERROR(X78/H78,"0")+IFERROR(X79/H79,"0")</f>
        <v>0.92592592592592582</v>
      </c>
      <c r="Y80" s="379">
        <f>IFERROR(Y78/H78,"0")+IFERROR(Y79/H79,"0")</f>
        <v>1</v>
      </c>
      <c r="Z80" s="379">
        <f>IFERROR(IF(Z78="",0,Z78),"0")+IFERROR(IF(Z79="",0,Z79),"0")</f>
        <v>2.1749999999999999E-2</v>
      </c>
      <c r="AA80" s="380"/>
      <c r="AB80" s="380"/>
      <c r="AC80" s="380"/>
    </row>
    <row r="81" spans="1:68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9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79">
        <f>IFERROR(SUM(X78:X79),"0")</f>
        <v>10</v>
      </c>
      <c r="Y81" s="379">
        <f>IFERROR(SUM(Y78:Y79),"0")</f>
        <v>10.8</v>
      </c>
      <c r="Z81" s="37"/>
      <c r="AA81" s="380"/>
      <c r="AB81" s="380"/>
      <c r="AC81" s="380"/>
    </row>
    <row r="82" spans="1:68" ht="14.25" hidden="1" customHeight="1" x14ac:dyDescent="0.25">
      <c r="A82" s="383" t="s">
        <v>63</v>
      </c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382"/>
      <c r="P82" s="382"/>
      <c r="Q82" s="382"/>
      <c r="R82" s="382"/>
      <c r="S82" s="382"/>
      <c r="T82" s="382"/>
      <c r="U82" s="382"/>
      <c r="V82" s="382"/>
      <c r="W82" s="382"/>
      <c r="X82" s="382"/>
      <c r="Y82" s="382"/>
      <c r="Z82" s="382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92">
        <v>4680115885066</v>
      </c>
      <c r="E83" s="393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4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5"/>
      <c r="R83" s="395"/>
      <c r="S83" s="395"/>
      <c r="T83" s="396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92">
        <v>4680115885042</v>
      </c>
      <c r="E84" s="393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5"/>
      <c r="R84" s="395"/>
      <c r="S84" s="395"/>
      <c r="T84" s="396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92">
        <v>4680115885080</v>
      </c>
      <c r="E85" s="393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5"/>
      <c r="R85" s="395"/>
      <c r="S85" s="395"/>
      <c r="T85" s="396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92">
        <v>4680115885073</v>
      </c>
      <c r="E86" s="393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5"/>
      <c r="R86" s="395"/>
      <c r="S86" s="395"/>
      <c r="T86" s="396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92">
        <v>4680115885059</v>
      </c>
      <c r="E87" s="393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5"/>
      <c r="R87" s="395"/>
      <c r="S87" s="395"/>
      <c r="T87" s="396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92">
        <v>4680115885097</v>
      </c>
      <c r="E88" s="393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5"/>
      <c r="R88" s="395"/>
      <c r="S88" s="395"/>
      <c r="T88" s="396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8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2"/>
      <c r="N89" s="382"/>
      <c r="O89" s="409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9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383" t="s">
        <v>71</v>
      </c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2"/>
      <c r="S91" s="382"/>
      <c r="T91" s="382"/>
      <c r="U91" s="382"/>
      <c r="V91" s="382"/>
      <c r="W91" s="382"/>
      <c r="X91" s="382"/>
      <c r="Y91" s="382"/>
      <c r="Z91" s="382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92">
        <v>4680115884403</v>
      </c>
      <c r="E92" s="393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7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5"/>
      <c r="R92" s="395"/>
      <c r="S92" s="395"/>
      <c r="T92" s="396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92">
        <v>4680115884311</v>
      </c>
      <c r="E93" s="393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52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5"/>
      <c r="R93" s="395"/>
      <c r="S93" s="395"/>
      <c r="T93" s="396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8"/>
      <c r="B94" s="382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409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82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9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383" t="s">
        <v>168</v>
      </c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2"/>
      <c r="W96" s="382"/>
      <c r="X96" s="382"/>
      <c r="Y96" s="382"/>
      <c r="Z96" s="382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92">
        <v>4680115881532</v>
      </c>
      <c r="E97" s="393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5"/>
      <c r="R97" s="395"/>
      <c r="S97" s="395"/>
      <c r="T97" s="396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92">
        <v>4680115881532</v>
      </c>
      <c r="E98" s="393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43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5"/>
      <c r="R98" s="395"/>
      <c r="S98" s="395"/>
      <c r="T98" s="396"/>
      <c r="U98" s="34"/>
      <c r="V98" s="34"/>
      <c r="W98" s="35" t="s">
        <v>68</v>
      </c>
      <c r="X98" s="377">
        <v>24</v>
      </c>
      <c r="Y98" s="378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25.611428571428572</v>
      </c>
      <c r="BN98" s="64">
        <f>IFERROR(Y98*I98/H98,"0")</f>
        <v>26.892000000000003</v>
      </c>
      <c r="BO98" s="64">
        <f>IFERROR(1/J98*(X98/H98),"0")</f>
        <v>5.1020408163265307E-2</v>
      </c>
      <c r="BP98" s="64">
        <f>IFERROR(1/J98*(Y98/H98),"0")</f>
        <v>5.3571428571428568E-2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92">
        <v>4680115881464</v>
      </c>
      <c r="E99" s="393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7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5"/>
      <c r="R99" s="395"/>
      <c r="S99" s="395"/>
      <c r="T99" s="396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8"/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2"/>
      <c r="N100" s="382"/>
      <c r="O100" s="409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79">
        <f>IFERROR(X97/H97,"0")+IFERROR(X98/H98,"0")+IFERROR(X99/H99,"0")</f>
        <v>2.8571428571428572</v>
      </c>
      <c r="Y100" s="379">
        <f>IFERROR(Y97/H97,"0")+IFERROR(Y98/H98,"0")+IFERROR(Y99/H99,"0")</f>
        <v>3</v>
      </c>
      <c r="Z100" s="379">
        <f>IFERROR(IF(Z97="",0,Z97),"0")+IFERROR(IF(Z98="",0,Z98),"0")+IFERROR(IF(Z99="",0,Z99),"0")</f>
        <v>6.5250000000000002E-2</v>
      </c>
      <c r="AA100" s="380"/>
      <c r="AB100" s="380"/>
      <c r="AC100" s="380"/>
    </row>
    <row r="101" spans="1:68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9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79">
        <f>IFERROR(SUM(X97:X99),"0")</f>
        <v>24</v>
      </c>
      <c r="Y101" s="379">
        <f>IFERROR(SUM(Y97:Y99),"0")</f>
        <v>25.200000000000003</v>
      </c>
      <c r="Z101" s="37"/>
      <c r="AA101" s="380"/>
      <c r="AB101" s="380"/>
      <c r="AC101" s="380"/>
    </row>
    <row r="102" spans="1:68" ht="16.5" hidden="1" customHeight="1" x14ac:dyDescent="0.25">
      <c r="A102" s="439" t="s">
        <v>174</v>
      </c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  <c r="AA102" s="372"/>
      <c r="AB102" s="372"/>
      <c r="AC102" s="372"/>
    </row>
    <row r="103" spans="1:68" ht="14.25" hidden="1" customHeight="1" x14ac:dyDescent="0.25">
      <c r="A103" s="383" t="s">
        <v>109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92">
        <v>4680115881327</v>
      </c>
      <c r="E104" s="393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7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5"/>
      <c r="R104" s="395"/>
      <c r="S104" s="395"/>
      <c r="T104" s="396"/>
      <c r="U104" s="34"/>
      <c r="V104" s="34"/>
      <c r="W104" s="35" t="s">
        <v>68</v>
      </c>
      <c r="X104" s="377">
        <v>44</v>
      </c>
      <c r="Y104" s="378">
        <f>IFERROR(IF(X104="",0,CEILING((X104/$H104),1)*$H104),"")</f>
        <v>54</v>
      </c>
      <c r="Z104" s="36">
        <f>IFERROR(IF(Y104=0,"",ROUNDUP(Y104/H104,0)*0.02175),"")</f>
        <v>0.10874999999999999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45.955555555555549</v>
      </c>
      <c r="BN104" s="64">
        <f>IFERROR(Y104*I104/H104,"0")</f>
        <v>56.4</v>
      </c>
      <c r="BO104" s="64">
        <f>IFERROR(1/J104*(X104/H104),"0")</f>
        <v>7.2751322751322733E-2</v>
      </c>
      <c r="BP104" s="64">
        <f>IFERROR(1/J104*(Y104/H104),"0")</f>
        <v>8.9285714285714274E-2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92">
        <v>4680115881518</v>
      </c>
      <c r="E105" s="393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5"/>
      <c r="R105" s="395"/>
      <c r="S105" s="395"/>
      <c r="T105" s="396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92">
        <v>4680115881303</v>
      </c>
      <c r="E106" s="393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5"/>
      <c r="R106" s="395"/>
      <c r="S106" s="395"/>
      <c r="T106" s="396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8"/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82"/>
      <c r="M107" s="382"/>
      <c r="N107" s="382"/>
      <c r="O107" s="409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79">
        <f>IFERROR(X104/H104,"0")+IFERROR(X105/H105,"0")+IFERROR(X106/H106,"0")</f>
        <v>4.0740740740740735</v>
      </c>
      <c r="Y107" s="379">
        <f>IFERROR(Y104/H104,"0")+IFERROR(Y105/H105,"0")+IFERROR(Y106/H106,"0")</f>
        <v>5</v>
      </c>
      <c r="Z107" s="379">
        <f>IFERROR(IF(Z104="",0,Z104),"0")+IFERROR(IF(Z105="",0,Z105),"0")+IFERROR(IF(Z106="",0,Z106),"0")</f>
        <v>0.10874999999999999</v>
      </c>
      <c r="AA107" s="380"/>
      <c r="AB107" s="380"/>
      <c r="AC107" s="380"/>
    </row>
    <row r="108" spans="1:68" x14ac:dyDescent="0.2">
      <c r="A108" s="382"/>
      <c r="B108" s="382"/>
      <c r="C108" s="382"/>
      <c r="D108" s="382"/>
      <c r="E108" s="382"/>
      <c r="F108" s="382"/>
      <c r="G108" s="382"/>
      <c r="H108" s="382"/>
      <c r="I108" s="382"/>
      <c r="J108" s="382"/>
      <c r="K108" s="382"/>
      <c r="L108" s="382"/>
      <c r="M108" s="382"/>
      <c r="N108" s="382"/>
      <c r="O108" s="409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79">
        <f>IFERROR(SUM(X104:X106),"0")</f>
        <v>44</v>
      </c>
      <c r="Y108" s="379">
        <f>IFERROR(SUM(Y104:Y106),"0")</f>
        <v>54</v>
      </c>
      <c r="Z108" s="37"/>
      <c r="AA108" s="380"/>
      <c r="AB108" s="380"/>
      <c r="AC108" s="380"/>
    </row>
    <row r="109" spans="1:68" ht="14.25" hidden="1" customHeight="1" x14ac:dyDescent="0.25">
      <c r="A109" s="383" t="s">
        <v>71</v>
      </c>
      <c r="B109" s="382"/>
      <c r="C109" s="382"/>
      <c r="D109" s="382"/>
      <c r="E109" s="382"/>
      <c r="F109" s="382"/>
      <c r="G109" s="382"/>
      <c r="H109" s="382"/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2"/>
      <c r="T109" s="382"/>
      <c r="U109" s="382"/>
      <c r="V109" s="382"/>
      <c r="W109" s="382"/>
      <c r="X109" s="382"/>
      <c r="Y109" s="382"/>
      <c r="Z109" s="382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92">
        <v>4607091386967</v>
      </c>
      <c r="E110" s="393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5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5"/>
      <c r="R110" s="395"/>
      <c r="S110" s="395"/>
      <c r="T110" s="396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92">
        <v>4607091386967</v>
      </c>
      <c r="E111" s="393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5"/>
      <c r="R111" s="395"/>
      <c r="S111" s="395"/>
      <c r="T111" s="396"/>
      <c r="U111" s="34"/>
      <c r="V111" s="34"/>
      <c r="W111" s="35" t="s">
        <v>68</v>
      </c>
      <c r="X111" s="377">
        <v>115</v>
      </c>
      <c r="Y111" s="378">
        <f>IFERROR(IF(X111="",0,CEILING((X111/$H111),1)*$H111),"")</f>
        <v>117.60000000000001</v>
      </c>
      <c r="Z111" s="36">
        <f>IFERROR(IF(Y111=0,"",ROUNDUP(Y111/H111,0)*0.02175),"")</f>
        <v>0.30449999999999999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122.72142857142858</v>
      </c>
      <c r="BN111" s="64">
        <f>IFERROR(Y111*I111/H111,"0")</f>
        <v>125.49600000000001</v>
      </c>
      <c r="BO111" s="64">
        <f>IFERROR(1/J111*(X111/H111),"0")</f>
        <v>0.24447278911564624</v>
      </c>
      <c r="BP111" s="64">
        <f>IFERROR(1/J111*(Y111/H111),"0")</f>
        <v>0.25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92">
        <v>4607091385731</v>
      </c>
      <c r="E112" s="393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4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5"/>
      <c r="R112" s="395"/>
      <c r="S112" s="395"/>
      <c r="T112" s="396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92">
        <v>4680115880894</v>
      </c>
      <c r="E113" s="393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5"/>
      <c r="R113" s="395"/>
      <c r="S113" s="395"/>
      <c r="T113" s="396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92">
        <v>4680115880214</v>
      </c>
      <c r="E114" s="393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4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5"/>
      <c r="R114" s="395"/>
      <c r="S114" s="395"/>
      <c r="T114" s="396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8"/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  <c r="N115" s="382"/>
      <c r="O115" s="409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79">
        <f>IFERROR(X110/H110,"0")+IFERROR(X111/H111,"0")+IFERROR(X112/H112,"0")+IFERROR(X113/H113,"0")+IFERROR(X114/H114,"0")</f>
        <v>13.69047619047619</v>
      </c>
      <c r="Y115" s="379">
        <f>IFERROR(Y110/H110,"0")+IFERROR(Y111/H111,"0")+IFERROR(Y112/H112,"0")+IFERROR(Y113/H113,"0")+IFERROR(Y114/H114,"0")</f>
        <v>14</v>
      </c>
      <c r="Z115" s="379">
        <f>IFERROR(IF(Z110="",0,Z110),"0")+IFERROR(IF(Z111="",0,Z111),"0")+IFERROR(IF(Z112="",0,Z112),"0")+IFERROR(IF(Z113="",0,Z113),"0")+IFERROR(IF(Z114="",0,Z114),"0")</f>
        <v>0.30449999999999999</v>
      </c>
      <c r="AA115" s="380"/>
      <c r="AB115" s="380"/>
      <c r="AC115" s="380"/>
    </row>
    <row r="116" spans="1:68" x14ac:dyDescent="0.2">
      <c r="A116" s="382"/>
      <c r="B116" s="382"/>
      <c r="C116" s="382"/>
      <c r="D116" s="382"/>
      <c r="E116" s="382"/>
      <c r="F116" s="382"/>
      <c r="G116" s="382"/>
      <c r="H116" s="382"/>
      <c r="I116" s="382"/>
      <c r="J116" s="382"/>
      <c r="K116" s="382"/>
      <c r="L116" s="382"/>
      <c r="M116" s="382"/>
      <c r="N116" s="382"/>
      <c r="O116" s="409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79">
        <f>IFERROR(SUM(X110:X114),"0")</f>
        <v>115</v>
      </c>
      <c r="Y116" s="379">
        <f>IFERROR(SUM(Y110:Y114),"0")</f>
        <v>117.60000000000001</v>
      </c>
      <c r="Z116" s="37"/>
      <c r="AA116" s="380"/>
      <c r="AB116" s="380"/>
      <c r="AC116" s="380"/>
    </row>
    <row r="117" spans="1:68" ht="16.5" hidden="1" customHeight="1" x14ac:dyDescent="0.25">
      <c r="A117" s="439" t="s">
        <v>190</v>
      </c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2"/>
      <c r="N117" s="382"/>
      <c r="O117" s="382"/>
      <c r="P117" s="382"/>
      <c r="Q117" s="382"/>
      <c r="R117" s="382"/>
      <c r="S117" s="382"/>
      <c r="T117" s="382"/>
      <c r="U117" s="382"/>
      <c r="V117" s="382"/>
      <c r="W117" s="382"/>
      <c r="X117" s="382"/>
      <c r="Y117" s="382"/>
      <c r="Z117" s="382"/>
      <c r="AA117" s="372"/>
      <c r="AB117" s="372"/>
      <c r="AC117" s="372"/>
    </row>
    <row r="118" spans="1:68" ht="14.25" hidden="1" customHeight="1" x14ac:dyDescent="0.25">
      <c r="A118" s="383" t="s">
        <v>109</v>
      </c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382"/>
      <c r="P118" s="382"/>
      <c r="Q118" s="382"/>
      <c r="R118" s="382"/>
      <c r="S118" s="382"/>
      <c r="T118" s="382"/>
      <c r="U118" s="382"/>
      <c r="V118" s="382"/>
      <c r="W118" s="382"/>
      <c r="X118" s="382"/>
      <c r="Y118" s="382"/>
      <c r="Z118" s="382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92">
        <v>4680115882133</v>
      </c>
      <c r="E119" s="393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5"/>
      <c r="R119" s="395"/>
      <c r="S119" s="395"/>
      <c r="T119" s="396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92">
        <v>4680115882133</v>
      </c>
      <c r="E120" s="393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5"/>
      <c r="R120" s="395"/>
      <c r="S120" s="395"/>
      <c r="T120" s="396"/>
      <c r="U120" s="34"/>
      <c r="V120" s="34"/>
      <c r="W120" s="35" t="s">
        <v>68</v>
      </c>
      <c r="X120" s="377">
        <v>10</v>
      </c>
      <c r="Y120" s="378">
        <f>IFERROR(IF(X120="",0,CEILING((X120/$H120),1)*$H120),"")</f>
        <v>11.2</v>
      </c>
      <c r="Z120" s="36">
        <f>IFERROR(IF(Y120=0,"",ROUNDUP(Y120/H120,0)*0.02175),"")</f>
        <v>2.1749999999999999E-2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10.428571428571429</v>
      </c>
      <c r="BN120" s="64">
        <f>IFERROR(Y120*I120/H120,"0")</f>
        <v>11.680000000000001</v>
      </c>
      <c r="BO120" s="64">
        <f>IFERROR(1/J120*(X120/H120),"0")</f>
        <v>1.5943877551020409E-2</v>
      </c>
      <c r="BP120" s="64">
        <f>IFERROR(1/J120*(Y120/H120),"0")</f>
        <v>1.7857142857142856E-2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92">
        <v>4680115880269</v>
      </c>
      <c r="E121" s="393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5"/>
      <c r="R121" s="395"/>
      <c r="S121" s="395"/>
      <c r="T121" s="396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92">
        <v>4680115880429</v>
      </c>
      <c r="E122" s="393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5"/>
      <c r="R122" s="395"/>
      <c r="S122" s="395"/>
      <c r="T122" s="396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92">
        <v>4680115881457</v>
      </c>
      <c r="E123" s="393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5"/>
      <c r="R123" s="395"/>
      <c r="S123" s="395"/>
      <c r="T123" s="396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8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409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79">
        <f>IFERROR(X119/H119,"0")+IFERROR(X120/H120,"0")+IFERROR(X121/H121,"0")+IFERROR(X122/H122,"0")+IFERROR(X123/H123,"0")</f>
        <v>0.8928571428571429</v>
      </c>
      <c r="Y124" s="379">
        <f>IFERROR(Y119/H119,"0")+IFERROR(Y120/H120,"0")+IFERROR(Y121/H121,"0")+IFERROR(Y122/H122,"0")+IFERROR(Y123/H123,"0")</f>
        <v>1</v>
      </c>
      <c r="Z124" s="379">
        <f>IFERROR(IF(Z119="",0,Z119),"0")+IFERROR(IF(Z120="",0,Z120),"0")+IFERROR(IF(Z121="",0,Z121),"0")+IFERROR(IF(Z122="",0,Z122),"0")+IFERROR(IF(Z123="",0,Z123),"0")</f>
        <v>2.1749999999999999E-2</v>
      </c>
      <c r="AA124" s="380"/>
      <c r="AB124" s="380"/>
      <c r="AC124" s="380"/>
    </row>
    <row r="125" spans="1:68" x14ac:dyDescent="0.2">
      <c r="A125" s="382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409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79">
        <f>IFERROR(SUM(X119:X123),"0")</f>
        <v>10</v>
      </c>
      <c r="Y125" s="379">
        <f>IFERROR(SUM(Y119:Y123),"0")</f>
        <v>11.2</v>
      </c>
      <c r="Z125" s="37"/>
      <c r="AA125" s="380"/>
      <c r="AB125" s="380"/>
      <c r="AC125" s="380"/>
    </row>
    <row r="126" spans="1:68" ht="14.25" hidden="1" customHeight="1" x14ac:dyDescent="0.25">
      <c r="A126" s="383" t="s">
        <v>147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382"/>
      <c r="Y126" s="382"/>
      <c r="Z126" s="382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92">
        <v>4680115881488</v>
      </c>
      <c r="E127" s="393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4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5"/>
      <c r="R127" s="395"/>
      <c r="S127" s="395"/>
      <c r="T127" s="396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92">
        <v>4680115881488</v>
      </c>
      <c r="E128" s="393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460" t="s">
        <v>203</v>
      </c>
      <c r="Q128" s="395"/>
      <c r="R128" s="395"/>
      <c r="S128" s="395"/>
      <c r="T128" s="396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92">
        <v>4680115882775</v>
      </c>
      <c r="E129" s="393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67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5"/>
      <c r="R129" s="395"/>
      <c r="S129" s="395"/>
      <c r="T129" s="396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92">
        <v>4680115880658</v>
      </c>
      <c r="E130" s="393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95"/>
      <c r="R130" s="395"/>
      <c r="S130" s="395"/>
      <c r="T130" s="396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92">
        <v>4680115880658</v>
      </c>
      <c r="E131" s="393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689" t="s">
        <v>209</v>
      </c>
      <c r="Q131" s="395"/>
      <c r="R131" s="395"/>
      <c r="S131" s="395"/>
      <c r="T131" s="396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8"/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409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82"/>
      <c r="B133" s="382"/>
      <c r="C133" s="382"/>
      <c r="D133" s="382"/>
      <c r="E133" s="382"/>
      <c r="F133" s="382"/>
      <c r="G133" s="382"/>
      <c r="H133" s="382"/>
      <c r="I133" s="382"/>
      <c r="J133" s="382"/>
      <c r="K133" s="382"/>
      <c r="L133" s="382"/>
      <c r="M133" s="382"/>
      <c r="N133" s="382"/>
      <c r="O133" s="409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383" t="s">
        <v>71</v>
      </c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382"/>
      <c r="W134" s="382"/>
      <c r="X134" s="382"/>
      <c r="Y134" s="382"/>
      <c r="Z134" s="382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92">
        <v>4607091385168</v>
      </c>
      <c r="E135" s="393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5"/>
      <c r="R135" s="395"/>
      <c r="S135" s="395"/>
      <c r="T135" s="396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92">
        <v>4607091385168</v>
      </c>
      <c r="E136" s="393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4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5"/>
      <c r="R136" s="395"/>
      <c r="S136" s="395"/>
      <c r="T136" s="396"/>
      <c r="U136" s="34"/>
      <c r="V136" s="34"/>
      <c r="W136" s="35" t="s">
        <v>68</v>
      </c>
      <c r="X136" s="377">
        <v>93</v>
      </c>
      <c r="Y136" s="378">
        <f t="shared" si="21"/>
        <v>100.80000000000001</v>
      </c>
      <c r="Z136" s="36">
        <f>IFERROR(IF(Y136=0,"",ROUNDUP(Y136/H136,0)*0.02175),"")</f>
        <v>0.26100000000000001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99.17785714285715</v>
      </c>
      <c r="BN136" s="64">
        <f t="shared" si="23"/>
        <v>107.49600000000001</v>
      </c>
      <c r="BO136" s="64">
        <f t="shared" si="24"/>
        <v>0.19770408163265304</v>
      </c>
      <c r="BP136" s="64">
        <f t="shared" si="25"/>
        <v>0.21428571428571427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92">
        <v>4607091383256</v>
      </c>
      <c r="E137" s="393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6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5"/>
      <c r="R137" s="395"/>
      <c r="S137" s="395"/>
      <c r="T137" s="396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216</v>
      </c>
      <c r="B138" s="54" t="s">
        <v>217</v>
      </c>
      <c r="C138" s="31">
        <v>4301051358</v>
      </c>
      <c r="D138" s="392">
        <v>4607091385748</v>
      </c>
      <c r="E138" s="393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5"/>
      <c r="R138" s="395"/>
      <c r="S138" s="395"/>
      <c r="T138" s="396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92">
        <v>4680115884533</v>
      </c>
      <c r="E139" s="393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49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5"/>
      <c r="R139" s="395"/>
      <c r="S139" s="395"/>
      <c r="T139" s="396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92">
        <v>4680115882645</v>
      </c>
      <c r="E140" s="393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7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5"/>
      <c r="R140" s="395"/>
      <c r="S140" s="395"/>
      <c r="T140" s="396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8"/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409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79">
        <f>IFERROR(X135/H135,"0")+IFERROR(X136/H136,"0")+IFERROR(X137/H137,"0")+IFERROR(X138/H138,"0")+IFERROR(X139/H139,"0")+IFERROR(X140/H140,"0")</f>
        <v>11.071428571428571</v>
      </c>
      <c r="Y141" s="379">
        <f>IFERROR(Y135/H135,"0")+IFERROR(Y136/H136,"0")+IFERROR(Y137/H137,"0")+IFERROR(Y138/H138,"0")+IFERROR(Y139/H139,"0")+IFERROR(Y140/H140,"0")</f>
        <v>12</v>
      </c>
      <c r="Z141" s="379">
        <f>IFERROR(IF(Z135="",0,Z135),"0")+IFERROR(IF(Z136="",0,Z136),"0")+IFERROR(IF(Z137="",0,Z137),"0")+IFERROR(IF(Z138="",0,Z138),"0")+IFERROR(IF(Z139="",0,Z139),"0")+IFERROR(IF(Z140="",0,Z140),"0")</f>
        <v>0.26100000000000001</v>
      </c>
      <c r="AA141" s="380"/>
      <c r="AB141" s="380"/>
      <c r="AC141" s="380"/>
    </row>
    <row r="142" spans="1:68" x14ac:dyDescent="0.2">
      <c r="A142" s="382"/>
      <c r="B142" s="382"/>
      <c r="C142" s="382"/>
      <c r="D142" s="382"/>
      <c r="E142" s="382"/>
      <c r="F142" s="382"/>
      <c r="G142" s="382"/>
      <c r="H142" s="382"/>
      <c r="I142" s="382"/>
      <c r="J142" s="382"/>
      <c r="K142" s="382"/>
      <c r="L142" s="382"/>
      <c r="M142" s="382"/>
      <c r="N142" s="382"/>
      <c r="O142" s="409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79">
        <f>IFERROR(SUM(X135:X140),"0")</f>
        <v>93</v>
      </c>
      <c r="Y142" s="379">
        <f>IFERROR(SUM(Y135:Y140),"0")</f>
        <v>100.80000000000001</v>
      </c>
      <c r="Z142" s="37"/>
      <c r="AA142" s="380"/>
      <c r="AB142" s="380"/>
      <c r="AC142" s="380"/>
    </row>
    <row r="143" spans="1:68" ht="14.25" hidden="1" customHeight="1" x14ac:dyDescent="0.25">
      <c r="A143" s="383" t="s">
        <v>168</v>
      </c>
      <c r="B143" s="382"/>
      <c r="C143" s="382"/>
      <c r="D143" s="382"/>
      <c r="E143" s="382"/>
      <c r="F143" s="382"/>
      <c r="G143" s="382"/>
      <c r="H143" s="382"/>
      <c r="I143" s="382"/>
      <c r="J143" s="382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92">
        <v>4680115882652</v>
      </c>
      <c r="E144" s="393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7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5"/>
      <c r="R144" s="395"/>
      <c r="S144" s="395"/>
      <c r="T144" s="396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92">
        <v>4680115880238</v>
      </c>
      <c r="E145" s="393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5"/>
      <c r="R145" s="395"/>
      <c r="S145" s="395"/>
      <c r="T145" s="396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8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409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2"/>
      <c r="M147" s="382"/>
      <c r="N147" s="382"/>
      <c r="O147" s="409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439" t="s">
        <v>226</v>
      </c>
      <c r="B148" s="382"/>
      <c r="C148" s="382"/>
      <c r="D148" s="382"/>
      <c r="E148" s="382"/>
      <c r="F148" s="382"/>
      <c r="G148" s="382"/>
      <c r="H148" s="382"/>
      <c r="I148" s="382"/>
      <c r="J148" s="382"/>
      <c r="K148" s="382"/>
      <c r="L148" s="382"/>
      <c r="M148" s="382"/>
      <c r="N148" s="382"/>
      <c r="O148" s="382"/>
      <c r="P148" s="382"/>
      <c r="Q148" s="382"/>
      <c r="R148" s="382"/>
      <c r="S148" s="382"/>
      <c r="T148" s="382"/>
      <c r="U148" s="382"/>
      <c r="V148" s="382"/>
      <c r="W148" s="382"/>
      <c r="X148" s="382"/>
      <c r="Y148" s="382"/>
      <c r="Z148" s="382"/>
      <c r="AA148" s="372"/>
      <c r="AB148" s="372"/>
      <c r="AC148" s="372"/>
    </row>
    <row r="149" spans="1:68" ht="14.25" hidden="1" customHeight="1" x14ac:dyDescent="0.25">
      <c r="A149" s="383" t="s">
        <v>109</v>
      </c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382"/>
      <c r="Y149" s="382"/>
      <c r="Z149" s="382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92">
        <v>4680115882577</v>
      </c>
      <c r="E150" s="393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5"/>
      <c r="R150" s="395"/>
      <c r="S150" s="395"/>
      <c r="T150" s="396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92">
        <v>4680115882577</v>
      </c>
      <c r="E151" s="393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5"/>
      <c r="R151" s="395"/>
      <c r="S151" s="395"/>
      <c r="T151" s="396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8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409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2"/>
      <c r="M153" s="382"/>
      <c r="N153" s="382"/>
      <c r="O153" s="409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383" t="s">
        <v>63</v>
      </c>
      <c r="B154" s="382"/>
      <c r="C154" s="382"/>
      <c r="D154" s="382"/>
      <c r="E154" s="382"/>
      <c r="F154" s="382"/>
      <c r="G154" s="382"/>
      <c r="H154" s="382"/>
      <c r="I154" s="382"/>
      <c r="J154" s="382"/>
      <c r="K154" s="382"/>
      <c r="L154" s="382"/>
      <c r="M154" s="382"/>
      <c r="N154" s="382"/>
      <c r="O154" s="382"/>
      <c r="P154" s="382"/>
      <c r="Q154" s="382"/>
      <c r="R154" s="382"/>
      <c r="S154" s="382"/>
      <c r="T154" s="382"/>
      <c r="U154" s="382"/>
      <c r="V154" s="382"/>
      <c r="W154" s="382"/>
      <c r="X154" s="382"/>
      <c r="Y154" s="382"/>
      <c r="Z154" s="382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92">
        <v>4680115883444</v>
      </c>
      <c r="E155" s="393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5"/>
      <c r="R155" s="395"/>
      <c r="S155" s="395"/>
      <c r="T155" s="396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92">
        <v>4680115883444</v>
      </c>
      <c r="E156" s="393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5"/>
      <c r="R156" s="395"/>
      <c r="S156" s="395"/>
      <c r="T156" s="396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8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9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409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383" t="s">
        <v>71</v>
      </c>
      <c r="B159" s="382"/>
      <c r="C159" s="382"/>
      <c r="D159" s="382"/>
      <c r="E159" s="382"/>
      <c r="F159" s="382"/>
      <c r="G159" s="382"/>
      <c r="H159" s="382"/>
      <c r="I159" s="382"/>
      <c r="J159" s="382"/>
      <c r="K159" s="382"/>
      <c r="L159" s="382"/>
      <c r="M159" s="382"/>
      <c r="N159" s="382"/>
      <c r="O159" s="382"/>
      <c r="P159" s="382"/>
      <c r="Q159" s="382"/>
      <c r="R159" s="382"/>
      <c r="S159" s="382"/>
      <c r="T159" s="382"/>
      <c r="U159" s="382"/>
      <c r="V159" s="382"/>
      <c r="W159" s="382"/>
      <c r="X159" s="382"/>
      <c r="Y159" s="382"/>
      <c r="Z159" s="382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4301051476</v>
      </c>
      <c r="D160" s="392">
        <v>4680115882584</v>
      </c>
      <c r="E160" s="393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7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5"/>
      <c r="R160" s="395"/>
      <c r="S160" s="395"/>
      <c r="T160" s="396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4301051477</v>
      </c>
      <c r="D161" s="392">
        <v>4680115882584</v>
      </c>
      <c r="E161" s="393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56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5"/>
      <c r="R161" s="395"/>
      <c r="S161" s="395"/>
      <c r="T161" s="396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8"/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409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82"/>
      <c r="B163" s="382"/>
      <c r="C163" s="382"/>
      <c r="D163" s="382"/>
      <c r="E163" s="382"/>
      <c r="F163" s="382"/>
      <c r="G163" s="382"/>
      <c r="H163" s="382"/>
      <c r="I163" s="382"/>
      <c r="J163" s="382"/>
      <c r="K163" s="382"/>
      <c r="L163" s="382"/>
      <c r="M163" s="382"/>
      <c r="N163" s="382"/>
      <c r="O163" s="409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439" t="s">
        <v>107</v>
      </c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382"/>
      <c r="P164" s="382"/>
      <c r="Q164" s="382"/>
      <c r="R164" s="382"/>
      <c r="S164" s="382"/>
      <c r="T164" s="382"/>
      <c r="U164" s="382"/>
      <c r="V164" s="382"/>
      <c r="W164" s="382"/>
      <c r="X164" s="382"/>
      <c r="Y164" s="382"/>
      <c r="Z164" s="382"/>
      <c r="AA164" s="372"/>
      <c r="AB164" s="372"/>
      <c r="AC164" s="372"/>
    </row>
    <row r="165" spans="1:68" ht="14.25" hidden="1" customHeight="1" x14ac:dyDescent="0.25">
      <c r="A165" s="383" t="s">
        <v>109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92">
        <v>4607091382945</v>
      </c>
      <c r="E166" s="393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5"/>
      <c r="R166" s="395"/>
      <c r="S166" s="395"/>
      <c r="T166" s="396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92">
        <v>4607091382952</v>
      </c>
      <c r="E167" s="393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6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5"/>
      <c r="R167" s="395"/>
      <c r="S167" s="395"/>
      <c r="T167" s="396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92">
        <v>4607091384604</v>
      </c>
      <c r="E168" s="393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5"/>
      <c r="R168" s="395"/>
      <c r="S168" s="395"/>
      <c r="T168" s="396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8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2"/>
      <c r="N169" s="382"/>
      <c r="O169" s="409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82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9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383" t="s">
        <v>63</v>
      </c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82"/>
      <c r="V171" s="382"/>
      <c r="W171" s="382"/>
      <c r="X171" s="382"/>
      <c r="Y171" s="382"/>
      <c r="Z171" s="382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92">
        <v>4607091387667</v>
      </c>
      <c r="E172" s="393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7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5"/>
      <c r="R172" s="395"/>
      <c r="S172" s="395"/>
      <c r="T172" s="396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92">
        <v>4607091387636</v>
      </c>
      <c r="E173" s="393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5"/>
      <c r="R173" s="395"/>
      <c r="S173" s="395"/>
      <c r="T173" s="396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92">
        <v>4607091382426</v>
      </c>
      <c r="E174" s="393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4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5"/>
      <c r="R174" s="395"/>
      <c r="S174" s="395"/>
      <c r="T174" s="396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92">
        <v>4607091386547</v>
      </c>
      <c r="E175" s="393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5"/>
      <c r="R175" s="395"/>
      <c r="S175" s="395"/>
      <c r="T175" s="396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92">
        <v>4607091382464</v>
      </c>
      <c r="E176" s="393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5"/>
      <c r="R176" s="395"/>
      <c r="S176" s="395"/>
      <c r="T176" s="396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8"/>
      <c r="B177" s="382"/>
      <c r="C177" s="382"/>
      <c r="D177" s="382"/>
      <c r="E177" s="382"/>
      <c r="F177" s="382"/>
      <c r="G177" s="382"/>
      <c r="H177" s="382"/>
      <c r="I177" s="382"/>
      <c r="J177" s="382"/>
      <c r="K177" s="382"/>
      <c r="L177" s="382"/>
      <c r="M177" s="382"/>
      <c r="N177" s="382"/>
      <c r="O177" s="409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82"/>
      <c r="B178" s="382"/>
      <c r="C178" s="382"/>
      <c r="D178" s="382"/>
      <c r="E178" s="382"/>
      <c r="F178" s="382"/>
      <c r="G178" s="382"/>
      <c r="H178" s="382"/>
      <c r="I178" s="382"/>
      <c r="J178" s="382"/>
      <c r="K178" s="382"/>
      <c r="L178" s="382"/>
      <c r="M178" s="382"/>
      <c r="N178" s="382"/>
      <c r="O178" s="409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383" t="s">
        <v>71</v>
      </c>
      <c r="B179" s="382"/>
      <c r="C179" s="382"/>
      <c r="D179" s="382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92">
        <v>4607091385304</v>
      </c>
      <c r="E180" s="393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6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5"/>
      <c r="R180" s="395"/>
      <c r="S180" s="395"/>
      <c r="T180" s="396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92">
        <v>4607091386264</v>
      </c>
      <c r="E181" s="393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4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5"/>
      <c r="R181" s="395"/>
      <c r="S181" s="395"/>
      <c r="T181" s="396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92">
        <v>4607091385427</v>
      </c>
      <c r="E182" s="393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6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5"/>
      <c r="R182" s="395"/>
      <c r="S182" s="395"/>
      <c r="T182" s="396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8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9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9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428" t="s">
        <v>258</v>
      </c>
      <c r="B185" s="429"/>
      <c r="C185" s="429"/>
      <c r="D185" s="429"/>
      <c r="E185" s="429"/>
      <c r="F185" s="429"/>
      <c r="G185" s="429"/>
      <c r="H185" s="429"/>
      <c r="I185" s="429"/>
      <c r="J185" s="429"/>
      <c r="K185" s="429"/>
      <c r="L185" s="429"/>
      <c r="M185" s="429"/>
      <c r="N185" s="429"/>
      <c r="O185" s="429"/>
      <c r="P185" s="429"/>
      <c r="Q185" s="429"/>
      <c r="R185" s="429"/>
      <c r="S185" s="429"/>
      <c r="T185" s="429"/>
      <c r="U185" s="429"/>
      <c r="V185" s="429"/>
      <c r="W185" s="429"/>
      <c r="X185" s="429"/>
      <c r="Y185" s="429"/>
      <c r="Z185" s="429"/>
      <c r="AA185" s="48"/>
      <c r="AB185" s="48"/>
      <c r="AC185" s="48"/>
    </row>
    <row r="186" spans="1:68" ht="16.5" hidden="1" customHeight="1" x14ac:dyDescent="0.25">
      <c r="A186" s="439" t="s">
        <v>259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2"/>
      <c r="AB186" s="372"/>
      <c r="AC186" s="372"/>
    </row>
    <row r="187" spans="1:68" ht="14.25" hidden="1" customHeight="1" x14ac:dyDescent="0.25">
      <c r="A187" s="383" t="s">
        <v>63</v>
      </c>
      <c r="B187" s="382"/>
      <c r="C187" s="382"/>
      <c r="D187" s="382"/>
      <c r="E187" s="382"/>
      <c r="F187" s="382"/>
      <c r="G187" s="382"/>
      <c r="H187" s="382"/>
      <c r="I187" s="382"/>
      <c r="J187" s="382"/>
      <c r="K187" s="382"/>
      <c r="L187" s="382"/>
      <c r="M187" s="382"/>
      <c r="N187" s="382"/>
      <c r="O187" s="382"/>
      <c r="P187" s="382"/>
      <c r="Q187" s="382"/>
      <c r="R187" s="382"/>
      <c r="S187" s="382"/>
      <c r="T187" s="382"/>
      <c r="U187" s="382"/>
      <c r="V187" s="382"/>
      <c r="W187" s="382"/>
      <c r="X187" s="382"/>
      <c r="Y187" s="382"/>
      <c r="Z187" s="382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92">
        <v>4680115880993</v>
      </c>
      <c r="E188" s="393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5"/>
      <c r="R188" s="395"/>
      <c r="S188" s="395"/>
      <c r="T188" s="396"/>
      <c r="U188" s="34"/>
      <c r="V188" s="34"/>
      <c r="W188" s="35" t="s">
        <v>68</v>
      </c>
      <c r="X188" s="377">
        <v>70</v>
      </c>
      <c r="Y188" s="378">
        <f t="shared" ref="Y188:Y195" si="26">IFERROR(IF(X188="",0,CEILING((X188/$H188),1)*$H188),"")</f>
        <v>71.400000000000006</v>
      </c>
      <c r="Z188" s="36">
        <f>IFERROR(IF(Y188=0,"",ROUNDUP(Y188/H188,0)*0.00753),"")</f>
        <v>0.12801000000000001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74.333333333333329</v>
      </c>
      <c r="BN188" s="64">
        <f t="shared" ref="BN188:BN195" si="28">IFERROR(Y188*I188/H188,"0")</f>
        <v>75.820000000000007</v>
      </c>
      <c r="BO188" s="64">
        <f t="shared" ref="BO188:BO195" si="29">IFERROR(1/J188*(X188/H188),"0")</f>
        <v>0.10683760683760682</v>
      </c>
      <c r="BP188" s="64">
        <f t="shared" ref="BP188:BP195" si="30">IFERROR(1/J188*(Y188/H188),"0")</f>
        <v>0.10897435897435898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92">
        <v>4680115881761</v>
      </c>
      <c r="E189" s="393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6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5"/>
      <c r="R189" s="395"/>
      <c r="S189" s="395"/>
      <c r="T189" s="396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92">
        <v>4680115881563</v>
      </c>
      <c r="E190" s="393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5"/>
      <c r="R190" s="395"/>
      <c r="S190" s="395"/>
      <c r="T190" s="396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92">
        <v>4680115880986</v>
      </c>
      <c r="E191" s="393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5"/>
      <c r="R191" s="395"/>
      <c r="S191" s="395"/>
      <c r="T191" s="396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92">
        <v>4680115881785</v>
      </c>
      <c r="E192" s="393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5"/>
      <c r="R192" s="395"/>
      <c r="S192" s="395"/>
      <c r="T192" s="396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92">
        <v>4680115881679</v>
      </c>
      <c r="E193" s="393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5"/>
      <c r="R193" s="395"/>
      <c r="S193" s="395"/>
      <c r="T193" s="396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92">
        <v>4680115880191</v>
      </c>
      <c r="E194" s="393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5"/>
      <c r="R194" s="395"/>
      <c r="S194" s="395"/>
      <c r="T194" s="396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92">
        <v>4680115883963</v>
      </c>
      <c r="E195" s="393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5"/>
      <c r="R195" s="395"/>
      <c r="S195" s="395"/>
      <c r="T195" s="396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8"/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409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16.666666666666664</v>
      </c>
      <c r="Y196" s="379">
        <f>IFERROR(Y188/H188,"0")+IFERROR(Y189/H189,"0")+IFERROR(Y190/H190,"0")+IFERROR(Y191/H191,"0")+IFERROR(Y192/H192,"0")+IFERROR(Y193/H193,"0")+IFERROR(Y194/H194,"0")+IFERROR(Y195/H195,"0")</f>
        <v>17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0.12801000000000001</v>
      </c>
      <c r="AA196" s="380"/>
      <c r="AB196" s="380"/>
      <c r="AC196" s="380"/>
    </row>
    <row r="197" spans="1:68" x14ac:dyDescent="0.2">
      <c r="A197" s="382"/>
      <c r="B197" s="382"/>
      <c r="C197" s="382"/>
      <c r="D197" s="382"/>
      <c r="E197" s="382"/>
      <c r="F197" s="382"/>
      <c r="G197" s="382"/>
      <c r="H197" s="382"/>
      <c r="I197" s="382"/>
      <c r="J197" s="382"/>
      <c r="K197" s="382"/>
      <c r="L197" s="382"/>
      <c r="M197" s="382"/>
      <c r="N197" s="382"/>
      <c r="O197" s="409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79">
        <f>IFERROR(SUM(X188:X195),"0")</f>
        <v>70</v>
      </c>
      <c r="Y197" s="379">
        <f>IFERROR(SUM(Y188:Y195),"0")</f>
        <v>71.400000000000006</v>
      </c>
      <c r="Z197" s="37"/>
      <c r="AA197" s="380"/>
      <c r="AB197" s="380"/>
      <c r="AC197" s="380"/>
    </row>
    <row r="198" spans="1:68" ht="16.5" hidden="1" customHeight="1" x14ac:dyDescent="0.25">
      <c r="A198" s="439" t="s">
        <v>276</v>
      </c>
      <c r="B198" s="382"/>
      <c r="C198" s="382"/>
      <c r="D198" s="382"/>
      <c r="E198" s="382"/>
      <c r="F198" s="382"/>
      <c r="G198" s="382"/>
      <c r="H198" s="382"/>
      <c r="I198" s="382"/>
      <c r="J198" s="382"/>
      <c r="K198" s="382"/>
      <c r="L198" s="382"/>
      <c r="M198" s="382"/>
      <c r="N198" s="382"/>
      <c r="O198" s="382"/>
      <c r="P198" s="382"/>
      <c r="Q198" s="382"/>
      <c r="R198" s="382"/>
      <c r="S198" s="382"/>
      <c r="T198" s="382"/>
      <c r="U198" s="382"/>
      <c r="V198" s="382"/>
      <c r="W198" s="382"/>
      <c r="X198" s="382"/>
      <c r="Y198" s="382"/>
      <c r="Z198" s="382"/>
      <c r="AA198" s="372"/>
      <c r="AB198" s="372"/>
      <c r="AC198" s="372"/>
    </row>
    <row r="199" spans="1:68" ht="14.25" hidden="1" customHeight="1" x14ac:dyDescent="0.25">
      <c r="A199" s="383" t="s">
        <v>109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92">
        <v>4680115881402</v>
      </c>
      <c r="E200" s="393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4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5"/>
      <c r="R200" s="395"/>
      <c r="S200" s="395"/>
      <c r="T200" s="396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92">
        <v>4680115881396</v>
      </c>
      <c r="E201" s="393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5"/>
      <c r="R201" s="395"/>
      <c r="S201" s="395"/>
      <c r="T201" s="396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8"/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409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82"/>
      <c r="B203" s="382"/>
      <c r="C203" s="382"/>
      <c r="D203" s="382"/>
      <c r="E203" s="382"/>
      <c r="F203" s="382"/>
      <c r="G203" s="382"/>
      <c r="H203" s="382"/>
      <c r="I203" s="382"/>
      <c r="J203" s="382"/>
      <c r="K203" s="382"/>
      <c r="L203" s="382"/>
      <c r="M203" s="382"/>
      <c r="N203" s="382"/>
      <c r="O203" s="409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383" t="s">
        <v>147</v>
      </c>
      <c r="B204" s="382"/>
      <c r="C204" s="382"/>
      <c r="D204" s="382"/>
      <c r="E204" s="382"/>
      <c r="F204" s="382"/>
      <c r="G204" s="382"/>
      <c r="H204" s="382"/>
      <c r="I204" s="382"/>
      <c r="J204" s="382"/>
      <c r="K204" s="382"/>
      <c r="L204" s="382"/>
      <c r="M204" s="382"/>
      <c r="N204" s="382"/>
      <c r="O204" s="382"/>
      <c r="P204" s="382"/>
      <c r="Q204" s="382"/>
      <c r="R204" s="382"/>
      <c r="S204" s="382"/>
      <c r="T204" s="382"/>
      <c r="U204" s="382"/>
      <c r="V204" s="382"/>
      <c r="W204" s="382"/>
      <c r="X204" s="382"/>
      <c r="Y204" s="382"/>
      <c r="Z204" s="382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92">
        <v>4680115882935</v>
      </c>
      <c r="E205" s="393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5"/>
      <c r="R205" s="395"/>
      <c r="S205" s="395"/>
      <c r="T205" s="396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92">
        <v>4680115880764</v>
      </c>
      <c r="E206" s="393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5"/>
      <c r="R206" s="395"/>
      <c r="S206" s="395"/>
      <c r="T206" s="396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8"/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409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2"/>
      <c r="M208" s="382"/>
      <c r="N208" s="382"/>
      <c r="O208" s="409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383" t="s">
        <v>63</v>
      </c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2"/>
      <c r="N209" s="382"/>
      <c r="O209" s="382"/>
      <c r="P209" s="382"/>
      <c r="Q209" s="382"/>
      <c r="R209" s="382"/>
      <c r="S209" s="382"/>
      <c r="T209" s="382"/>
      <c r="U209" s="382"/>
      <c r="V209" s="382"/>
      <c r="W209" s="382"/>
      <c r="X209" s="382"/>
      <c r="Y209" s="382"/>
      <c r="Z209" s="382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92">
        <v>4680115882683</v>
      </c>
      <c r="E210" s="393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5"/>
      <c r="R210" s="395"/>
      <c r="S210" s="395"/>
      <c r="T210" s="396"/>
      <c r="U210" s="34"/>
      <c r="V210" s="34"/>
      <c r="W210" s="35" t="s">
        <v>68</v>
      </c>
      <c r="X210" s="377">
        <v>59</v>
      </c>
      <c r="Y210" s="378">
        <f t="shared" ref="Y210:Y217" si="31">IFERROR(IF(X210="",0,CEILING((X210/$H210),1)*$H210),"")</f>
        <v>59.400000000000006</v>
      </c>
      <c r="Z210" s="36">
        <f>IFERROR(IF(Y210=0,"",ROUNDUP(Y210/H210,0)*0.00937),"")</f>
        <v>0.10306999999999999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61.294444444444444</v>
      </c>
      <c r="BN210" s="64">
        <f t="shared" ref="BN210:BN217" si="33">IFERROR(Y210*I210/H210,"0")</f>
        <v>61.71</v>
      </c>
      <c r="BO210" s="64">
        <f t="shared" ref="BO210:BO217" si="34">IFERROR(1/J210*(X210/H210),"0")</f>
        <v>9.1049382716049385E-2</v>
      </c>
      <c r="BP210" s="64">
        <f t="shared" ref="BP210:BP217" si="35">IFERROR(1/J210*(Y210/H210),"0")</f>
        <v>9.166666666666666E-2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92">
        <v>4680115882690</v>
      </c>
      <c r="E211" s="393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5"/>
      <c r="R211" s="395"/>
      <c r="S211" s="395"/>
      <c r="T211" s="396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92">
        <v>4680115882669</v>
      </c>
      <c r="E212" s="393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5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5"/>
      <c r="R212" s="395"/>
      <c r="S212" s="395"/>
      <c r="T212" s="396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92">
        <v>4680115882676</v>
      </c>
      <c r="E213" s="393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5"/>
      <c r="R213" s="395"/>
      <c r="S213" s="395"/>
      <c r="T213" s="396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92">
        <v>4680115884014</v>
      </c>
      <c r="E214" s="393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5"/>
      <c r="R214" s="395"/>
      <c r="S214" s="395"/>
      <c r="T214" s="396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92">
        <v>4680115884007</v>
      </c>
      <c r="E215" s="393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5"/>
      <c r="R215" s="395"/>
      <c r="S215" s="395"/>
      <c r="T215" s="396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92">
        <v>4680115884038</v>
      </c>
      <c r="E216" s="393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6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5"/>
      <c r="R216" s="395"/>
      <c r="S216" s="395"/>
      <c r="T216" s="396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92">
        <v>4680115884021</v>
      </c>
      <c r="E217" s="393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5"/>
      <c r="R217" s="395"/>
      <c r="S217" s="395"/>
      <c r="T217" s="396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8"/>
      <c r="B218" s="382"/>
      <c r="C218" s="382"/>
      <c r="D218" s="382"/>
      <c r="E218" s="382"/>
      <c r="F218" s="382"/>
      <c r="G218" s="382"/>
      <c r="H218" s="382"/>
      <c r="I218" s="382"/>
      <c r="J218" s="382"/>
      <c r="K218" s="382"/>
      <c r="L218" s="382"/>
      <c r="M218" s="382"/>
      <c r="N218" s="382"/>
      <c r="O218" s="409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10.925925925925926</v>
      </c>
      <c r="Y218" s="379">
        <f>IFERROR(Y210/H210,"0")+IFERROR(Y211/H211,"0")+IFERROR(Y212/H212,"0")+IFERROR(Y213/H213,"0")+IFERROR(Y214/H214,"0")+IFERROR(Y215/H215,"0")+IFERROR(Y216/H216,"0")+IFERROR(Y217/H217,"0")</f>
        <v>11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0.10306999999999999</v>
      </c>
      <c r="AA218" s="380"/>
      <c r="AB218" s="380"/>
      <c r="AC218" s="380"/>
    </row>
    <row r="219" spans="1:68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9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79">
        <f>IFERROR(SUM(X210:X217),"0")</f>
        <v>59</v>
      </c>
      <c r="Y219" s="379">
        <f>IFERROR(SUM(Y210:Y217),"0")</f>
        <v>59.400000000000006</v>
      </c>
      <c r="Z219" s="37"/>
      <c r="AA219" s="380"/>
      <c r="AB219" s="380"/>
      <c r="AC219" s="380"/>
    </row>
    <row r="220" spans="1:68" ht="14.25" hidden="1" customHeight="1" x14ac:dyDescent="0.25">
      <c r="A220" s="383" t="s">
        <v>71</v>
      </c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382"/>
      <c r="P220" s="382"/>
      <c r="Q220" s="382"/>
      <c r="R220" s="382"/>
      <c r="S220" s="382"/>
      <c r="T220" s="382"/>
      <c r="U220" s="382"/>
      <c r="V220" s="382"/>
      <c r="W220" s="382"/>
      <c r="X220" s="382"/>
      <c r="Y220" s="382"/>
      <c r="Z220" s="382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92">
        <v>4680115881594</v>
      </c>
      <c r="E221" s="393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5"/>
      <c r="R221" s="395"/>
      <c r="S221" s="395"/>
      <c r="T221" s="396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92">
        <v>4680115880962</v>
      </c>
      <c r="E222" s="393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54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5"/>
      <c r="R222" s="395"/>
      <c r="S222" s="395"/>
      <c r="T222" s="396"/>
      <c r="U222" s="34"/>
      <c r="V222" s="34"/>
      <c r="W222" s="35" t="s">
        <v>68</v>
      </c>
      <c r="X222" s="377">
        <v>142</v>
      </c>
      <c r="Y222" s="378">
        <f t="shared" si="36"/>
        <v>148.19999999999999</v>
      </c>
      <c r="Z222" s="36">
        <f>IFERROR(IF(Y222=0,"",ROUNDUP(Y222/H222,0)*0.02175),"")</f>
        <v>0.41324999999999995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152.26769230769233</v>
      </c>
      <c r="BN222" s="64">
        <f t="shared" si="38"/>
        <v>158.91600000000003</v>
      </c>
      <c r="BO222" s="64">
        <f t="shared" si="39"/>
        <v>0.32509157509157505</v>
      </c>
      <c r="BP222" s="64">
        <f t="shared" si="40"/>
        <v>0.33928571428571425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92">
        <v>4680115881617</v>
      </c>
      <c r="E223" s="393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5"/>
      <c r="R223" s="395"/>
      <c r="S223" s="395"/>
      <c r="T223" s="396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92">
        <v>4680115880573</v>
      </c>
      <c r="E224" s="393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5"/>
      <c r="R224" s="395"/>
      <c r="S224" s="395"/>
      <c r="T224" s="396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92">
        <v>4680115882195</v>
      </c>
      <c r="E225" s="393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5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5"/>
      <c r="R225" s="395"/>
      <c r="S225" s="395"/>
      <c r="T225" s="396"/>
      <c r="U225" s="34"/>
      <c r="V225" s="34"/>
      <c r="W225" s="35" t="s">
        <v>68</v>
      </c>
      <c r="X225" s="377">
        <v>103</v>
      </c>
      <c r="Y225" s="378">
        <f t="shared" si="36"/>
        <v>103.2</v>
      </c>
      <c r="Z225" s="36">
        <f t="shared" ref="Z225:Z231" si="41">IFERROR(IF(Y225=0,"",ROUNDUP(Y225/H225,0)*0.00753),"")</f>
        <v>0.32379000000000002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115.44583333333334</v>
      </c>
      <c r="BN225" s="64">
        <f t="shared" si="38"/>
        <v>115.67</v>
      </c>
      <c r="BO225" s="64">
        <f t="shared" si="39"/>
        <v>0.27510683760683763</v>
      </c>
      <c r="BP225" s="64">
        <f t="shared" si="40"/>
        <v>0.27564102564102561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92">
        <v>4680115882607</v>
      </c>
      <c r="E226" s="393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5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5"/>
      <c r="R226" s="395"/>
      <c r="S226" s="395"/>
      <c r="T226" s="396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92">
        <v>4680115880092</v>
      </c>
      <c r="E227" s="393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5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5"/>
      <c r="R227" s="395"/>
      <c r="S227" s="395"/>
      <c r="T227" s="396"/>
      <c r="U227" s="34"/>
      <c r="V227" s="34"/>
      <c r="W227" s="35" t="s">
        <v>68</v>
      </c>
      <c r="X227" s="377">
        <v>129</v>
      </c>
      <c r="Y227" s="378">
        <f t="shared" si="36"/>
        <v>129.6</v>
      </c>
      <c r="Z227" s="36">
        <f t="shared" si="41"/>
        <v>0.40662000000000004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143.62000000000003</v>
      </c>
      <c r="BN227" s="64">
        <f t="shared" si="38"/>
        <v>144.28800000000001</v>
      </c>
      <c r="BO227" s="64">
        <f t="shared" si="39"/>
        <v>0.34455128205128205</v>
      </c>
      <c r="BP227" s="64">
        <f t="shared" si="40"/>
        <v>0.34615384615384615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92">
        <v>4680115880221</v>
      </c>
      <c r="E228" s="393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4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5"/>
      <c r="R228" s="395"/>
      <c r="S228" s="395"/>
      <c r="T228" s="396"/>
      <c r="U228" s="34"/>
      <c r="V228" s="34"/>
      <c r="W228" s="35" t="s">
        <v>68</v>
      </c>
      <c r="X228" s="377">
        <v>104</v>
      </c>
      <c r="Y228" s="378">
        <f t="shared" si="36"/>
        <v>105.6</v>
      </c>
      <c r="Z228" s="36">
        <f t="shared" si="41"/>
        <v>0.33132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115.78666666666669</v>
      </c>
      <c r="BN228" s="64">
        <f t="shared" si="38"/>
        <v>117.56800000000001</v>
      </c>
      <c r="BO228" s="64">
        <f t="shared" si="39"/>
        <v>0.27777777777777779</v>
      </c>
      <c r="BP228" s="64">
        <f t="shared" si="40"/>
        <v>0.28205128205128205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92">
        <v>4680115882942</v>
      </c>
      <c r="E229" s="393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5"/>
      <c r="R229" s="395"/>
      <c r="S229" s="395"/>
      <c r="T229" s="396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92">
        <v>4680115880504</v>
      </c>
      <c r="E230" s="393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6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5"/>
      <c r="R230" s="395"/>
      <c r="S230" s="395"/>
      <c r="T230" s="396"/>
      <c r="U230" s="34"/>
      <c r="V230" s="34"/>
      <c r="W230" s="35" t="s">
        <v>68</v>
      </c>
      <c r="X230" s="377">
        <v>96</v>
      </c>
      <c r="Y230" s="378">
        <f t="shared" si="36"/>
        <v>96</v>
      </c>
      <c r="Z230" s="36">
        <f t="shared" si="41"/>
        <v>0.30120000000000002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106.88000000000001</v>
      </c>
      <c r="BN230" s="64">
        <f t="shared" si="38"/>
        <v>106.88000000000001</v>
      </c>
      <c r="BO230" s="64">
        <f t="shared" si="39"/>
        <v>0.25641025641025639</v>
      </c>
      <c r="BP230" s="64">
        <f t="shared" si="40"/>
        <v>0.25641025641025639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92">
        <v>4680115882164</v>
      </c>
      <c r="E231" s="393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7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5"/>
      <c r="R231" s="395"/>
      <c r="S231" s="395"/>
      <c r="T231" s="396"/>
      <c r="U231" s="34"/>
      <c r="V231" s="34"/>
      <c r="W231" s="35" t="s">
        <v>68</v>
      </c>
      <c r="X231" s="377">
        <v>64</v>
      </c>
      <c r="Y231" s="378">
        <f t="shared" si="36"/>
        <v>64.8</v>
      </c>
      <c r="Z231" s="36">
        <f t="shared" si="41"/>
        <v>0.20331000000000002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71.413333333333341</v>
      </c>
      <c r="BN231" s="64">
        <f t="shared" si="38"/>
        <v>72.305999999999997</v>
      </c>
      <c r="BO231" s="64">
        <f t="shared" si="39"/>
        <v>0.17094017094017094</v>
      </c>
      <c r="BP231" s="64">
        <f t="shared" si="40"/>
        <v>0.17307692307692307</v>
      </c>
    </row>
    <row r="232" spans="1:68" x14ac:dyDescent="0.2">
      <c r="A232" s="408"/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409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224.87179487179486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227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1.9794900000000002</v>
      </c>
      <c r="AA232" s="380"/>
      <c r="AB232" s="380"/>
      <c r="AC232" s="380"/>
    </row>
    <row r="233" spans="1:68" x14ac:dyDescent="0.2">
      <c r="A233" s="382"/>
      <c r="B233" s="382"/>
      <c r="C233" s="382"/>
      <c r="D233" s="382"/>
      <c r="E233" s="382"/>
      <c r="F233" s="382"/>
      <c r="G233" s="382"/>
      <c r="H233" s="382"/>
      <c r="I233" s="382"/>
      <c r="J233" s="382"/>
      <c r="K233" s="382"/>
      <c r="L233" s="382"/>
      <c r="M233" s="382"/>
      <c r="N233" s="382"/>
      <c r="O233" s="409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79">
        <f>IFERROR(SUM(X221:X231),"0")</f>
        <v>638</v>
      </c>
      <c r="Y233" s="379">
        <f>IFERROR(SUM(Y221:Y231),"0")</f>
        <v>647.4</v>
      </c>
      <c r="Z233" s="37"/>
      <c r="AA233" s="380"/>
      <c r="AB233" s="380"/>
      <c r="AC233" s="380"/>
    </row>
    <row r="234" spans="1:68" ht="14.25" hidden="1" customHeight="1" x14ac:dyDescent="0.25">
      <c r="A234" s="383" t="s">
        <v>168</v>
      </c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2"/>
      <c r="P234" s="382"/>
      <c r="Q234" s="382"/>
      <c r="R234" s="382"/>
      <c r="S234" s="382"/>
      <c r="T234" s="382"/>
      <c r="U234" s="382"/>
      <c r="V234" s="382"/>
      <c r="W234" s="382"/>
      <c r="X234" s="382"/>
      <c r="Y234" s="382"/>
      <c r="Z234" s="382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92">
        <v>4680115882874</v>
      </c>
      <c r="E235" s="393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5"/>
      <c r="R235" s="395"/>
      <c r="S235" s="395"/>
      <c r="T235" s="396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92">
        <v>4680115882874</v>
      </c>
      <c r="E236" s="393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7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5"/>
      <c r="R236" s="395"/>
      <c r="S236" s="395"/>
      <c r="T236" s="396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92">
        <v>4680115884434</v>
      </c>
      <c r="E237" s="393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7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5"/>
      <c r="R237" s="395"/>
      <c r="S237" s="395"/>
      <c r="T237" s="396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92">
        <v>4680115880818</v>
      </c>
      <c r="E238" s="393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5"/>
      <c r="R238" s="395"/>
      <c r="S238" s="395"/>
      <c r="T238" s="396"/>
      <c r="U238" s="34"/>
      <c r="V238" s="34"/>
      <c r="W238" s="35" t="s">
        <v>68</v>
      </c>
      <c r="X238" s="377">
        <v>44</v>
      </c>
      <c r="Y238" s="378">
        <f>IFERROR(IF(X238="",0,CEILING((X238/$H238),1)*$H238),"")</f>
        <v>45.6</v>
      </c>
      <c r="Z238" s="36">
        <f>IFERROR(IF(Y238=0,"",ROUNDUP(Y238/H238,0)*0.00753),"")</f>
        <v>0.14307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48.986666666666672</v>
      </c>
      <c r="BN238" s="64">
        <f>IFERROR(Y238*I238/H238,"0")</f>
        <v>50.768000000000008</v>
      </c>
      <c r="BO238" s="64">
        <f>IFERROR(1/J238*(X238/H238),"0")</f>
        <v>0.11752136752136753</v>
      </c>
      <c r="BP238" s="64">
        <f>IFERROR(1/J238*(Y238/H238),"0")</f>
        <v>0.12179487179487179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92">
        <v>4680115880801</v>
      </c>
      <c r="E239" s="393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6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5"/>
      <c r="R239" s="395"/>
      <c r="S239" s="395"/>
      <c r="T239" s="396"/>
      <c r="U239" s="34"/>
      <c r="V239" s="34"/>
      <c r="W239" s="35" t="s">
        <v>68</v>
      </c>
      <c r="X239" s="377">
        <v>67</v>
      </c>
      <c r="Y239" s="378">
        <f>IFERROR(IF(X239="",0,CEILING((X239/$H239),1)*$H239),"")</f>
        <v>67.2</v>
      </c>
      <c r="Z239" s="36">
        <f>IFERROR(IF(Y239=0,"",ROUNDUP(Y239/H239,0)*0.00753),"")</f>
        <v>0.21084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74.593333333333334</v>
      </c>
      <c r="BN239" s="64">
        <f>IFERROR(Y239*I239/H239,"0")</f>
        <v>74.816000000000003</v>
      </c>
      <c r="BO239" s="64">
        <f>IFERROR(1/J239*(X239/H239),"0")</f>
        <v>0.17895299145299146</v>
      </c>
      <c r="BP239" s="64">
        <f>IFERROR(1/J239*(Y239/H239),"0")</f>
        <v>0.17948717948717952</v>
      </c>
    </row>
    <row r="240" spans="1:68" x14ac:dyDescent="0.2">
      <c r="A240" s="408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9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79">
        <f>IFERROR(X235/H235,"0")+IFERROR(X236/H236,"0")+IFERROR(X237/H237,"0")+IFERROR(X238/H238,"0")+IFERROR(X239/H239,"0")</f>
        <v>46.25</v>
      </c>
      <c r="Y240" s="379">
        <f>IFERROR(Y235/H235,"0")+IFERROR(Y236/H236,"0")+IFERROR(Y237/H237,"0")+IFERROR(Y238/H238,"0")+IFERROR(Y239/H239,"0")</f>
        <v>47</v>
      </c>
      <c r="Z240" s="379">
        <f>IFERROR(IF(Z235="",0,Z235),"0")+IFERROR(IF(Z236="",0,Z236),"0")+IFERROR(IF(Z237="",0,Z237),"0")+IFERROR(IF(Z238="",0,Z238),"0")+IFERROR(IF(Z239="",0,Z239),"0")</f>
        <v>0.35391</v>
      </c>
      <c r="AA240" s="380"/>
      <c r="AB240" s="380"/>
      <c r="AC240" s="380"/>
    </row>
    <row r="241" spans="1:68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409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79">
        <f>IFERROR(SUM(X235:X239),"0")</f>
        <v>111</v>
      </c>
      <c r="Y241" s="379">
        <f>IFERROR(SUM(Y235:Y239),"0")</f>
        <v>112.80000000000001</v>
      </c>
      <c r="Z241" s="37"/>
      <c r="AA241" s="380"/>
      <c r="AB241" s="380"/>
      <c r="AC241" s="380"/>
    </row>
    <row r="242" spans="1:68" ht="16.5" hidden="1" customHeight="1" x14ac:dyDescent="0.25">
      <c r="A242" s="439" t="s">
        <v>332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2"/>
      <c r="AB242" s="372"/>
      <c r="AC242" s="372"/>
    </row>
    <row r="243" spans="1:68" ht="14.25" hidden="1" customHeight="1" x14ac:dyDescent="0.25">
      <c r="A243" s="383" t="s">
        <v>109</v>
      </c>
      <c r="B243" s="382"/>
      <c r="C243" s="382"/>
      <c r="D243" s="382"/>
      <c r="E243" s="382"/>
      <c r="F243" s="382"/>
      <c r="G243" s="382"/>
      <c r="H243" s="382"/>
      <c r="I243" s="382"/>
      <c r="J243" s="382"/>
      <c r="K243" s="382"/>
      <c r="L243" s="382"/>
      <c r="M243" s="382"/>
      <c r="N243" s="382"/>
      <c r="O243" s="382"/>
      <c r="P243" s="382"/>
      <c r="Q243" s="382"/>
      <c r="R243" s="382"/>
      <c r="S243" s="382"/>
      <c r="T243" s="382"/>
      <c r="U243" s="382"/>
      <c r="V243" s="382"/>
      <c r="W243" s="382"/>
      <c r="X243" s="382"/>
      <c r="Y243" s="382"/>
      <c r="Z243" s="382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92">
        <v>4680115884274</v>
      </c>
      <c r="E244" s="393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76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5"/>
      <c r="R244" s="395"/>
      <c r="S244" s="395"/>
      <c r="T244" s="396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92">
        <v>4680115884274</v>
      </c>
      <c r="E245" s="393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5"/>
      <c r="R245" s="395"/>
      <c r="S245" s="395"/>
      <c r="T245" s="396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92">
        <v>4680115884298</v>
      </c>
      <c r="E246" s="393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5"/>
      <c r="R246" s="395"/>
      <c r="S246" s="395"/>
      <c r="T246" s="396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92">
        <v>4680115884250</v>
      </c>
      <c r="E247" s="393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5"/>
      <c r="R247" s="395"/>
      <c r="S247" s="395"/>
      <c r="T247" s="396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92">
        <v>4680115884250</v>
      </c>
      <c r="E248" s="393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5"/>
      <c r="R248" s="395"/>
      <c r="S248" s="395"/>
      <c r="T248" s="396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92">
        <v>4680115884281</v>
      </c>
      <c r="E249" s="393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6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5"/>
      <c r="R249" s="395"/>
      <c r="S249" s="395"/>
      <c r="T249" s="396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92">
        <v>4680115884199</v>
      </c>
      <c r="E250" s="393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5"/>
      <c r="R250" s="395"/>
      <c r="S250" s="395"/>
      <c r="T250" s="396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92">
        <v>4680115884267</v>
      </c>
      <c r="E251" s="393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5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5"/>
      <c r="R251" s="395"/>
      <c r="S251" s="395"/>
      <c r="T251" s="396"/>
      <c r="U251" s="34"/>
      <c r="V251" s="34"/>
      <c r="W251" s="35" t="s">
        <v>68</v>
      </c>
      <c r="X251" s="377">
        <v>12</v>
      </c>
      <c r="Y251" s="378">
        <f t="shared" si="42"/>
        <v>12</v>
      </c>
      <c r="Z251" s="36">
        <f>IFERROR(IF(Y251=0,"",ROUNDUP(Y251/H251,0)*0.00937),"")</f>
        <v>2.811E-2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12.72</v>
      </c>
      <c r="BN251" s="64">
        <f t="shared" si="44"/>
        <v>12.72</v>
      </c>
      <c r="BO251" s="64">
        <f t="shared" si="45"/>
        <v>2.5000000000000001E-2</v>
      </c>
      <c r="BP251" s="64">
        <f t="shared" si="46"/>
        <v>2.5000000000000001E-2</v>
      </c>
    </row>
    <row r="252" spans="1:68" x14ac:dyDescent="0.2">
      <c r="A252" s="408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9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3</v>
      </c>
      <c r="Y252" s="379">
        <f>IFERROR(Y244/H244,"0")+IFERROR(Y245/H245,"0")+IFERROR(Y246/H246,"0")+IFERROR(Y247/H247,"0")+IFERROR(Y248/H248,"0")+IFERROR(Y249/H249,"0")+IFERROR(Y250/H250,"0")+IFERROR(Y251/H251,"0")</f>
        <v>3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2.811E-2</v>
      </c>
      <c r="AA252" s="380"/>
      <c r="AB252" s="380"/>
      <c r="AC252" s="380"/>
    </row>
    <row r="253" spans="1:68" x14ac:dyDescent="0.2">
      <c r="A253" s="382"/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409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79">
        <f>IFERROR(SUM(X244:X251),"0")</f>
        <v>12</v>
      </c>
      <c r="Y253" s="379">
        <f>IFERROR(SUM(Y244:Y251),"0")</f>
        <v>12</v>
      </c>
      <c r="Z253" s="37"/>
      <c r="AA253" s="380"/>
      <c r="AB253" s="380"/>
      <c r="AC253" s="380"/>
    </row>
    <row r="254" spans="1:68" ht="16.5" hidden="1" customHeight="1" x14ac:dyDescent="0.25">
      <c r="A254" s="439" t="s">
        <v>347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2"/>
      <c r="AB254" s="372"/>
      <c r="AC254" s="372"/>
    </row>
    <row r="255" spans="1:68" ht="14.25" hidden="1" customHeight="1" x14ac:dyDescent="0.25">
      <c r="A255" s="383" t="s">
        <v>109</v>
      </c>
      <c r="B255" s="382"/>
      <c r="C255" s="382"/>
      <c r="D255" s="382"/>
      <c r="E255" s="382"/>
      <c r="F255" s="382"/>
      <c r="G255" s="382"/>
      <c r="H255" s="382"/>
      <c r="I255" s="382"/>
      <c r="J255" s="382"/>
      <c r="K255" s="382"/>
      <c r="L255" s="382"/>
      <c r="M255" s="382"/>
      <c r="N255" s="382"/>
      <c r="O255" s="382"/>
      <c r="P255" s="382"/>
      <c r="Q255" s="382"/>
      <c r="R255" s="382"/>
      <c r="S255" s="382"/>
      <c r="T255" s="382"/>
      <c r="U255" s="382"/>
      <c r="V255" s="382"/>
      <c r="W255" s="382"/>
      <c r="X255" s="382"/>
      <c r="Y255" s="382"/>
      <c r="Z255" s="382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92">
        <v>4680115884137</v>
      </c>
      <c r="E256" s="393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5"/>
      <c r="R256" s="395"/>
      <c r="S256" s="395"/>
      <c r="T256" s="396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92">
        <v>4680115884137</v>
      </c>
      <c r="E257" s="393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5"/>
      <c r="R257" s="395"/>
      <c r="S257" s="395"/>
      <c r="T257" s="396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92">
        <v>4680115884236</v>
      </c>
      <c r="E258" s="393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5"/>
      <c r="R258" s="395"/>
      <c r="S258" s="395"/>
      <c r="T258" s="396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92">
        <v>4680115884175</v>
      </c>
      <c r="E259" s="393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6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5"/>
      <c r="R259" s="395"/>
      <c r="S259" s="395"/>
      <c r="T259" s="396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92">
        <v>4680115884144</v>
      </c>
      <c r="E260" s="393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5"/>
      <c r="R260" s="395"/>
      <c r="S260" s="395"/>
      <c r="T260" s="396"/>
      <c r="U260" s="34"/>
      <c r="V260" s="34"/>
      <c r="W260" s="35" t="s">
        <v>68</v>
      </c>
      <c r="X260" s="377">
        <v>10</v>
      </c>
      <c r="Y260" s="378">
        <f t="shared" si="47"/>
        <v>12</v>
      </c>
      <c r="Z260" s="36">
        <f>IFERROR(IF(Y260=0,"",ROUNDUP(Y260/H260,0)*0.00937),"")</f>
        <v>2.811E-2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10.600000000000001</v>
      </c>
      <c r="BN260" s="64">
        <f t="shared" si="49"/>
        <v>12.72</v>
      </c>
      <c r="BO260" s="64">
        <f t="shared" si="50"/>
        <v>2.0833333333333332E-2</v>
      </c>
      <c r="BP260" s="64">
        <f t="shared" si="51"/>
        <v>2.5000000000000001E-2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92">
        <v>4680115885288</v>
      </c>
      <c r="E261" s="393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5"/>
      <c r="R261" s="395"/>
      <c r="S261" s="395"/>
      <c r="T261" s="396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92">
        <v>4680115884182</v>
      </c>
      <c r="E262" s="393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4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5"/>
      <c r="R262" s="395"/>
      <c r="S262" s="395"/>
      <c r="T262" s="396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92">
        <v>4680115884205</v>
      </c>
      <c r="E263" s="393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5"/>
      <c r="R263" s="395"/>
      <c r="S263" s="395"/>
      <c r="T263" s="396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08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409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2.5</v>
      </c>
      <c r="Y264" s="379">
        <f>IFERROR(Y256/H256,"0")+IFERROR(Y257/H257,"0")+IFERROR(Y258/H258,"0")+IFERROR(Y259/H259,"0")+IFERROR(Y260/H260,"0")+IFERROR(Y261/H261,"0")+IFERROR(Y262/H262,"0")+IFERROR(Y263/H263,"0")</f>
        <v>3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2.811E-2</v>
      </c>
      <c r="AA264" s="380"/>
      <c r="AB264" s="380"/>
      <c r="AC264" s="380"/>
    </row>
    <row r="265" spans="1:68" x14ac:dyDescent="0.2">
      <c r="A265" s="382"/>
      <c r="B265" s="382"/>
      <c r="C265" s="382"/>
      <c r="D265" s="382"/>
      <c r="E265" s="382"/>
      <c r="F265" s="382"/>
      <c r="G265" s="382"/>
      <c r="H265" s="382"/>
      <c r="I265" s="382"/>
      <c r="J265" s="382"/>
      <c r="K265" s="382"/>
      <c r="L265" s="382"/>
      <c r="M265" s="382"/>
      <c r="N265" s="382"/>
      <c r="O265" s="409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79">
        <f>IFERROR(SUM(X256:X263),"0")</f>
        <v>10</v>
      </c>
      <c r="Y265" s="379">
        <f>IFERROR(SUM(Y256:Y263),"0")</f>
        <v>12</v>
      </c>
      <c r="Z265" s="37"/>
      <c r="AA265" s="380"/>
      <c r="AB265" s="380"/>
      <c r="AC265" s="380"/>
    </row>
    <row r="266" spans="1:68" ht="16.5" hidden="1" customHeight="1" x14ac:dyDescent="0.25">
      <c r="A266" s="439" t="s">
        <v>363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382"/>
      <c r="Z266" s="382"/>
      <c r="AA266" s="372"/>
      <c r="AB266" s="372"/>
      <c r="AC266" s="372"/>
    </row>
    <row r="267" spans="1:68" ht="14.25" hidden="1" customHeight="1" x14ac:dyDescent="0.25">
      <c r="A267" s="383" t="s">
        <v>109</v>
      </c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382"/>
      <c r="P267" s="382"/>
      <c r="Q267" s="382"/>
      <c r="R267" s="382"/>
      <c r="S267" s="382"/>
      <c r="T267" s="382"/>
      <c r="U267" s="382"/>
      <c r="V267" s="382"/>
      <c r="W267" s="382"/>
      <c r="X267" s="382"/>
      <c r="Y267" s="382"/>
      <c r="Z267" s="382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92">
        <v>4680115885837</v>
      </c>
      <c r="E268" s="393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6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5"/>
      <c r="R268" s="395"/>
      <c r="S268" s="395"/>
      <c r="T268" s="396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92">
        <v>4680115885806</v>
      </c>
      <c r="E269" s="393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524" t="s">
        <v>368</v>
      </c>
      <c r="Q269" s="395"/>
      <c r="R269" s="395"/>
      <c r="S269" s="395"/>
      <c r="T269" s="396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92">
        <v>4680115885806</v>
      </c>
      <c r="E270" s="393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5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5"/>
      <c r="R270" s="395"/>
      <c r="S270" s="395"/>
      <c r="T270" s="396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92">
        <v>4680115885851</v>
      </c>
      <c r="E271" s="393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5"/>
      <c r="R271" s="395"/>
      <c r="S271" s="395"/>
      <c r="T271" s="396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92">
        <v>4680115885844</v>
      </c>
      <c r="E272" s="393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5"/>
      <c r="R272" s="395"/>
      <c r="S272" s="395"/>
      <c r="T272" s="396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92">
        <v>4680115885820</v>
      </c>
      <c r="E273" s="393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5"/>
      <c r="R273" s="395"/>
      <c r="S273" s="395"/>
      <c r="T273" s="396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8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9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409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439" t="s">
        <v>376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2"/>
      <c r="AB276" s="372"/>
      <c r="AC276" s="372"/>
    </row>
    <row r="277" spans="1:68" ht="14.25" hidden="1" customHeight="1" x14ac:dyDescent="0.25">
      <c r="A277" s="383" t="s">
        <v>109</v>
      </c>
      <c r="B277" s="382"/>
      <c r="C277" s="382"/>
      <c r="D277" s="382"/>
      <c r="E277" s="382"/>
      <c r="F277" s="382"/>
      <c r="G277" s="382"/>
      <c r="H277" s="382"/>
      <c r="I277" s="382"/>
      <c r="J277" s="382"/>
      <c r="K277" s="382"/>
      <c r="L277" s="382"/>
      <c r="M277" s="382"/>
      <c r="N277" s="382"/>
      <c r="O277" s="382"/>
      <c r="P277" s="382"/>
      <c r="Q277" s="382"/>
      <c r="R277" s="382"/>
      <c r="S277" s="382"/>
      <c r="T277" s="382"/>
      <c r="U277" s="382"/>
      <c r="V277" s="382"/>
      <c r="W277" s="382"/>
      <c r="X277" s="382"/>
      <c r="Y277" s="382"/>
      <c r="Z277" s="382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92">
        <v>4680115885707</v>
      </c>
      <c r="E278" s="393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5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5"/>
      <c r="R278" s="395"/>
      <c r="S278" s="395"/>
      <c r="T278" s="396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8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2"/>
      <c r="M279" s="382"/>
      <c r="N279" s="382"/>
      <c r="O279" s="409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2"/>
      <c r="N280" s="382"/>
      <c r="O280" s="409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439" t="s">
        <v>379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382"/>
      <c r="Y281" s="382"/>
      <c r="Z281" s="382"/>
      <c r="AA281" s="372"/>
      <c r="AB281" s="372"/>
      <c r="AC281" s="372"/>
    </row>
    <row r="282" spans="1:68" ht="14.25" hidden="1" customHeight="1" x14ac:dyDescent="0.25">
      <c r="A282" s="383" t="s">
        <v>109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382"/>
      <c r="Z282" s="382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92">
        <v>4607091383423</v>
      </c>
      <c r="E283" s="393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5"/>
      <c r="R283" s="395"/>
      <c r="S283" s="395"/>
      <c r="T283" s="396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92">
        <v>4680115885691</v>
      </c>
      <c r="E284" s="393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5"/>
      <c r="R284" s="395"/>
      <c r="S284" s="395"/>
      <c r="T284" s="396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92">
        <v>4680115885660</v>
      </c>
      <c r="E285" s="393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5"/>
      <c r="R285" s="395"/>
      <c r="S285" s="395"/>
      <c r="T285" s="396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8"/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409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82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9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439" t="s">
        <v>386</v>
      </c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382"/>
      <c r="P288" s="382"/>
      <c r="Q288" s="382"/>
      <c r="R288" s="382"/>
      <c r="S288" s="382"/>
      <c r="T288" s="382"/>
      <c r="U288" s="382"/>
      <c r="V288" s="382"/>
      <c r="W288" s="382"/>
      <c r="X288" s="382"/>
      <c r="Y288" s="382"/>
      <c r="Z288" s="382"/>
      <c r="AA288" s="372"/>
      <c r="AB288" s="372"/>
      <c r="AC288" s="372"/>
    </row>
    <row r="289" spans="1:68" ht="14.25" hidden="1" customHeight="1" x14ac:dyDescent="0.25">
      <c r="A289" s="383" t="s">
        <v>71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92">
        <v>4680115881556</v>
      </c>
      <c r="E290" s="393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5"/>
      <c r="R290" s="395"/>
      <c r="S290" s="395"/>
      <c r="T290" s="396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92">
        <v>4680115881037</v>
      </c>
      <c r="E291" s="393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4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5"/>
      <c r="R291" s="395"/>
      <c r="S291" s="395"/>
      <c r="T291" s="396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92">
        <v>4680115881228</v>
      </c>
      <c r="E292" s="393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4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5"/>
      <c r="R292" s="395"/>
      <c r="S292" s="395"/>
      <c r="T292" s="396"/>
      <c r="U292" s="34"/>
      <c r="V292" s="34"/>
      <c r="W292" s="35" t="s">
        <v>68</v>
      </c>
      <c r="X292" s="377">
        <v>66</v>
      </c>
      <c r="Y292" s="378">
        <f>IFERROR(IF(X292="",0,CEILING((X292/$H292),1)*$H292),"")</f>
        <v>67.2</v>
      </c>
      <c r="Z292" s="36">
        <f>IFERROR(IF(Y292=0,"",ROUNDUP(Y292/H292,0)*0.00753),"")</f>
        <v>0.21084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73.48</v>
      </c>
      <c r="BN292" s="64">
        <f>IFERROR(Y292*I292/H292,"0")</f>
        <v>74.816000000000003</v>
      </c>
      <c r="BO292" s="64">
        <f>IFERROR(1/J292*(X292/H292),"0")</f>
        <v>0.17628205128205127</v>
      </c>
      <c r="BP292" s="64">
        <f>IFERROR(1/J292*(Y292/H292),"0")</f>
        <v>0.17948717948717952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92">
        <v>4680115881211</v>
      </c>
      <c r="E293" s="393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5"/>
      <c r="R293" s="395"/>
      <c r="S293" s="395"/>
      <c r="T293" s="396"/>
      <c r="U293" s="34"/>
      <c r="V293" s="34"/>
      <c r="W293" s="35" t="s">
        <v>68</v>
      </c>
      <c r="X293" s="377">
        <v>80</v>
      </c>
      <c r="Y293" s="378">
        <f>IFERROR(IF(X293="",0,CEILING((X293/$H293),1)*$H293),"")</f>
        <v>81.599999999999994</v>
      </c>
      <c r="Z293" s="36">
        <f>IFERROR(IF(Y293=0,"",ROUNDUP(Y293/H293,0)*0.00753),"")</f>
        <v>0.25602000000000003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86.666666666666671</v>
      </c>
      <c r="BN293" s="64">
        <f>IFERROR(Y293*I293/H293,"0")</f>
        <v>88.4</v>
      </c>
      <c r="BO293" s="64">
        <f>IFERROR(1/J293*(X293/H293),"0")</f>
        <v>0.21367521367521369</v>
      </c>
      <c r="BP293" s="64">
        <f>IFERROR(1/J293*(Y293/H293),"0")</f>
        <v>0.21794871794871795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92">
        <v>4680115881020</v>
      </c>
      <c r="E294" s="393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4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5"/>
      <c r="R294" s="395"/>
      <c r="S294" s="395"/>
      <c r="T294" s="396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8"/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409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79">
        <f>IFERROR(X290/H290,"0")+IFERROR(X291/H291,"0")+IFERROR(X292/H292,"0")+IFERROR(X293/H293,"0")+IFERROR(X294/H294,"0")</f>
        <v>60.833333333333336</v>
      </c>
      <c r="Y295" s="379">
        <f>IFERROR(Y290/H290,"0")+IFERROR(Y291/H291,"0")+IFERROR(Y292/H292,"0")+IFERROR(Y293/H293,"0")+IFERROR(Y294/H294,"0")</f>
        <v>62</v>
      </c>
      <c r="Z295" s="379">
        <f>IFERROR(IF(Z290="",0,Z290),"0")+IFERROR(IF(Z291="",0,Z291),"0")+IFERROR(IF(Z292="",0,Z292),"0")+IFERROR(IF(Z293="",0,Z293),"0")+IFERROR(IF(Z294="",0,Z294),"0")</f>
        <v>0.46686000000000005</v>
      </c>
      <c r="AA295" s="380"/>
      <c r="AB295" s="380"/>
      <c r="AC295" s="380"/>
    </row>
    <row r="296" spans="1:68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2"/>
      <c r="M296" s="382"/>
      <c r="N296" s="382"/>
      <c r="O296" s="409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79">
        <f>IFERROR(SUM(X290:X294),"0")</f>
        <v>146</v>
      </c>
      <c r="Y296" s="379">
        <f>IFERROR(SUM(Y290:Y294),"0")</f>
        <v>148.80000000000001</v>
      </c>
      <c r="Z296" s="37"/>
      <c r="AA296" s="380"/>
      <c r="AB296" s="380"/>
      <c r="AC296" s="380"/>
    </row>
    <row r="297" spans="1:68" ht="16.5" hidden="1" customHeight="1" x14ac:dyDescent="0.25">
      <c r="A297" s="439" t="s">
        <v>397</v>
      </c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382"/>
      <c r="P297" s="382"/>
      <c r="Q297" s="382"/>
      <c r="R297" s="382"/>
      <c r="S297" s="382"/>
      <c r="T297" s="382"/>
      <c r="U297" s="382"/>
      <c r="V297" s="382"/>
      <c r="W297" s="382"/>
      <c r="X297" s="382"/>
      <c r="Y297" s="382"/>
      <c r="Z297" s="382"/>
      <c r="AA297" s="372"/>
      <c r="AB297" s="372"/>
      <c r="AC297" s="372"/>
    </row>
    <row r="298" spans="1:68" ht="14.25" hidden="1" customHeight="1" x14ac:dyDescent="0.25">
      <c r="A298" s="383" t="s">
        <v>71</v>
      </c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382"/>
      <c r="P298" s="382"/>
      <c r="Q298" s="382"/>
      <c r="R298" s="382"/>
      <c r="S298" s="382"/>
      <c r="T298" s="382"/>
      <c r="U298" s="382"/>
      <c r="V298" s="382"/>
      <c r="W298" s="382"/>
      <c r="X298" s="382"/>
      <c r="Y298" s="382"/>
      <c r="Z298" s="382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92">
        <v>4680115884618</v>
      </c>
      <c r="E299" s="393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5"/>
      <c r="R299" s="395"/>
      <c r="S299" s="395"/>
      <c r="T299" s="396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8"/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409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2"/>
      <c r="M301" s="382"/>
      <c r="N301" s="382"/>
      <c r="O301" s="409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439" t="s">
        <v>400</v>
      </c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2"/>
      <c r="N302" s="382"/>
      <c r="O302" s="382"/>
      <c r="P302" s="382"/>
      <c r="Q302" s="382"/>
      <c r="R302" s="382"/>
      <c r="S302" s="382"/>
      <c r="T302" s="382"/>
      <c r="U302" s="382"/>
      <c r="V302" s="382"/>
      <c r="W302" s="382"/>
      <c r="X302" s="382"/>
      <c r="Y302" s="382"/>
      <c r="Z302" s="382"/>
      <c r="AA302" s="372"/>
      <c r="AB302" s="372"/>
      <c r="AC302" s="372"/>
    </row>
    <row r="303" spans="1:68" ht="14.25" hidden="1" customHeight="1" x14ac:dyDescent="0.25">
      <c r="A303" s="383" t="s">
        <v>109</v>
      </c>
      <c r="B303" s="382"/>
      <c r="C303" s="382"/>
      <c r="D303" s="382"/>
      <c r="E303" s="382"/>
      <c r="F303" s="382"/>
      <c r="G303" s="382"/>
      <c r="H303" s="382"/>
      <c r="I303" s="382"/>
      <c r="J303" s="382"/>
      <c r="K303" s="382"/>
      <c r="L303" s="382"/>
      <c r="M303" s="382"/>
      <c r="N303" s="382"/>
      <c r="O303" s="382"/>
      <c r="P303" s="382"/>
      <c r="Q303" s="382"/>
      <c r="R303" s="382"/>
      <c r="S303" s="382"/>
      <c r="T303" s="382"/>
      <c r="U303" s="382"/>
      <c r="V303" s="382"/>
      <c r="W303" s="382"/>
      <c r="X303" s="382"/>
      <c r="Y303" s="382"/>
      <c r="Z303" s="382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92">
        <v>4680115882973</v>
      </c>
      <c r="E304" s="393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57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5"/>
      <c r="R304" s="395"/>
      <c r="S304" s="395"/>
      <c r="T304" s="396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8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2"/>
      <c r="M305" s="382"/>
      <c r="N305" s="382"/>
      <c r="O305" s="409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2"/>
      <c r="N306" s="382"/>
      <c r="O306" s="409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383" t="s">
        <v>63</v>
      </c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382"/>
      <c r="P307" s="382"/>
      <c r="Q307" s="382"/>
      <c r="R307" s="382"/>
      <c r="S307" s="382"/>
      <c r="T307" s="382"/>
      <c r="U307" s="382"/>
      <c r="V307" s="382"/>
      <c r="W307" s="382"/>
      <c r="X307" s="382"/>
      <c r="Y307" s="382"/>
      <c r="Z307" s="382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92">
        <v>4607091389845</v>
      </c>
      <c r="E308" s="393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6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5"/>
      <c r="R308" s="395"/>
      <c r="S308" s="395"/>
      <c r="T308" s="396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92">
        <v>4680115882881</v>
      </c>
      <c r="E309" s="393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5"/>
      <c r="R309" s="395"/>
      <c r="S309" s="395"/>
      <c r="T309" s="396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8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9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409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439" t="s">
        <v>407</v>
      </c>
      <c r="B312" s="382"/>
      <c r="C312" s="382"/>
      <c r="D312" s="382"/>
      <c r="E312" s="382"/>
      <c r="F312" s="382"/>
      <c r="G312" s="382"/>
      <c r="H312" s="382"/>
      <c r="I312" s="382"/>
      <c r="J312" s="382"/>
      <c r="K312" s="382"/>
      <c r="L312" s="382"/>
      <c r="M312" s="382"/>
      <c r="N312" s="382"/>
      <c r="O312" s="382"/>
      <c r="P312" s="382"/>
      <c r="Q312" s="382"/>
      <c r="R312" s="382"/>
      <c r="S312" s="382"/>
      <c r="T312" s="382"/>
      <c r="U312" s="382"/>
      <c r="V312" s="382"/>
      <c r="W312" s="382"/>
      <c r="X312" s="382"/>
      <c r="Y312" s="382"/>
      <c r="Z312" s="382"/>
      <c r="AA312" s="372"/>
      <c r="AB312" s="372"/>
      <c r="AC312" s="372"/>
    </row>
    <row r="313" spans="1:68" ht="14.25" hidden="1" customHeight="1" x14ac:dyDescent="0.25">
      <c r="A313" s="383" t="s">
        <v>109</v>
      </c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2"/>
      <c r="M313" s="382"/>
      <c r="N313" s="382"/>
      <c r="O313" s="382"/>
      <c r="P313" s="382"/>
      <c r="Q313" s="382"/>
      <c r="R313" s="382"/>
      <c r="S313" s="382"/>
      <c r="T313" s="382"/>
      <c r="U313" s="382"/>
      <c r="V313" s="382"/>
      <c r="W313" s="382"/>
      <c r="X313" s="382"/>
      <c r="Y313" s="382"/>
      <c r="Z313" s="382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92">
        <v>4680115885615</v>
      </c>
      <c r="E314" s="393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5"/>
      <c r="R314" s="395"/>
      <c r="S314" s="395"/>
      <c r="T314" s="396"/>
      <c r="U314" s="34"/>
      <c r="V314" s="34"/>
      <c r="W314" s="35" t="s">
        <v>68</v>
      </c>
      <c r="X314" s="377">
        <v>80</v>
      </c>
      <c r="Y314" s="378">
        <f t="shared" ref="Y314:Y321" si="57">IFERROR(IF(X314="",0,CEILING((X314/$H314),1)*$H314),"")</f>
        <v>86.4</v>
      </c>
      <c r="Z314" s="36">
        <f>IFERROR(IF(Y314=0,"",ROUNDUP(Y314/H314,0)*0.02175),"")</f>
        <v>0.17399999999999999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83.555555555555543</v>
      </c>
      <c r="BN314" s="64">
        <f t="shared" ref="BN314:BN321" si="59">IFERROR(Y314*I314/H314,"0")</f>
        <v>90.24</v>
      </c>
      <c r="BO314" s="64">
        <f t="shared" ref="BO314:BO321" si="60">IFERROR(1/J314*(X314/H314),"0")</f>
        <v>0.13227513227513224</v>
      </c>
      <c r="BP314" s="64">
        <f t="shared" ref="BP314:BP321" si="61">IFERROR(1/J314*(Y314/H314),"0")</f>
        <v>0.14285714285714285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92">
        <v>4680115885646</v>
      </c>
      <c r="E315" s="393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5"/>
      <c r="R315" s="395"/>
      <c r="S315" s="395"/>
      <c r="T315" s="396"/>
      <c r="U315" s="34"/>
      <c r="V315" s="34"/>
      <c r="W315" s="35" t="s">
        <v>68</v>
      </c>
      <c r="X315" s="377">
        <v>50</v>
      </c>
      <c r="Y315" s="378">
        <f t="shared" si="57"/>
        <v>54</v>
      </c>
      <c r="Z315" s="36">
        <f>IFERROR(IF(Y315=0,"",ROUNDUP(Y315/H315,0)*0.02175),"")</f>
        <v>0.10874999999999999</v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52.222222222222221</v>
      </c>
      <c r="BN315" s="64">
        <f t="shared" si="59"/>
        <v>56.4</v>
      </c>
      <c r="BO315" s="64">
        <f t="shared" si="60"/>
        <v>8.2671957671957674E-2</v>
      </c>
      <c r="BP315" s="64">
        <f t="shared" si="61"/>
        <v>8.9285714285714274E-2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92">
        <v>4680115885554</v>
      </c>
      <c r="E316" s="393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766" t="s">
        <v>414</v>
      </c>
      <c r="Q316" s="395"/>
      <c r="R316" s="395"/>
      <c r="S316" s="395"/>
      <c r="T316" s="396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92">
        <v>4680115885554</v>
      </c>
      <c r="E317" s="393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5"/>
      <c r="R317" s="395"/>
      <c r="S317" s="395"/>
      <c r="T317" s="396"/>
      <c r="U317" s="34"/>
      <c r="V317" s="34"/>
      <c r="W317" s="35" t="s">
        <v>68</v>
      </c>
      <c r="X317" s="377">
        <v>80</v>
      </c>
      <c r="Y317" s="378">
        <f t="shared" si="57"/>
        <v>86.4</v>
      </c>
      <c r="Z317" s="36">
        <f>IFERROR(IF(Y317=0,"",ROUNDUP(Y317/H317,0)*0.02175),"")</f>
        <v>0.17399999999999999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83.555555555555543</v>
      </c>
      <c r="BN317" s="64">
        <f t="shared" si="59"/>
        <v>90.24</v>
      </c>
      <c r="BO317" s="64">
        <f t="shared" si="60"/>
        <v>0.13227513227513224</v>
      </c>
      <c r="BP317" s="64">
        <f t="shared" si="61"/>
        <v>0.14285714285714285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92">
        <v>4680115885622</v>
      </c>
      <c r="E318" s="393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5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5"/>
      <c r="R318" s="395"/>
      <c r="S318" s="395"/>
      <c r="T318" s="396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92">
        <v>4680115881938</v>
      </c>
      <c r="E319" s="393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4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5"/>
      <c r="R319" s="395"/>
      <c r="S319" s="395"/>
      <c r="T319" s="396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92">
        <v>4607091387346</v>
      </c>
      <c r="E320" s="393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5"/>
      <c r="R320" s="395"/>
      <c r="S320" s="395"/>
      <c r="T320" s="396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92">
        <v>4680115885608</v>
      </c>
      <c r="E321" s="393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5"/>
      <c r="R321" s="395"/>
      <c r="S321" s="395"/>
      <c r="T321" s="396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08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2"/>
      <c r="M322" s="382"/>
      <c r="N322" s="382"/>
      <c r="O322" s="409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19.444444444444443</v>
      </c>
      <c r="Y322" s="379">
        <f>IFERROR(Y314/H314,"0")+IFERROR(Y315/H315,"0")+IFERROR(Y316/H316,"0")+IFERROR(Y317/H317,"0")+IFERROR(Y318/H318,"0")+IFERROR(Y319/H319,"0")+IFERROR(Y320/H320,"0")+IFERROR(Y321/H321,"0")</f>
        <v>21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0.45674999999999993</v>
      </c>
      <c r="AA322" s="380"/>
      <c r="AB322" s="380"/>
      <c r="AC322" s="380"/>
    </row>
    <row r="323" spans="1:68" x14ac:dyDescent="0.2">
      <c r="A323" s="382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2"/>
      <c r="N323" s="382"/>
      <c r="O323" s="409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79">
        <f>IFERROR(SUM(X314:X321),"0")</f>
        <v>210</v>
      </c>
      <c r="Y323" s="379">
        <f>IFERROR(SUM(Y314:Y321),"0")</f>
        <v>226.8</v>
      </c>
      <c r="Z323" s="37"/>
      <c r="AA323" s="380"/>
      <c r="AB323" s="380"/>
      <c r="AC323" s="380"/>
    </row>
    <row r="324" spans="1:68" ht="14.25" hidden="1" customHeight="1" x14ac:dyDescent="0.25">
      <c r="A324" s="383" t="s">
        <v>63</v>
      </c>
      <c r="B324" s="382"/>
      <c r="C324" s="382"/>
      <c r="D324" s="382"/>
      <c r="E324" s="382"/>
      <c r="F324" s="382"/>
      <c r="G324" s="382"/>
      <c r="H324" s="382"/>
      <c r="I324" s="382"/>
      <c r="J324" s="382"/>
      <c r="K324" s="382"/>
      <c r="L324" s="382"/>
      <c r="M324" s="382"/>
      <c r="N324" s="382"/>
      <c r="O324" s="382"/>
      <c r="P324" s="382"/>
      <c r="Q324" s="382"/>
      <c r="R324" s="382"/>
      <c r="S324" s="382"/>
      <c r="T324" s="382"/>
      <c r="U324" s="382"/>
      <c r="V324" s="382"/>
      <c r="W324" s="382"/>
      <c r="X324" s="382"/>
      <c r="Y324" s="382"/>
      <c r="Z324" s="382"/>
      <c r="AA324" s="373"/>
      <c r="AB324" s="373"/>
      <c r="AC324" s="373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92">
        <v>4607091387193</v>
      </c>
      <c r="E325" s="393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5"/>
      <c r="R325" s="395"/>
      <c r="S325" s="395"/>
      <c r="T325" s="396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92">
        <v>4607091387230</v>
      </c>
      <c r="E326" s="393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7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5"/>
      <c r="R326" s="395"/>
      <c r="S326" s="395"/>
      <c r="T326" s="396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92">
        <v>4607091387292</v>
      </c>
      <c r="E327" s="393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5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5"/>
      <c r="R327" s="395"/>
      <c r="S327" s="395"/>
      <c r="T327" s="396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92">
        <v>4607091387285</v>
      </c>
      <c r="E328" s="393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7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5"/>
      <c r="R328" s="395"/>
      <c r="S328" s="395"/>
      <c r="T328" s="396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8"/>
      <c r="B329" s="382"/>
      <c r="C329" s="382"/>
      <c r="D329" s="382"/>
      <c r="E329" s="382"/>
      <c r="F329" s="382"/>
      <c r="G329" s="382"/>
      <c r="H329" s="382"/>
      <c r="I329" s="382"/>
      <c r="J329" s="382"/>
      <c r="K329" s="382"/>
      <c r="L329" s="382"/>
      <c r="M329" s="382"/>
      <c r="N329" s="382"/>
      <c r="O329" s="409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382"/>
      <c r="B330" s="382"/>
      <c r="C330" s="382"/>
      <c r="D330" s="382"/>
      <c r="E330" s="382"/>
      <c r="F330" s="382"/>
      <c r="G330" s="382"/>
      <c r="H330" s="382"/>
      <c r="I330" s="382"/>
      <c r="J330" s="382"/>
      <c r="K330" s="382"/>
      <c r="L330" s="382"/>
      <c r="M330" s="382"/>
      <c r="N330" s="382"/>
      <c r="O330" s="409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383" t="s">
        <v>71</v>
      </c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382"/>
      <c r="P331" s="382"/>
      <c r="Q331" s="382"/>
      <c r="R331" s="382"/>
      <c r="S331" s="382"/>
      <c r="T331" s="382"/>
      <c r="U331" s="382"/>
      <c r="V331" s="382"/>
      <c r="W331" s="382"/>
      <c r="X331" s="382"/>
      <c r="Y331" s="382"/>
      <c r="Z331" s="382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92">
        <v>4607091387766</v>
      </c>
      <c r="E332" s="393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5"/>
      <c r="R332" s="395"/>
      <c r="S332" s="395"/>
      <c r="T332" s="396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92">
        <v>4607091387957</v>
      </c>
      <c r="E333" s="393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5"/>
      <c r="R333" s="395"/>
      <c r="S333" s="395"/>
      <c r="T333" s="396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92">
        <v>4607091387964</v>
      </c>
      <c r="E334" s="393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5"/>
      <c r="R334" s="395"/>
      <c r="S334" s="395"/>
      <c r="T334" s="396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92">
        <v>4680115884588</v>
      </c>
      <c r="E335" s="393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5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5"/>
      <c r="R335" s="395"/>
      <c r="S335" s="395"/>
      <c r="T335" s="396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92">
        <v>4607091387537</v>
      </c>
      <c r="E336" s="393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5"/>
      <c r="R336" s="395"/>
      <c r="S336" s="395"/>
      <c r="T336" s="396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92">
        <v>4607091387513</v>
      </c>
      <c r="E337" s="393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5"/>
      <c r="R337" s="395"/>
      <c r="S337" s="395"/>
      <c r="T337" s="396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8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9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9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3" t="s">
        <v>168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92">
        <v>4607091380880</v>
      </c>
      <c r="E341" s="393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56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5"/>
      <c r="R341" s="395"/>
      <c r="S341" s="395"/>
      <c r="T341" s="396"/>
      <c r="U341" s="34"/>
      <c r="V341" s="34"/>
      <c r="W341" s="35" t="s">
        <v>68</v>
      </c>
      <c r="X341" s="377">
        <v>88</v>
      </c>
      <c r="Y341" s="378">
        <f>IFERROR(IF(X341="",0,CEILING((X341/$H341),1)*$H341),"")</f>
        <v>92.4</v>
      </c>
      <c r="Z341" s="36">
        <f>IFERROR(IF(Y341=0,"",ROUNDUP(Y341/H341,0)*0.02175),"")</f>
        <v>0.23924999999999999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93.90857142857142</v>
      </c>
      <c r="BN341" s="64">
        <f>IFERROR(Y341*I341/H341,"0")</f>
        <v>98.604000000000013</v>
      </c>
      <c r="BO341" s="64">
        <f>IFERROR(1/J341*(X341/H341),"0")</f>
        <v>0.18707482993197277</v>
      </c>
      <c r="BP341" s="64">
        <f>IFERROR(1/J341*(Y341/H341),"0")</f>
        <v>0.19642857142857142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92">
        <v>4607091384482</v>
      </c>
      <c r="E342" s="393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5"/>
      <c r="R342" s="395"/>
      <c r="S342" s="395"/>
      <c r="T342" s="396"/>
      <c r="U342" s="34"/>
      <c r="V342" s="34"/>
      <c r="W342" s="35" t="s">
        <v>68</v>
      </c>
      <c r="X342" s="377">
        <v>39</v>
      </c>
      <c r="Y342" s="378">
        <f>IFERROR(IF(X342="",0,CEILING((X342/$H342),1)*$H342),"")</f>
        <v>39</v>
      </c>
      <c r="Z342" s="36">
        <f>IFERROR(IF(Y342=0,"",ROUNDUP(Y342/H342,0)*0.02175),"")</f>
        <v>0.10874999999999999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41.820000000000007</v>
      </c>
      <c r="BN342" s="64">
        <f>IFERROR(Y342*I342/H342,"0")</f>
        <v>41.820000000000007</v>
      </c>
      <c r="BO342" s="64">
        <f>IFERROR(1/J342*(X342/H342),"0")</f>
        <v>8.9285714285714274E-2</v>
      </c>
      <c r="BP342" s="64">
        <f>IFERROR(1/J342*(Y342/H342),"0")</f>
        <v>8.9285714285714274E-2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92">
        <v>4607091380897</v>
      </c>
      <c r="E343" s="393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5"/>
      <c r="R343" s="395"/>
      <c r="S343" s="395"/>
      <c r="T343" s="396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8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9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79">
        <f>IFERROR(X341/H341,"0")+IFERROR(X342/H342,"0")+IFERROR(X343/H343,"0")</f>
        <v>15.476190476190476</v>
      </c>
      <c r="Y344" s="379">
        <f>IFERROR(Y341/H341,"0")+IFERROR(Y342/H342,"0")+IFERROR(Y343/H343,"0")</f>
        <v>16</v>
      </c>
      <c r="Z344" s="379">
        <f>IFERROR(IF(Z341="",0,Z341),"0")+IFERROR(IF(Z342="",0,Z342),"0")+IFERROR(IF(Z343="",0,Z343),"0")</f>
        <v>0.34799999999999998</v>
      </c>
      <c r="AA344" s="380"/>
      <c r="AB344" s="380"/>
      <c r="AC344" s="380"/>
    </row>
    <row r="345" spans="1:68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9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79">
        <f>IFERROR(SUM(X341:X343),"0")</f>
        <v>127</v>
      </c>
      <c r="Y345" s="379">
        <f>IFERROR(SUM(Y341:Y343),"0")</f>
        <v>131.4</v>
      </c>
      <c r="Z345" s="37"/>
      <c r="AA345" s="380"/>
      <c r="AB345" s="380"/>
      <c r="AC345" s="380"/>
    </row>
    <row r="346" spans="1:68" ht="14.25" hidden="1" customHeight="1" x14ac:dyDescent="0.25">
      <c r="A346" s="383" t="s">
        <v>95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92">
        <v>4607091388374</v>
      </c>
      <c r="E347" s="393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481" t="s">
        <v>452</v>
      </c>
      <c r="Q347" s="395"/>
      <c r="R347" s="395"/>
      <c r="S347" s="395"/>
      <c r="T347" s="396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92">
        <v>4607091388381</v>
      </c>
      <c r="E348" s="393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490" t="s">
        <v>455</v>
      </c>
      <c r="Q348" s="395"/>
      <c r="R348" s="395"/>
      <c r="S348" s="395"/>
      <c r="T348" s="396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92">
        <v>4607091383102</v>
      </c>
      <c r="E349" s="393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4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5"/>
      <c r="R349" s="395"/>
      <c r="S349" s="395"/>
      <c r="T349" s="396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92">
        <v>4607091388404</v>
      </c>
      <c r="E350" s="393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5"/>
      <c r="R350" s="395"/>
      <c r="S350" s="395"/>
      <c r="T350" s="396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8"/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409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82"/>
      <c r="B352" s="382"/>
      <c r="C352" s="382"/>
      <c r="D352" s="382"/>
      <c r="E352" s="382"/>
      <c r="F352" s="382"/>
      <c r="G352" s="382"/>
      <c r="H352" s="382"/>
      <c r="I352" s="382"/>
      <c r="J352" s="382"/>
      <c r="K352" s="382"/>
      <c r="L352" s="382"/>
      <c r="M352" s="382"/>
      <c r="N352" s="382"/>
      <c r="O352" s="409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383" t="s">
        <v>460</v>
      </c>
      <c r="B353" s="382"/>
      <c r="C353" s="382"/>
      <c r="D353" s="382"/>
      <c r="E353" s="382"/>
      <c r="F353" s="382"/>
      <c r="G353" s="382"/>
      <c r="H353" s="382"/>
      <c r="I353" s="382"/>
      <c r="J353" s="382"/>
      <c r="K353" s="382"/>
      <c r="L353" s="382"/>
      <c r="M353" s="382"/>
      <c r="N353" s="382"/>
      <c r="O353" s="382"/>
      <c r="P353" s="382"/>
      <c r="Q353" s="382"/>
      <c r="R353" s="382"/>
      <c r="S353" s="382"/>
      <c r="T353" s="382"/>
      <c r="U353" s="382"/>
      <c r="V353" s="382"/>
      <c r="W353" s="382"/>
      <c r="X353" s="382"/>
      <c r="Y353" s="382"/>
      <c r="Z353" s="382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92">
        <v>4680115881808</v>
      </c>
      <c r="E354" s="393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5"/>
      <c r="R354" s="395"/>
      <c r="S354" s="395"/>
      <c r="T354" s="396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92">
        <v>4680115881822</v>
      </c>
      <c r="E355" s="393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4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5"/>
      <c r="R355" s="395"/>
      <c r="S355" s="395"/>
      <c r="T355" s="396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92">
        <v>4680115880016</v>
      </c>
      <c r="E356" s="393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6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5"/>
      <c r="R356" s="395"/>
      <c r="S356" s="395"/>
      <c r="T356" s="396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8"/>
      <c r="B357" s="382"/>
      <c r="C357" s="382"/>
      <c r="D357" s="382"/>
      <c r="E357" s="382"/>
      <c r="F357" s="382"/>
      <c r="G357" s="382"/>
      <c r="H357" s="382"/>
      <c r="I357" s="382"/>
      <c r="J357" s="382"/>
      <c r="K357" s="382"/>
      <c r="L357" s="382"/>
      <c r="M357" s="382"/>
      <c r="N357" s="382"/>
      <c r="O357" s="409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82"/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409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439" t="s">
        <v>469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2"/>
      <c r="AB359" s="372"/>
      <c r="AC359" s="372"/>
    </row>
    <row r="360" spans="1:68" ht="14.25" hidden="1" customHeight="1" x14ac:dyDescent="0.25">
      <c r="A360" s="383" t="s">
        <v>63</v>
      </c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2"/>
      <c r="M360" s="382"/>
      <c r="N360" s="382"/>
      <c r="O360" s="382"/>
      <c r="P360" s="382"/>
      <c r="Q360" s="382"/>
      <c r="R360" s="382"/>
      <c r="S360" s="382"/>
      <c r="T360" s="382"/>
      <c r="U360" s="382"/>
      <c r="V360" s="382"/>
      <c r="W360" s="382"/>
      <c r="X360" s="382"/>
      <c r="Y360" s="382"/>
      <c r="Z360" s="382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92">
        <v>4607091383836</v>
      </c>
      <c r="E361" s="393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6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5"/>
      <c r="R361" s="395"/>
      <c r="S361" s="395"/>
      <c r="T361" s="396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8"/>
      <c r="B362" s="382"/>
      <c r="C362" s="382"/>
      <c r="D362" s="382"/>
      <c r="E362" s="382"/>
      <c r="F362" s="382"/>
      <c r="G362" s="382"/>
      <c r="H362" s="382"/>
      <c r="I362" s="382"/>
      <c r="J362" s="382"/>
      <c r="K362" s="382"/>
      <c r="L362" s="382"/>
      <c r="M362" s="382"/>
      <c r="N362" s="382"/>
      <c r="O362" s="409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82"/>
      <c r="B363" s="382"/>
      <c r="C363" s="382"/>
      <c r="D363" s="382"/>
      <c r="E363" s="382"/>
      <c r="F363" s="382"/>
      <c r="G363" s="382"/>
      <c r="H363" s="382"/>
      <c r="I363" s="382"/>
      <c r="J363" s="382"/>
      <c r="K363" s="382"/>
      <c r="L363" s="382"/>
      <c r="M363" s="382"/>
      <c r="N363" s="382"/>
      <c r="O363" s="409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383" t="s">
        <v>71</v>
      </c>
      <c r="B364" s="382"/>
      <c r="C364" s="382"/>
      <c r="D364" s="382"/>
      <c r="E364" s="382"/>
      <c r="F364" s="382"/>
      <c r="G364" s="382"/>
      <c r="H364" s="382"/>
      <c r="I364" s="382"/>
      <c r="J364" s="382"/>
      <c r="K364" s="382"/>
      <c r="L364" s="382"/>
      <c r="M364" s="382"/>
      <c r="N364" s="382"/>
      <c r="O364" s="382"/>
      <c r="P364" s="382"/>
      <c r="Q364" s="382"/>
      <c r="R364" s="382"/>
      <c r="S364" s="382"/>
      <c r="T364" s="382"/>
      <c r="U364" s="382"/>
      <c r="V364" s="382"/>
      <c r="W364" s="382"/>
      <c r="X364" s="382"/>
      <c r="Y364" s="382"/>
      <c r="Z364" s="382"/>
      <c r="AA364" s="373"/>
      <c r="AB364" s="373"/>
      <c r="AC364" s="373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92">
        <v>4607091387919</v>
      </c>
      <c r="E365" s="393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5"/>
      <c r="R365" s="395"/>
      <c r="S365" s="395"/>
      <c r="T365" s="396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92">
        <v>4680115883604</v>
      </c>
      <c r="E366" s="393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5"/>
      <c r="R366" s="395"/>
      <c r="S366" s="395"/>
      <c r="T366" s="396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92">
        <v>4680115883567</v>
      </c>
      <c r="E367" s="393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5"/>
      <c r="R367" s="395"/>
      <c r="S367" s="395"/>
      <c r="T367" s="396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8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2"/>
      <c r="N368" s="382"/>
      <c r="O368" s="409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hidden="1" x14ac:dyDescent="0.2">
      <c r="A369" s="382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9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hidden="1" customHeight="1" x14ac:dyDescent="0.2">
      <c r="A370" s="428" t="s">
        <v>478</v>
      </c>
      <c r="B370" s="429"/>
      <c r="C370" s="429"/>
      <c r="D370" s="429"/>
      <c r="E370" s="429"/>
      <c r="F370" s="429"/>
      <c r="G370" s="429"/>
      <c r="H370" s="429"/>
      <c r="I370" s="429"/>
      <c r="J370" s="429"/>
      <c r="K370" s="429"/>
      <c r="L370" s="429"/>
      <c r="M370" s="429"/>
      <c r="N370" s="429"/>
      <c r="O370" s="429"/>
      <c r="P370" s="429"/>
      <c r="Q370" s="429"/>
      <c r="R370" s="429"/>
      <c r="S370" s="429"/>
      <c r="T370" s="429"/>
      <c r="U370" s="429"/>
      <c r="V370" s="429"/>
      <c r="W370" s="429"/>
      <c r="X370" s="429"/>
      <c r="Y370" s="429"/>
      <c r="Z370" s="429"/>
      <c r="AA370" s="48"/>
      <c r="AB370" s="48"/>
      <c r="AC370" s="48"/>
    </row>
    <row r="371" spans="1:68" ht="16.5" hidden="1" customHeight="1" x14ac:dyDescent="0.25">
      <c r="A371" s="439" t="s">
        <v>479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2"/>
      <c r="AB371" s="372"/>
      <c r="AC371" s="372"/>
    </row>
    <row r="372" spans="1:68" ht="14.25" hidden="1" customHeight="1" x14ac:dyDescent="0.25">
      <c r="A372" s="383" t="s">
        <v>109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382"/>
      <c r="Z372" s="382"/>
      <c r="AA372" s="373"/>
      <c r="AB372" s="373"/>
      <c r="AC372" s="373"/>
    </row>
    <row r="373" spans="1:68" ht="27" hidden="1" customHeight="1" x14ac:dyDescent="0.25">
      <c r="A373" s="54" t="s">
        <v>480</v>
      </c>
      <c r="B373" s="54" t="s">
        <v>481</v>
      </c>
      <c r="C373" s="31">
        <v>4301011946</v>
      </c>
      <c r="D373" s="392">
        <v>4680115884847</v>
      </c>
      <c r="E373" s="393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4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5"/>
      <c r="R373" s="395"/>
      <c r="S373" s="395"/>
      <c r="T373" s="396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92">
        <v>4680115884847</v>
      </c>
      <c r="E374" s="393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6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5"/>
      <c r="R374" s="395"/>
      <c r="S374" s="395"/>
      <c r="T374" s="396"/>
      <c r="U374" s="34"/>
      <c r="V374" s="34"/>
      <c r="W374" s="35" t="s">
        <v>68</v>
      </c>
      <c r="X374" s="377">
        <v>596</v>
      </c>
      <c r="Y374" s="378">
        <f t="shared" si="67"/>
        <v>600</v>
      </c>
      <c r="Z374" s="36">
        <f>IFERROR(IF(Y374=0,"",ROUNDUP(Y374/H374,0)*0.02175),"")</f>
        <v>0.86999999999999988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615.072</v>
      </c>
      <c r="BN374" s="64">
        <f t="shared" si="69"/>
        <v>619.20000000000005</v>
      </c>
      <c r="BO374" s="64">
        <f t="shared" si="70"/>
        <v>0.82777777777777772</v>
      </c>
      <c r="BP374" s="64">
        <f t="shared" si="71"/>
        <v>0.83333333333333326</v>
      </c>
    </row>
    <row r="375" spans="1:68" ht="27" hidden="1" customHeight="1" x14ac:dyDescent="0.25">
      <c r="A375" s="54" t="s">
        <v>483</v>
      </c>
      <c r="B375" s="54" t="s">
        <v>484</v>
      </c>
      <c r="C375" s="31">
        <v>4301011947</v>
      </c>
      <c r="D375" s="392">
        <v>4680115884854</v>
      </c>
      <c r="E375" s="393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5"/>
      <c r="R375" s="395"/>
      <c r="S375" s="395"/>
      <c r="T375" s="396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92">
        <v>4680115884854</v>
      </c>
      <c r="E376" s="393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5"/>
      <c r="R376" s="395"/>
      <c r="S376" s="395"/>
      <c r="T376" s="396"/>
      <c r="U376" s="34"/>
      <c r="V376" s="34"/>
      <c r="W376" s="35" t="s">
        <v>68</v>
      </c>
      <c r="X376" s="377">
        <v>420</v>
      </c>
      <c r="Y376" s="378">
        <f t="shared" si="67"/>
        <v>420</v>
      </c>
      <c r="Z376" s="36">
        <f>IFERROR(IF(Y376=0,"",ROUNDUP(Y376/H376,0)*0.02175),"")</f>
        <v>0.60899999999999999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433.44</v>
      </c>
      <c r="BN376" s="64">
        <f t="shared" si="69"/>
        <v>433.44</v>
      </c>
      <c r="BO376" s="64">
        <f t="shared" si="70"/>
        <v>0.58333333333333326</v>
      </c>
      <c r="BP376" s="64">
        <f t="shared" si="71"/>
        <v>0.58333333333333326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92">
        <v>4680115884830</v>
      </c>
      <c r="E377" s="393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5"/>
      <c r="R377" s="395"/>
      <c r="S377" s="395"/>
      <c r="T377" s="396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92">
        <v>4680115884830</v>
      </c>
      <c r="E378" s="393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5"/>
      <c r="R378" s="395"/>
      <c r="S378" s="395"/>
      <c r="T378" s="396"/>
      <c r="U378" s="34"/>
      <c r="V378" s="34"/>
      <c r="W378" s="35" t="s">
        <v>68</v>
      </c>
      <c r="X378" s="377">
        <v>750</v>
      </c>
      <c r="Y378" s="378">
        <f t="shared" si="67"/>
        <v>750</v>
      </c>
      <c r="Z378" s="36">
        <f>IFERROR(IF(Y378=0,"",ROUNDUP(Y378/H378,0)*0.02175),"")</f>
        <v>1.0874999999999999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774</v>
      </c>
      <c r="BN378" s="64">
        <f t="shared" si="69"/>
        <v>774</v>
      </c>
      <c r="BO378" s="64">
        <f t="shared" si="70"/>
        <v>1.0416666666666665</v>
      </c>
      <c r="BP378" s="64">
        <f t="shared" si="71"/>
        <v>1.0416666666666665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92">
        <v>4680115882638</v>
      </c>
      <c r="E379" s="393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7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5"/>
      <c r="R379" s="395"/>
      <c r="S379" s="395"/>
      <c r="T379" s="396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92">
        <v>4680115884922</v>
      </c>
      <c r="E380" s="393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5"/>
      <c r="R380" s="395"/>
      <c r="S380" s="395"/>
      <c r="T380" s="396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92">
        <v>4680115884861</v>
      </c>
      <c r="E381" s="393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7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5"/>
      <c r="R381" s="395"/>
      <c r="S381" s="395"/>
      <c r="T381" s="396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8"/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409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117.73333333333333</v>
      </c>
      <c r="Y382" s="379">
        <f>IFERROR(Y373/H373,"0")+IFERROR(Y374/H374,"0")+IFERROR(Y375/H375,"0")+IFERROR(Y376/H376,"0")+IFERROR(Y377/H377,"0")+IFERROR(Y378/H378,"0")+IFERROR(Y379/H379,"0")+IFERROR(Y380/H380,"0")+IFERROR(Y381/H381,"0")</f>
        <v>118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2.5664999999999996</v>
      </c>
      <c r="AA382" s="380"/>
      <c r="AB382" s="380"/>
      <c r="AC382" s="380"/>
    </row>
    <row r="383" spans="1:68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409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79">
        <f>IFERROR(SUM(X373:X381),"0")</f>
        <v>1766</v>
      </c>
      <c r="Y383" s="379">
        <f>IFERROR(SUM(Y373:Y381),"0")</f>
        <v>1770</v>
      </c>
      <c r="Z383" s="37"/>
      <c r="AA383" s="380"/>
      <c r="AB383" s="380"/>
      <c r="AC383" s="380"/>
    </row>
    <row r="384" spans="1:68" ht="14.25" hidden="1" customHeight="1" x14ac:dyDescent="0.25">
      <c r="A384" s="383" t="s">
        <v>147</v>
      </c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2"/>
      <c r="M384" s="382"/>
      <c r="N384" s="382"/>
      <c r="O384" s="382"/>
      <c r="P384" s="382"/>
      <c r="Q384" s="382"/>
      <c r="R384" s="382"/>
      <c r="S384" s="382"/>
      <c r="T384" s="382"/>
      <c r="U384" s="382"/>
      <c r="V384" s="382"/>
      <c r="W384" s="382"/>
      <c r="X384" s="382"/>
      <c r="Y384" s="382"/>
      <c r="Z384" s="382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92">
        <v>4607091383980</v>
      </c>
      <c r="E385" s="393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5"/>
      <c r="R385" s="395"/>
      <c r="S385" s="395"/>
      <c r="T385" s="396"/>
      <c r="U385" s="34"/>
      <c r="V385" s="34"/>
      <c r="W385" s="35" t="s">
        <v>68</v>
      </c>
      <c r="X385" s="377">
        <v>610</v>
      </c>
      <c r="Y385" s="378">
        <f>IFERROR(IF(X385="",0,CEILING((X385/$H385),1)*$H385),"")</f>
        <v>615</v>
      </c>
      <c r="Z385" s="36">
        <f>IFERROR(IF(Y385=0,"",ROUNDUP(Y385/H385,0)*0.02175),"")</f>
        <v>0.89174999999999993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629.5200000000001</v>
      </c>
      <c r="BN385" s="64">
        <f>IFERROR(Y385*I385/H385,"0")</f>
        <v>634.68000000000006</v>
      </c>
      <c r="BO385" s="64">
        <f>IFERROR(1/J385*(X385/H385),"0")</f>
        <v>0.8472222222222221</v>
      </c>
      <c r="BP385" s="64">
        <f>IFERROR(1/J385*(Y385/H385),"0")</f>
        <v>0.85416666666666663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92">
        <v>4607091384178</v>
      </c>
      <c r="E386" s="393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5"/>
      <c r="R386" s="395"/>
      <c r="S386" s="395"/>
      <c r="T386" s="396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8"/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409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79">
        <f>IFERROR(X385/H385,"0")+IFERROR(X386/H386,"0")</f>
        <v>40.666666666666664</v>
      </c>
      <c r="Y387" s="379">
        <f>IFERROR(Y385/H385,"0")+IFERROR(Y386/H386,"0")</f>
        <v>41</v>
      </c>
      <c r="Z387" s="379">
        <f>IFERROR(IF(Z385="",0,Z385),"0")+IFERROR(IF(Z386="",0,Z386),"0")</f>
        <v>0.89174999999999993</v>
      </c>
      <c r="AA387" s="380"/>
      <c r="AB387" s="380"/>
      <c r="AC387" s="380"/>
    </row>
    <row r="388" spans="1:68" x14ac:dyDescent="0.2">
      <c r="A388" s="382"/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409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79">
        <f>IFERROR(SUM(X385:X386),"0")</f>
        <v>610</v>
      </c>
      <c r="Y388" s="379">
        <f>IFERROR(SUM(Y385:Y386),"0")</f>
        <v>615</v>
      </c>
      <c r="Z388" s="37"/>
      <c r="AA388" s="380"/>
      <c r="AB388" s="380"/>
      <c r="AC388" s="380"/>
    </row>
    <row r="389" spans="1:68" ht="14.25" hidden="1" customHeight="1" x14ac:dyDescent="0.25">
      <c r="A389" s="383" t="s">
        <v>71</v>
      </c>
      <c r="B389" s="382"/>
      <c r="C389" s="382"/>
      <c r="D389" s="382"/>
      <c r="E389" s="382"/>
      <c r="F389" s="382"/>
      <c r="G389" s="382"/>
      <c r="H389" s="382"/>
      <c r="I389" s="382"/>
      <c r="J389" s="382"/>
      <c r="K389" s="382"/>
      <c r="L389" s="382"/>
      <c r="M389" s="382"/>
      <c r="N389" s="382"/>
      <c r="O389" s="382"/>
      <c r="P389" s="382"/>
      <c r="Q389" s="382"/>
      <c r="R389" s="382"/>
      <c r="S389" s="382"/>
      <c r="T389" s="382"/>
      <c r="U389" s="382"/>
      <c r="V389" s="382"/>
      <c r="W389" s="382"/>
      <c r="X389" s="382"/>
      <c r="Y389" s="382"/>
      <c r="Z389" s="382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92">
        <v>4607091383928</v>
      </c>
      <c r="E390" s="393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5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5"/>
      <c r="R390" s="395"/>
      <c r="S390" s="395"/>
      <c r="T390" s="396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92">
        <v>4607091383928</v>
      </c>
      <c r="E391" s="393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5"/>
      <c r="R391" s="395"/>
      <c r="S391" s="395"/>
      <c r="T391" s="396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92">
        <v>4607091384260</v>
      </c>
      <c r="E392" s="393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7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5"/>
      <c r="R392" s="395"/>
      <c r="S392" s="395"/>
      <c r="T392" s="396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8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9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9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3" t="s">
        <v>168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92">
        <v>4607091384673</v>
      </c>
      <c r="E396" s="393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5"/>
      <c r="R396" s="395"/>
      <c r="S396" s="395"/>
      <c r="T396" s="396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92">
        <v>4607091384673</v>
      </c>
      <c r="E397" s="393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5"/>
      <c r="R397" s="395"/>
      <c r="S397" s="395"/>
      <c r="T397" s="396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8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9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9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439" t="s">
        <v>507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2"/>
      <c r="AB400" s="372"/>
      <c r="AC400" s="372"/>
    </row>
    <row r="401" spans="1:68" ht="14.25" hidden="1" customHeight="1" x14ac:dyDescent="0.25">
      <c r="A401" s="383" t="s">
        <v>109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382"/>
      <c r="Z401" s="382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92">
        <v>4680115881907</v>
      </c>
      <c r="E402" s="393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680" t="s">
        <v>510</v>
      </c>
      <c r="Q402" s="395"/>
      <c r="R402" s="395"/>
      <c r="S402" s="395"/>
      <c r="T402" s="396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92">
        <v>4680115884892</v>
      </c>
      <c r="E403" s="393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6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5"/>
      <c r="R403" s="395"/>
      <c r="S403" s="395"/>
      <c r="T403" s="396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92">
        <v>4680115884885</v>
      </c>
      <c r="E404" s="393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7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5"/>
      <c r="R404" s="395"/>
      <c r="S404" s="395"/>
      <c r="T404" s="396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92">
        <v>4680115884908</v>
      </c>
      <c r="E405" s="393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6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5"/>
      <c r="R405" s="395"/>
      <c r="S405" s="395"/>
      <c r="T405" s="396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8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9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9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3" t="s">
        <v>63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92">
        <v>4607091384802</v>
      </c>
      <c r="E409" s="393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5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5"/>
      <c r="R409" s="395"/>
      <c r="S409" s="395"/>
      <c r="T409" s="396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92">
        <v>4607091384826</v>
      </c>
      <c r="E410" s="393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4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5"/>
      <c r="R410" s="395"/>
      <c r="S410" s="395"/>
      <c r="T410" s="396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8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9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82"/>
      <c r="B412" s="382"/>
      <c r="C412" s="382"/>
      <c r="D412" s="382"/>
      <c r="E412" s="382"/>
      <c r="F412" s="382"/>
      <c r="G412" s="382"/>
      <c r="H412" s="382"/>
      <c r="I412" s="382"/>
      <c r="J412" s="382"/>
      <c r="K412" s="382"/>
      <c r="L412" s="382"/>
      <c r="M412" s="382"/>
      <c r="N412" s="382"/>
      <c r="O412" s="409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383" t="s">
        <v>71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92">
        <v>4607091384246</v>
      </c>
      <c r="E414" s="393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5"/>
      <c r="R414" s="395"/>
      <c r="S414" s="395"/>
      <c r="T414" s="396"/>
      <c r="U414" s="34"/>
      <c r="V414" s="34"/>
      <c r="W414" s="35" t="s">
        <v>68</v>
      </c>
      <c r="X414" s="377">
        <v>115</v>
      </c>
      <c r="Y414" s="378">
        <f>IFERROR(IF(X414="",0,CEILING((X414/$H414),1)*$H414),"")</f>
        <v>117</v>
      </c>
      <c r="Z414" s="36">
        <f>IFERROR(IF(Y414=0,"",ROUNDUP(Y414/H414,0)*0.02175),"")</f>
        <v>0.32624999999999998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123.31538461538463</v>
      </c>
      <c r="BN414" s="64">
        <f>IFERROR(Y414*I414/H414,"0")</f>
        <v>125.46000000000001</v>
      </c>
      <c r="BO414" s="64">
        <f>IFERROR(1/J414*(X414/H414),"0")</f>
        <v>0.26327838827838829</v>
      </c>
      <c r="BP414" s="64">
        <f>IFERROR(1/J414*(Y414/H414),"0")</f>
        <v>0.26785714285714285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92">
        <v>4680115881976</v>
      </c>
      <c r="E415" s="393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5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5"/>
      <c r="R415" s="395"/>
      <c r="S415" s="395"/>
      <c r="T415" s="396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92">
        <v>4607091384253</v>
      </c>
      <c r="E416" s="393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6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5"/>
      <c r="R416" s="395"/>
      <c r="S416" s="395"/>
      <c r="T416" s="396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92">
        <v>4607091384253</v>
      </c>
      <c r="E417" s="393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4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5"/>
      <c r="R417" s="395"/>
      <c r="S417" s="395"/>
      <c r="T417" s="396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92">
        <v>4680115881969</v>
      </c>
      <c r="E418" s="393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4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5"/>
      <c r="R418" s="395"/>
      <c r="S418" s="395"/>
      <c r="T418" s="396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8"/>
      <c r="B419" s="382"/>
      <c r="C419" s="382"/>
      <c r="D419" s="382"/>
      <c r="E419" s="382"/>
      <c r="F419" s="382"/>
      <c r="G419" s="382"/>
      <c r="H419" s="382"/>
      <c r="I419" s="382"/>
      <c r="J419" s="382"/>
      <c r="K419" s="382"/>
      <c r="L419" s="382"/>
      <c r="M419" s="382"/>
      <c r="N419" s="382"/>
      <c r="O419" s="409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79">
        <f>IFERROR(X414/H414,"0")+IFERROR(X415/H415,"0")+IFERROR(X416/H416,"0")+IFERROR(X417/H417,"0")+IFERROR(X418/H418,"0")</f>
        <v>14.743589743589745</v>
      </c>
      <c r="Y419" s="379">
        <f>IFERROR(Y414/H414,"0")+IFERROR(Y415/H415,"0")+IFERROR(Y416/H416,"0")+IFERROR(Y417/H417,"0")+IFERROR(Y418/H418,"0")</f>
        <v>15</v>
      </c>
      <c r="Z419" s="379">
        <f>IFERROR(IF(Z414="",0,Z414),"0")+IFERROR(IF(Z415="",0,Z415),"0")+IFERROR(IF(Z416="",0,Z416),"0")+IFERROR(IF(Z417="",0,Z417),"0")+IFERROR(IF(Z418="",0,Z418),"0")</f>
        <v>0.32624999999999998</v>
      </c>
      <c r="AA419" s="380"/>
      <c r="AB419" s="380"/>
      <c r="AC419" s="380"/>
    </row>
    <row r="420" spans="1:68" x14ac:dyDescent="0.2">
      <c r="A420" s="382"/>
      <c r="B420" s="382"/>
      <c r="C420" s="382"/>
      <c r="D420" s="382"/>
      <c r="E420" s="382"/>
      <c r="F420" s="382"/>
      <c r="G420" s="382"/>
      <c r="H420" s="382"/>
      <c r="I420" s="382"/>
      <c r="J420" s="382"/>
      <c r="K420" s="382"/>
      <c r="L420" s="382"/>
      <c r="M420" s="382"/>
      <c r="N420" s="382"/>
      <c r="O420" s="409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79">
        <f>IFERROR(SUM(X414:X418),"0")</f>
        <v>115</v>
      </c>
      <c r="Y420" s="379">
        <f>IFERROR(SUM(Y414:Y418),"0")</f>
        <v>117</v>
      </c>
      <c r="Z420" s="37"/>
      <c r="AA420" s="380"/>
      <c r="AB420" s="380"/>
      <c r="AC420" s="380"/>
    </row>
    <row r="421" spans="1:68" ht="14.25" hidden="1" customHeight="1" x14ac:dyDescent="0.25">
      <c r="A421" s="383" t="s">
        <v>168</v>
      </c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2"/>
      <c r="M421" s="382"/>
      <c r="N421" s="382"/>
      <c r="O421" s="382"/>
      <c r="P421" s="382"/>
      <c r="Q421" s="382"/>
      <c r="R421" s="382"/>
      <c r="S421" s="382"/>
      <c r="T421" s="382"/>
      <c r="U421" s="382"/>
      <c r="V421" s="382"/>
      <c r="W421" s="382"/>
      <c r="X421" s="382"/>
      <c r="Y421" s="382"/>
      <c r="Z421" s="382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92">
        <v>4607091389357</v>
      </c>
      <c r="E422" s="393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6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5"/>
      <c r="R422" s="395"/>
      <c r="S422" s="395"/>
      <c r="T422" s="396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8"/>
      <c r="B423" s="382"/>
      <c r="C423" s="382"/>
      <c r="D423" s="382"/>
      <c r="E423" s="382"/>
      <c r="F423" s="382"/>
      <c r="G423" s="382"/>
      <c r="H423" s="382"/>
      <c r="I423" s="382"/>
      <c r="J423" s="382"/>
      <c r="K423" s="382"/>
      <c r="L423" s="382"/>
      <c r="M423" s="382"/>
      <c r="N423" s="382"/>
      <c r="O423" s="409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82"/>
      <c r="B424" s="382"/>
      <c r="C424" s="382"/>
      <c r="D424" s="382"/>
      <c r="E424" s="382"/>
      <c r="F424" s="382"/>
      <c r="G424" s="382"/>
      <c r="H424" s="382"/>
      <c r="I424" s="382"/>
      <c r="J424" s="382"/>
      <c r="K424" s="382"/>
      <c r="L424" s="382"/>
      <c r="M424" s="382"/>
      <c r="N424" s="382"/>
      <c r="O424" s="409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28" t="s">
        <v>532</v>
      </c>
      <c r="B425" s="429"/>
      <c r="C425" s="429"/>
      <c r="D425" s="429"/>
      <c r="E425" s="429"/>
      <c r="F425" s="429"/>
      <c r="G425" s="429"/>
      <c r="H425" s="429"/>
      <c r="I425" s="429"/>
      <c r="J425" s="429"/>
      <c r="K425" s="429"/>
      <c r="L425" s="429"/>
      <c r="M425" s="429"/>
      <c r="N425" s="429"/>
      <c r="O425" s="429"/>
      <c r="P425" s="429"/>
      <c r="Q425" s="429"/>
      <c r="R425" s="429"/>
      <c r="S425" s="429"/>
      <c r="T425" s="429"/>
      <c r="U425" s="429"/>
      <c r="V425" s="429"/>
      <c r="W425" s="429"/>
      <c r="X425" s="429"/>
      <c r="Y425" s="429"/>
      <c r="Z425" s="429"/>
      <c r="AA425" s="48"/>
      <c r="AB425" s="48"/>
      <c r="AC425" s="48"/>
    </row>
    <row r="426" spans="1:68" ht="16.5" hidden="1" customHeight="1" x14ac:dyDescent="0.25">
      <c r="A426" s="439" t="s">
        <v>533</v>
      </c>
      <c r="B426" s="382"/>
      <c r="C426" s="382"/>
      <c r="D426" s="382"/>
      <c r="E426" s="382"/>
      <c r="F426" s="382"/>
      <c r="G426" s="382"/>
      <c r="H426" s="382"/>
      <c r="I426" s="382"/>
      <c r="J426" s="382"/>
      <c r="K426" s="382"/>
      <c r="L426" s="382"/>
      <c r="M426" s="382"/>
      <c r="N426" s="382"/>
      <c r="O426" s="382"/>
      <c r="P426" s="382"/>
      <c r="Q426" s="382"/>
      <c r="R426" s="382"/>
      <c r="S426" s="382"/>
      <c r="T426" s="382"/>
      <c r="U426" s="382"/>
      <c r="V426" s="382"/>
      <c r="W426" s="382"/>
      <c r="X426" s="382"/>
      <c r="Y426" s="382"/>
      <c r="Z426" s="382"/>
      <c r="AA426" s="372"/>
      <c r="AB426" s="372"/>
      <c r="AC426" s="372"/>
    </row>
    <row r="427" spans="1:68" ht="14.25" hidden="1" customHeight="1" x14ac:dyDescent="0.25">
      <c r="A427" s="383" t="s">
        <v>109</v>
      </c>
      <c r="B427" s="382"/>
      <c r="C427" s="382"/>
      <c r="D427" s="382"/>
      <c r="E427" s="382"/>
      <c r="F427" s="382"/>
      <c r="G427" s="382"/>
      <c r="H427" s="382"/>
      <c r="I427" s="382"/>
      <c r="J427" s="382"/>
      <c r="K427" s="382"/>
      <c r="L427" s="382"/>
      <c r="M427" s="382"/>
      <c r="N427" s="382"/>
      <c r="O427" s="382"/>
      <c r="P427" s="382"/>
      <c r="Q427" s="382"/>
      <c r="R427" s="382"/>
      <c r="S427" s="382"/>
      <c r="T427" s="382"/>
      <c r="U427" s="382"/>
      <c r="V427" s="382"/>
      <c r="W427" s="382"/>
      <c r="X427" s="382"/>
      <c r="Y427" s="382"/>
      <c r="Z427" s="382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92">
        <v>4607091389708</v>
      </c>
      <c r="E428" s="393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5"/>
      <c r="R428" s="395"/>
      <c r="S428" s="395"/>
      <c r="T428" s="396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8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2"/>
      <c r="N429" s="382"/>
      <c r="O429" s="409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82"/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409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383" t="s">
        <v>63</v>
      </c>
      <c r="B431" s="382"/>
      <c r="C431" s="382"/>
      <c r="D431" s="382"/>
      <c r="E431" s="382"/>
      <c r="F431" s="382"/>
      <c r="G431" s="382"/>
      <c r="H431" s="382"/>
      <c r="I431" s="382"/>
      <c r="J431" s="382"/>
      <c r="K431" s="382"/>
      <c r="L431" s="382"/>
      <c r="M431" s="382"/>
      <c r="N431" s="382"/>
      <c r="O431" s="382"/>
      <c r="P431" s="382"/>
      <c r="Q431" s="382"/>
      <c r="R431" s="382"/>
      <c r="S431" s="382"/>
      <c r="T431" s="382"/>
      <c r="U431" s="382"/>
      <c r="V431" s="382"/>
      <c r="W431" s="382"/>
      <c r="X431" s="382"/>
      <c r="Y431" s="382"/>
      <c r="Z431" s="382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92">
        <v>4607091389753</v>
      </c>
      <c r="E432" s="393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5"/>
      <c r="R432" s="395"/>
      <c r="S432" s="395"/>
      <c r="T432" s="396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92">
        <v>4607091389753</v>
      </c>
      <c r="E433" s="393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4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5"/>
      <c r="R433" s="395"/>
      <c r="S433" s="395"/>
      <c r="T433" s="396"/>
      <c r="U433" s="34"/>
      <c r="V433" s="34"/>
      <c r="W433" s="35" t="s">
        <v>68</v>
      </c>
      <c r="X433" s="377">
        <v>105</v>
      </c>
      <c r="Y433" s="378">
        <f t="shared" si="72"/>
        <v>105</v>
      </c>
      <c r="Z433" s="36">
        <f>IFERROR(IF(Y433=0,"",ROUNDUP(Y433/H433,0)*0.00753),"")</f>
        <v>0.18825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110.74999999999999</v>
      </c>
      <c r="BN433" s="64">
        <f t="shared" si="74"/>
        <v>110.74999999999999</v>
      </c>
      <c r="BO433" s="64">
        <f t="shared" si="75"/>
        <v>0.16025641025641024</v>
      </c>
      <c r="BP433" s="64">
        <f t="shared" si="76"/>
        <v>0.16025641025641024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92">
        <v>4607091389760</v>
      </c>
      <c r="E434" s="393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4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5"/>
      <c r="R434" s="395"/>
      <c r="S434" s="395"/>
      <c r="T434" s="396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92">
        <v>4607091389746</v>
      </c>
      <c r="E435" s="393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5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5"/>
      <c r="R435" s="395"/>
      <c r="S435" s="395"/>
      <c r="T435" s="396"/>
      <c r="U435" s="34"/>
      <c r="V435" s="34"/>
      <c r="W435" s="35" t="s">
        <v>68</v>
      </c>
      <c r="X435" s="377">
        <v>138</v>
      </c>
      <c r="Y435" s="378">
        <f t="shared" si="72"/>
        <v>138.6</v>
      </c>
      <c r="Z435" s="36">
        <f>IFERROR(IF(Y435=0,"",ROUNDUP(Y435/H435,0)*0.00753),"")</f>
        <v>0.24849000000000002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145.55714285714282</v>
      </c>
      <c r="BN435" s="64">
        <f t="shared" si="74"/>
        <v>146.18999999999997</v>
      </c>
      <c r="BO435" s="64">
        <f t="shared" si="75"/>
        <v>0.2106227106227106</v>
      </c>
      <c r="BP435" s="64">
        <f t="shared" si="76"/>
        <v>0.21153846153846154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92">
        <v>4607091389746</v>
      </c>
      <c r="E436" s="393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2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5"/>
      <c r="R436" s="395"/>
      <c r="S436" s="395"/>
      <c r="T436" s="396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92">
        <v>4680115883147</v>
      </c>
      <c r="E437" s="393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7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5"/>
      <c r="R437" s="395"/>
      <c r="S437" s="395"/>
      <c r="T437" s="396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92">
        <v>4680115883147</v>
      </c>
      <c r="E438" s="393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7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5"/>
      <c r="R438" s="395"/>
      <c r="S438" s="395"/>
      <c r="T438" s="396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92">
        <v>4607091384338</v>
      </c>
      <c r="E439" s="393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5"/>
      <c r="R439" s="395"/>
      <c r="S439" s="395"/>
      <c r="T439" s="396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92">
        <v>4607091384338</v>
      </c>
      <c r="E440" s="393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5"/>
      <c r="R440" s="395"/>
      <c r="S440" s="395"/>
      <c r="T440" s="396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92">
        <v>4680115883154</v>
      </c>
      <c r="E441" s="393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5"/>
      <c r="R441" s="395"/>
      <c r="S441" s="395"/>
      <c r="T441" s="396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92">
        <v>4680115883154</v>
      </c>
      <c r="E442" s="393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5"/>
      <c r="R442" s="395"/>
      <c r="S442" s="395"/>
      <c r="T442" s="396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92">
        <v>4607091389524</v>
      </c>
      <c r="E443" s="393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1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5"/>
      <c r="R443" s="395"/>
      <c r="S443" s="395"/>
      <c r="T443" s="396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92">
        <v>4607091389524</v>
      </c>
      <c r="E444" s="393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3" t="s">
        <v>556</v>
      </c>
      <c r="Q444" s="395"/>
      <c r="R444" s="395"/>
      <c r="S444" s="395"/>
      <c r="T444" s="396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92">
        <v>4680115883161</v>
      </c>
      <c r="E445" s="393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5"/>
      <c r="R445" s="395"/>
      <c r="S445" s="395"/>
      <c r="T445" s="396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92">
        <v>4680115883161</v>
      </c>
      <c r="E446" s="393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5"/>
      <c r="R446" s="395"/>
      <c r="S446" s="395"/>
      <c r="T446" s="396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92">
        <v>4607091389531</v>
      </c>
      <c r="E447" s="393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5"/>
      <c r="R447" s="395"/>
      <c r="S447" s="395"/>
      <c r="T447" s="396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92">
        <v>4607091389531</v>
      </c>
      <c r="E448" s="393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5"/>
      <c r="R448" s="395"/>
      <c r="S448" s="395"/>
      <c r="T448" s="396"/>
      <c r="U448" s="34"/>
      <c r="V448" s="34"/>
      <c r="W448" s="35" t="s">
        <v>68</v>
      </c>
      <c r="X448" s="377">
        <v>11</v>
      </c>
      <c r="Y448" s="378">
        <f t="shared" si="72"/>
        <v>12.600000000000001</v>
      </c>
      <c r="Z448" s="36">
        <f t="shared" si="77"/>
        <v>3.0120000000000001E-2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11.68095238095238</v>
      </c>
      <c r="BN448" s="64">
        <f t="shared" si="74"/>
        <v>13.38</v>
      </c>
      <c r="BO448" s="64">
        <f t="shared" si="75"/>
        <v>2.2385022385022386E-2</v>
      </c>
      <c r="BP448" s="64">
        <f t="shared" si="76"/>
        <v>2.5641025641025644E-2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92">
        <v>4607091384345</v>
      </c>
      <c r="E449" s="393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5"/>
      <c r="R449" s="395"/>
      <c r="S449" s="395"/>
      <c r="T449" s="396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92">
        <v>4680115883185</v>
      </c>
      <c r="E450" s="393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5"/>
      <c r="R450" s="395"/>
      <c r="S450" s="395"/>
      <c r="T450" s="396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92">
        <v>4680115883185</v>
      </c>
      <c r="E451" s="393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5"/>
      <c r="R451" s="395"/>
      <c r="S451" s="395"/>
      <c r="T451" s="396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92">
        <v>4680115882928</v>
      </c>
      <c r="E452" s="393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5"/>
      <c r="R452" s="395"/>
      <c r="S452" s="395"/>
      <c r="T452" s="396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8"/>
      <c r="B453" s="382"/>
      <c r="C453" s="382"/>
      <c r="D453" s="382"/>
      <c r="E453" s="382"/>
      <c r="F453" s="382"/>
      <c r="G453" s="382"/>
      <c r="H453" s="382"/>
      <c r="I453" s="382"/>
      <c r="J453" s="382"/>
      <c r="K453" s="382"/>
      <c r="L453" s="382"/>
      <c r="M453" s="382"/>
      <c r="N453" s="382"/>
      <c r="O453" s="409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63.095238095238095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64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0.46686</v>
      </c>
      <c r="AA453" s="380"/>
      <c r="AB453" s="380"/>
      <c r="AC453" s="380"/>
    </row>
    <row r="454" spans="1:68" x14ac:dyDescent="0.2">
      <c r="A454" s="382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9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79">
        <f>IFERROR(SUM(X432:X452),"0")</f>
        <v>254</v>
      </c>
      <c r="Y454" s="379">
        <f>IFERROR(SUM(Y432:Y452),"0")</f>
        <v>256.2</v>
      </c>
      <c r="Z454" s="37"/>
      <c r="AA454" s="380"/>
      <c r="AB454" s="380"/>
      <c r="AC454" s="380"/>
    </row>
    <row r="455" spans="1:68" ht="14.25" hidden="1" customHeight="1" x14ac:dyDescent="0.25">
      <c r="A455" s="383" t="s">
        <v>71</v>
      </c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382"/>
      <c r="P455" s="382"/>
      <c r="Q455" s="382"/>
      <c r="R455" s="382"/>
      <c r="S455" s="382"/>
      <c r="T455" s="382"/>
      <c r="U455" s="382"/>
      <c r="V455" s="382"/>
      <c r="W455" s="382"/>
      <c r="X455" s="382"/>
      <c r="Y455" s="382"/>
      <c r="Z455" s="382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92">
        <v>4607091384352</v>
      </c>
      <c r="E456" s="393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6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5"/>
      <c r="R456" s="395"/>
      <c r="S456" s="395"/>
      <c r="T456" s="396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92">
        <v>4607091389654</v>
      </c>
      <c r="E457" s="393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7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5"/>
      <c r="R457" s="395"/>
      <c r="S457" s="395"/>
      <c r="T457" s="396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8"/>
      <c r="B458" s="382"/>
      <c r="C458" s="382"/>
      <c r="D458" s="382"/>
      <c r="E458" s="382"/>
      <c r="F458" s="382"/>
      <c r="G458" s="382"/>
      <c r="H458" s="382"/>
      <c r="I458" s="382"/>
      <c r="J458" s="382"/>
      <c r="K458" s="382"/>
      <c r="L458" s="382"/>
      <c r="M458" s="382"/>
      <c r="N458" s="382"/>
      <c r="O458" s="409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82"/>
      <c r="B459" s="382"/>
      <c r="C459" s="382"/>
      <c r="D459" s="382"/>
      <c r="E459" s="382"/>
      <c r="F459" s="382"/>
      <c r="G459" s="382"/>
      <c r="H459" s="382"/>
      <c r="I459" s="382"/>
      <c r="J459" s="382"/>
      <c r="K459" s="382"/>
      <c r="L459" s="382"/>
      <c r="M459" s="382"/>
      <c r="N459" s="382"/>
      <c r="O459" s="409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383" t="s">
        <v>95</v>
      </c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2"/>
      <c r="N460" s="382"/>
      <c r="O460" s="382"/>
      <c r="P460" s="382"/>
      <c r="Q460" s="382"/>
      <c r="R460" s="382"/>
      <c r="S460" s="382"/>
      <c r="T460" s="382"/>
      <c r="U460" s="382"/>
      <c r="V460" s="382"/>
      <c r="W460" s="382"/>
      <c r="X460" s="382"/>
      <c r="Y460" s="382"/>
      <c r="Z460" s="382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92">
        <v>4680115884342</v>
      </c>
      <c r="E461" s="393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5"/>
      <c r="R461" s="395"/>
      <c r="S461" s="395"/>
      <c r="T461" s="396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8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382"/>
      <c r="N462" s="382"/>
      <c r="O462" s="409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9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439" t="s">
        <v>578</v>
      </c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382"/>
      <c r="P464" s="382"/>
      <c r="Q464" s="382"/>
      <c r="R464" s="382"/>
      <c r="S464" s="382"/>
      <c r="T464" s="382"/>
      <c r="U464" s="382"/>
      <c r="V464" s="382"/>
      <c r="W464" s="382"/>
      <c r="X464" s="382"/>
      <c r="Y464" s="382"/>
      <c r="Z464" s="382"/>
      <c r="AA464" s="372"/>
      <c r="AB464" s="372"/>
      <c r="AC464" s="372"/>
    </row>
    <row r="465" spans="1:68" ht="14.25" hidden="1" customHeight="1" x14ac:dyDescent="0.25">
      <c r="A465" s="383" t="s">
        <v>147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92">
        <v>4607091389364</v>
      </c>
      <c r="E466" s="393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6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5"/>
      <c r="R466" s="395"/>
      <c r="S466" s="395"/>
      <c r="T466" s="396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8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9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9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383" t="s">
        <v>63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92">
        <v>4607091389739</v>
      </c>
      <c r="E470" s="393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5"/>
      <c r="R470" s="395"/>
      <c r="S470" s="395"/>
      <c r="T470" s="396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92">
        <v>4607091389739</v>
      </c>
      <c r="E471" s="393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5"/>
      <c r="R471" s="395"/>
      <c r="S471" s="395"/>
      <c r="T471" s="396"/>
      <c r="U471" s="34"/>
      <c r="V471" s="34"/>
      <c r="W471" s="35" t="s">
        <v>68</v>
      </c>
      <c r="X471" s="377">
        <v>189</v>
      </c>
      <c r="Y471" s="378">
        <f t="shared" si="78"/>
        <v>189</v>
      </c>
      <c r="Z471" s="36">
        <f>IFERROR(IF(Y471=0,"",ROUNDUP(Y471/H471,0)*0.00753),"")</f>
        <v>0.33884999999999998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199.35</v>
      </c>
      <c r="BN471" s="64">
        <f t="shared" si="80"/>
        <v>199.35</v>
      </c>
      <c r="BO471" s="64">
        <f t="shared" si="81"/>
        <v>0.28846153846153844</v>
      </c>
      <c r="BP471" s="64">
        <f t="shared" si="82"/>
        <v>0.28846153846153844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92">
        <v>4607091389425</v>
      </c>
      <c r="E472" s="393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5"/>
      <c r="R472" s="395"/>
      <c r="S472" s="395"/>
      <c r="T472" s="396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92">
        <v>4680115880771</v>
      </c>
      <c r="E473" s="393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1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5"/>
      <c r="R473" s="395"/>
      <c r="S473" s="395"/>
      <c r="T473" s="396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92">
        <v>4607091389500</v>
      </c>
      <c r="E474" s="393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5"/>
      <c r="R474" s="395"/>
      <c r="S474" s="395"/>
      <c r="T474" s="396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92">
        <v>4607091389500</v>
      </c>
      <c r="E475" s="393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5"/>
      <c r="R475" s="395"/>
      <c r="S475" s="395"/>
      <c r="T475" s="396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08"/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409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79">
        <f>IFERROR(X470/H470,"0")+IFERROR(X471/H471,"0")+IFERROR(X472/H472,"0")+IFERROR(X473/H473,"0")+IFERROR(X474/H474,"0")+IFERROR(X475/H475,"0")</f>
        <v>45</v>
      </c>
      <c r="Y476" s="379">
        <f>IFERROR(Y470/H470,"0")+IFERROR(Y471/H471,"0")+IFERROR(Y472/H472,"0")+IFERROR(Y473/H473,"0")+IFERROR(Y474/H474,"0")+IFERROR(Y475/H475,"0")</f>
        <v>45</v>
      </c>
      <c r="Z476" s="379">
        <f>IFERROR(IF(Z470="",0,Z470),"0")+IFERROR(IF(Z471="",0,Z471),"0")+IFERROR(IF(Z472="",0,Z472),"0")+IFERROR(IF(Z473="",0,Z473),"0")+IFERROR(IF(Z474="",0,Z474),"0")+IFERROR(IF(Z475="",0,Z475),"0")</f>
        <v>0.33884999999999998</v>
      </c>
      <c r="AA476" s="380"/>
      <c r="AB476" s="380"/>
      <c r="AC476" s="380"/>
    </row>
    <row r="477" spans="1:68" x14ac:dyDescent="0.2">
      <c r="A477" s="382"/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409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79">
        <f>IFERROR(SUM(X470:X475),"0")</f>
        <v>189</v>
      </c>
      <c r="Y477" s="379">
        <f>IFERROR(SUM(Y470:Y475),"0")</f>
        <v>189</v>
      </c>
      <c r="Z477" s="37"/>
      <c r="AA477" s="380"/>
      <c r="AB477" s="380"/>
      <c r="AC477" s="380"/>
    </row>
    <row r="478" spans="1:68" ht="14.25" hidden="1" customHeight="1" x14ac:dyDescent="0.25">
      <c r="A478" s="383" t="s">
        <v>104</v>
      </c>
      <c r="B478" s="382"/>
      <c r="C478" s="382"/>
      <c r="D478" s="382"/>
      <c r="E478" s="382"/>
      <c r="F478" s="382"/>
      <c r="G478" s="382"/>
      <c r="H478" s="382"/>
      <c r="I478" s="382"/>
      <c r="J478" s="382"/>
      <c r="K478" s="382"/>
      <c r="L478" s="382"/>
      <c r="M478" s="382"/>
      <c r="N478" s="382"/>
      <c r="O478" s="382"/>
      <c r="P478" s="382"/>
      <c r="Q478" s="382"/>
      <c r="R478" s="382"/>
      <c r="S478" s="382"/>
      <c r="T478" s="382"/>
      <c r="U478" s="382"/>
      <c r="V478" s="382"/>
      <c r="W478" s="382"/>
      <c r="X478" s="382"/>
      <c r="Y478" s="382"/>
      <c r="Z478" s="382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92">
        <v>4680115884090</v>
      </c>
      <c r="E479" s="393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6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5"/>
      <c r="R479" s="395"/>
      <c r="S479" s="395"/>
      <c r="T479" s="396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8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9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82"/>
      <c r="B481" s="382"/>
      <c r="C481" s="382"/>
      <c r="D481" s="382"/>
      <c r="E481" s="382"/>
      <c r="F481" s="382"/>
      <c r="G481" s="382"/>
      <c r="H481" s="382"/>
      <c r="I481" s="382"/>
      <c r="J481" s="382"/>
      <c r="K481" s="382"/>
      <c r="L481" s="382"/>
      <c r="M481" s="382"/>
      <c r="N481" s="382"/>
      <c r="O481" s="409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439" t="s">
        <v>593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3" t="s">
        <v>63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92">
        <v>4680115885189</v>
      </c>
      <c r="E484" s="393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4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5"/>
      <c r="R484" s="395"/>
      <c r="S484" s="395"/>
      <c r="T484" s="396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92">
        <v>4680115885172</v>
      </c>
      <c r="E485" s="393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5"/>
      <c r="R485" s="395"/>
      <c r="S485" s="395"/>
      <c r="T485" s="396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92">
        <v>4680115885110</v>
      </c>
      <c r="E486" s="393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4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5"/>
      <c r="R486" s="395"/>
      <c r="S486" s="395"/>
      <c r="T486" s="396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8"/>
      <c r="B487" s="382"/>
      <c r="C487" s="382"/>
      <c r="D487" s="382"/>
      <c r="E487" s="382"/>
      <c r="F487" s="382"/>
      <c r="G487" s="382"/>
      <c r="H487" s="382"/>
      <c r="I487" s="382"/>
      <c r="J487" s="382"/>
      <c r="K487" s="382"/>
      <c r="L487" s="382"/>
      <c r="M487" s="382"/>
      <c r="N487" s="382"/>
      <c r="O487" s="409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82"/>
      <c r="B488" s="382"/>
      <c r="C488" s="382"/>
      <c r="D488" s="382"/>
      <c r="E488" s="382"/>
      <c r="F488" s="382"/>
      <c r="G488" s="382"/>
      <c r="H488" s="382"/>
      <c r="I488" s="382"/>
      <c r="J488" s="382"/>
      <c r="K488" s="382"/>
      <c r="L488" s="382"/>
      <c r="M488" s="382"/>
      <c r="N488" s="382"/>
      <c r="O488" s="409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439" t="s">
        <v>600</v>
      </c>
      <c r="B489" s="382"/>
      <c r="C489" s="382"/>
      <c r="D489" s="382"/>
      <c r="E489" s="382"/>
      <c r="F489" s="382"/>
      <c r="G489" s="382"/>
      <c r="H489" s="382"/>
      <c r="I489" s="382"/>
      <c r="J489" s="382"/>
      <c r="K489" s="382"/>
      <c r="L489" s="382"/>
      <c r="M489" s="382"/>
      <c r="N489" s="382"/>
      <c r="O489" s="382"/>
      <c r="P489" s="382"/>
      <c r="Q489" s="382"/>
      <c r="R489" s="382"/>
      <c r="S489" s="382"/>
      <c r="T489" s="382"/>
      <c r="U489" s="382"/>
      <c r="V489" s="382"/>
      <c r="W489" s="382"/>
      <c r="X489" s="382"/>
      <c r="Y489" s="382"/>
      <c r="Z489" s="382"/>
      <c r="AA489" s="372"/>
      <c r="AB489" s="372"/>
      <c r="AC489" s="372"/>
    </row>
    <row r="490" spans="1:68" ht="14.25" hidden="1" customHeight="1" x14ac:dyDescent="0.25">
      <c r="A490" s="383" t="s">
        <v>63</v>
      </c>
      <c r="B490" s="382"/>
      <c r="C490" s="382"/>
      <c r="D490" s="382"/>
      <c r="E490" s="382"/>
      <c r="F490" s="382"/>
      <c r="G490" s="382"/>
      <c r="H490" s="382"/>
      <c r="I490" s="382"/>
      <c r="J490" s="382"/>
      <c r="K490" s="382"/>
      <c r="L490" s="382"/>
      <c r="M490" s="382"/>
      <c r="N490" s="382"/>
      <c r="O490" s="382"/>
      <c r="P490" s="382"/>
      <c r="Q490" s="382"/>
      <c r="R490" s="382"/>
      <c r="S490" s="382"/>
      <c r="T490" s="382"/>
      <c r="U490" s="382"/>
      <c r="V490" s="382"/>
      <c r="W490" s="382"/>
      <c r="X490" s="382"/>
      <c r="Y490" s="382"/>
      <c r="Z490" s="382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92">
        <v>4680115885103</v>
      </c>
      <c r="E491" s="393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5"/>
      <c r="R491" s="395"/>
      <c r="S491" s="395"/>
      <c r="T491" s="396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8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9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9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28" t="s">
        <v>603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29"/>
      <c r="AA494" s="48"/>
      <c r="AB494" s="48"/>
      <c r="AC494" s="48"/>
    </row>
    <row r="495" spans="1:68" ht="16.5" hidden="1" customHeight="1" x14ac:dyDescent="0.25">
      <c r="A495" s="439" t="s">
        <v>603</v>
      </c>
      <c r="B495" s="382"/>
      <c r="C495" s="382"/>
      <c r="D495" s="382"/>
      <c r="E495" s="382"/>
      <c r="F495" s="382"/>
      <c r="G495" s="382"/>
      <c r="H495" s="382"/>
      <c r="I495" s="382"/>
      <c r="J495" s="382"/>
      <c r="K495" s="382"/>
      <c r="L495" s="382"/>
      <c r="M495" s="382"/>
      <c r="N495" s="382"/>
      <c r="O495" s="382"/>
      <c r="P495" s="382"/>
      <c r="Q495" s="382"/>
      <c r="R495" s="382"/>
      <c r="S495" s="382"/>
      <c r="T495" s="382"/>
      <c r="U495" s="382"/>
      <c r="V495" s="382"/>
      <c r="W495" s="382"/>
      <c r="X495" s="382"/>
      <c r="Y495" s="382"/>
      <c r="Z495" s="382"/>
      <c r="AA495" s="372"/>
      <c r="AB495" s="372"/>
      <c r="AC495" s="372"/>
    </row>
    <row r="496" spans="1:68" ht="14.25" hidden="1" customHeight="1" x14ac:dyDescent="0.25">
      <c r="A496" s="383" t="s">
        <v>109</v>
      </c>
      <c r="B496" s="382"/>
      <c r="C496" s="382"/>
      <c r="D496" s="382"/>
      <c r="E496" s="382"/>
      <c r="F496" s="382"/>
      <c r="G496" s="382"/>
      <c r="H496" s="382"/>
      <c r="I496" s="382"/>
      <c r="J496" s="382"/>
      <c r="K496" s="382"/>
      <c r="L496" s="382"/>
      <c r="M496" s="382"/>
      <c r="N496" s="382"/>
      <c r="O496" s="382"/>
      <c r="P496" s="382"/>
      <c r="Q496" s="382"/>
      <c r="R496" s="382"/>
      <c r="S496" s="382"/>
      <c r="T496" s="382"/>
      <c r="U496" s="382"/>
      <c r="V496" s="382"/>
      <c r="W496" s="382"/>
      <c r="X496" s="382"/>
      <c r="Y496" s="382"/>
      <c r="Z496" s="382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92">
        <v>4607091389067</v>
      </c>
      <c r="E497" s="393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5"/>
      <c r="R497" s="395"/>
      <c r="S497" s="395"/>
      <c r="T497" s="396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92">
        <v>4680115885271</v>
      </c>
      <c r="E498" s="393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5"/>
      <c r="R498" s="395"/>
      <c r="S498" s="395"/>
      <c r="T498" s="396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92">
        <v>4680115884502</v>
      </c>
      <c r="E499" s="393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4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5"/>
      <c r="R499" s="395"/>
      <c r="S499" s="395"/>
      <c r="T499" s="396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92">
        <v>4607091389104</v>
      </c>
      <c r="E500" s="393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5"/>
      <c r="R500" s="395"/>
      <c r="S500" s="395"/>
      <c r="T500" s="396"/>
      <c r="U500" s="34"/>
      <c r="V500" s="34"/>
      <c r="W500" s="35" t="s">
        <v>68</v>
      </c>
      <c r="X500" s="377">
        <v>211</v>
      </c>
      <c r="Y500" s="378">
        <f t="shared" si="83"/>
        <v>211.20000000000002</v>
      </c>
      <c r="Z500" s="36">
        <f t="shared" si="84"/>
        <v>0.47839999999999999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225.38636363636363</v>
      </c>
      <c r="BN500" s="64">
        <f t="shared" si="86"/>
        <v>225.60000000000002</v>
      </c>
      <c r="BO500" s="64">
        <f t="shared" si="87"/>
        <v>0.3842511655011655</v>
      </c>
      <c r="BP500" s="64">
        <f t="shared" si="88"/>
        <v>0.38461538461538464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92">
        <v>4680115884519</v>
      </c>
      <c r="E501" s="393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5"/>
      <c r="R501" s="395"/>
      <c r="S501" s="395"/>
      <c r="T501" s="396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92">
        <v>4680115885226</v>
      </c>
      <c r="E502" s="393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7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5"/>
      <c r="R502" s="395"/>
      <c r="S502" s="395"/>
      <c r="T502" s="396"/>
      <c r="U502" s="34"/>
      <c r="V502" s="34"/>
      <c r="W502" s="35" t="s">
        <v>68</v>
      </c>
      <c r="X502" s="377">
        <v>112</v>
      </c>
      <c r="Y502" s="378">
        <f t="shared" si="83"/>
        <v>116.16000000000001</v>
      </c>
      <c r="Z502" s="36">
        <f t="shared" si="84"/>
        <v>0.26312000000000002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119.63636363636363</v>
      </c>
      <c r="BN502" s="64">
        <f t="shared" si="86"/>
        <v>124.08000000000001</v>
      </c>
      <c r="BO502" s="64">
        <f t="shared" si="87"/>
        <v>0.20396270396270397</v>
      </c>
      <c r="BP502" s="64">
        <f t="shared" si="88"/>
        <v>0.21153846153846156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92">
        <v>4680115880603</v>
      </c>
      <c r="E503" s="393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5"/>
      <c r="R503" s="395"/>
      <c r="S503" s="395"/>
      <c r="T503" s="396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92">
        <v>4607091389982</v>
      </c>
      <c r="E504" s="393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5"/>
      <c r="R504" s="395"/>
      <c r="S504" s="395"/>
      <c r="T504" s="396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8"/>
      <c r="B505" s="382"/>
      <c r="C505" s="382"/>
      <c r="D505" s="382"/>
      <c r="E505" s="382"/>
      <c r="F505" s="382"/>
      <c r="G505" s="382"/>
      <c r="H505" s="382"/>
      <c r="I505" s="382"/>
      <c r="J505" s="382"/>
      <c r="K505" s="382"/>
      <c r="L505" s="382"/>
      <c r="M505" s="382"/>
      <c r="N505" s="382"/>
      <c r="O505" s="409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61.174242424242422</v>
      </c>
      <c r="Y505" s="379">
        <f>IFERROR(Y497/H497,"0")+IFERROR(Y498/H498,"0")+IFERROR(Y499/H499,"0")+IFERROR(Y500/H500,"0")+IFERROR(Y501/H501,"0")+IFERROR(Y502/H502,"0")+IFERROR(Y503/H503,"0")+IFERROR(Y504/H504,"0")</f>
        <v>62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0.74151999999999996</v>
      </c>
      <c r="AA505" s="380"/>
      <c r="AB505" s="380"/>
      <c r="AC505" s="380"/>
    </row>
    <row r="506" spans="1:68" x14ac:dyDescent="0.2">
      <c r="A506" s="382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9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79">
        <f>IFERROR(SUM(X497:X504),"0")</f>
        <v>323</v>
      </c>
      <c r="Y506" s="379">
        <f>IFERROR(SUM(Y497:Y504),"0")</f>
        <v>327.36</v>
      </c>
      <c r="Z506" s="37"/>
      <c r="AA506" s="380"/>
      <c r="AB506" s="380"/>
      <c r="AC506" s="380"/>
    </row>
    <row r="507" spans="1:68" ht="14.25" hidden="1" customHeight="1" x14ac:dyDescent="0.25">
      <c r="A507" s="383" t="s">
        <v>147</v>
      </c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382"/>
      <c r="P507" s="382"/>
      <c r="Q507" s="382"/>
      <c r="R507" s="382"/>
      <c r="S507" s="382"/>
      <c r="T507" s="382"/>
      <c r="U507" s="382"/>
      <c r="V507" s="382"/>
      <c r="W507" s="382"/>
      <c r="X507" s="382"/>
      <c r="Y507" s="382"/>
      <c r="Z507" s="382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92">
        <v>4607091388930</v>
      </c>
      <c r="E508" s="393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5"/>
      <c r="R508" s="395"/>
      <c r="S508" s="395"/>
      <c r="T508" s="396"/>
      <c r="U508" s="34"/>
      <c r="V508" s="34"/>
      <c r="W508" s="35" t="s">
        <v>68</v>
      </c>
      <c r="X508" s="377">
        <v>127</v>
      </c>
      <c r="Y508" s="378">
        <f>IFERROR(IF(X508="",0,CEILING((X508/$H508),1)*$H508),"")</f>
        <v>132</v>
      </c>
      <c r="Z508" s="36">
        <f>IFERROR(IF(Y508=0,"",ROUNDUP(Y508/H508,0)*0.01196),"")</f>
        <v>0.29899999999999999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135.65909090909091</v>
      </c>
      <c r="BN508" s="64">
        <f>IFERROR(Y508*I508/H508,"0")</f>
        <v>140.99999999999997</v>
      </c>
      <c r="BO508" s="64">
        <f>IFERROR(1/J508*(X508/H508),"0")</f>
        <v>0.23127913752913754</v>
      </c>
      <c r="BP508" s="64">
        <f>IFERROR(1/J508*(Y508/H508),"0")</f>
        <v>0.24038461538461539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92">
        <v>4680115880054</v>
      </c>
      <c r="E509" s="393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4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5"/>
      <c r="R509" s="395"/>
      <c r="S509" s="395"/>
      <c r="T509" s="396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8"/>
      <c r="B510" s="382"/>
      <c r="C510" s="382"/>
      <c r="D510" s="382"/>
      <c r="E510" s="382"/>
      <c r="F510" s="382"/>
      <c r="G510" s="382"/>
      <c r="H510" s="382"/>
      <c r="I510" s="382"/>
      <c r="J510" s="382"/>
      <c r="K510" s="382"/>
      <c r="L510" s="382"/>
      <c r="M510" s="382"/>
      <c r="N510" s="382"/>
      <c r="O510" s="409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79">
        <f>IFERROR(X508/H508,"0")+IFERROR(X509/H509,"0")</f>
        <v>24.053030303030301</v>
      </c>
      <c r="Y510" s="379">
        <f>IFERROR(Y508/H508,"0")+IFERROR(Y509/H509,"0")</f>
        <v>25</v>
      </c>
      <c r="Z510" s="379">
        <f>IFERROR(IF(Z508="",0,Z508),"0")+IFERROR(IF(Z509="",0,Z509),"0")</f>
        <v>0.29899999999999999</v>
      </c>
      <c r="AA510" s="380"/>
      <c r="AB510" s="380"/>
      <c r="AC510" s="380"/>
    </row>
    <row r="511" spans="1:68" x14ac:dyDescent="0.2">
      <c r="A511" s="382"/>
      <c r="B511" s="382"/>
      <c r="C511" s="382"/>
      <c r="D511" s="382"/>
      <c r="E511" s="382"/>
      <c r="F511" s="382"/>
      <c r="G511" s="382"/>
      <c r="H511" s="382"/>
      <c r="I511" s="382"/>
      <c r="J511" s="382"/>
      <c r="K511" s="382"/>
      <c r="L511" s="382"/>
      <c r="M511" s="382"/>
      <c r="N511" s="382"/>
      <c r="O511" s="409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79">
        <f>IFERROR(SUM(X508:X509),"0")</f>
        <v>127</v>
      </c>
      <c r="Y511" s="379">
        <f>IFERROR(SUM(Y508:Y509),"0")</f>
        <v>132</v>
      </c>
      <c r="Z511" s="37"/>
      <c r="AA511" s="380"/>
      <c r="AB511" s="380"/>
      <c r="AC511" s="380"/>
    </row>
    <row r="512" spans="1:68" ht="14.25" hidden="1" customHeight="1" x14ac:dyDescent="0.25">
      <c r="A512" s="383" t="s">
        <v>63</v>
      </c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382"/>
      <c r="P512" s="382"/>
      <c r="Q512" s="382"/>
      <c r="R512" s="382"/>
      <c r="S512" s="382"/>
      <c r="T512" s="382"/>
      <c r="U512" s="382"/>
      <c r="V512" s="382"/>
      <c r="W512" s="382"/>
      <c r="X512" s="382"/>
      <c r="Y512" s="382"/>
      <c r="Z512" s="382"/>
      <c r="AA512" s="373"/>
      <c r="AB512" s="373"/>
      <c r="AC512" s="373"/>
    </row>
    <row r="513" spans="1:68" ht="27" hidden="1" customHeight="1" x14ac:dyDescent="0.25">
      <c r="A513" s="54" t="s">
        <v>624</v>
      </c>
      <c r="B513" s="54" t="s">
        <v>625</v>
      </c>
      <c r="C513" s="31">
        <v>4301031252</v>
      </c>
      <c r="D513" s="392">
        <v>4680115883116</v>
      </c>
      <c r="E513" s="393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6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5"/>
      <c r="R513" s="395"/>
      <c r="S513" s="395"/>
      <c r="T513" s="396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92">
        <v>4680115883093</v>
      </c>
      <c r="E514" s="393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5"/>
      <c r="R514" s="395"/>
      <c r="S514" s="395"/>
      <c r="T514" s="396"/>
      <c r="U514" s="34"/>
      <c r="V514" s="34"/>
      <c r="W514" s="35" t="s">
        <v>68</v>
      </c>
      <c r="X514" s="377">
        <v>82</v>
      </c>
      <c r="Y514" s="378">
        <f t="shared" si="89"/>
        <v>84.48</v>
      </c>
      <c r="Z514" s="36">
        <f>IFERROR(IF(Y514=0,"",ROUNDUP(Y514/H514,0)*0.01196),"")</f>
        <v>0.19136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87.590909090909079</v>
      </c>
      <c r="BN514" s="64">
        <f t="shared" si="91"/>
        <v>90.24</v>
      </c>
      <c r="BO514" s="64">
        <f t="shared" si="92"/>
        <v>0.14932983682983683</v>
      </c>
      <c r="BP514" s="64">
        <f t="shared" si="93"/>
        <v>0.15384615384615385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92">
        <v>4680115883109</v>
      </c>
      <c r="E515" s="393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4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5"/>
      <c r="R515" s="395"/>
      <c r="S515" s="395"/>
      <c r="T515" s="396"/>
      <c r="U515" s="34"/>
      <c r="V515" s="34"/>
      <c r="W515" s="35" t="s">
        <v>68</v>
      </c>
      <c r="X515" s="377">
        <v>88</v>
      </c>
      <c r="Y515" s="378">
        <f t="shared" si="89"/>
        <v>89.76</v>
      </c>
      <c r="Z515" s="36">
        <f>IFERROR(IF(Y515=0,"",ROUNDUP(Y515/H515,0)*0.01196),"")</f>
        <v>0.20332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94</v>
      </c>
      <c r="BN515" s="64">
        <f t="shared" si="91"/>
        <v>95.88</v>
      </c>
      <c r="BO515" s="64">
        <f t="shared" si="92"/>
        <v>0.16025641025641024</v>
      </c>
      <c r="BP515" s="64">
        <f t="shared" si="93"/>
        <v>0.16346153846153846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92">
        <v>4680115882072</v>
      </c>
      <c r="E516" s="393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6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5"/>
      <c r="R516" s="395"/>
      <c r="S516" s="395"/>
      <c r="T516" s="396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92">
        <v>4680115882102</v>
      </c>
      <c r="E517" s="393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5"/>
      <c r="R517" s="395"/>
      <c r="S517" s="395"/>
      <c r="T517" s="396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92">
        <v>4680115882096</v>
      </c>
      <c r="E518" s="393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5"/>
      <c r="R518" s="395"/>
      <c r="S518" s="395"/>
      <c r="T518" s="396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8"/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409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79">
        <f>IFERROR(X513/H513,"0")+IFERROR(X514/H514,"0")+IFERROR(X515/H515,"0")+IFERROR(X516/H516,"0")+IFERROR(X517/H517,"0")+IFERROR(X518/H518,"0")</f>
        <v>32.196969696969695</v>
      </c>
      <c r="Y519" s="379">
        <f>IFERROR(Y513/H513,"0")+IFERROR(Y514/H514,"0")+IFERROR(Y515/H515,"0")+IFERROR(Y516/H516,"0")+IFERROR(Y517/H517,"0")+IFERROR(Y518/H518,"0")</f>
        <v>33</v>
      </c>
      <c r="Z519" s="379">
        <f>IFERROR(IF(Z513="",0,Z513),"0")+IFERROR(IF(Z514="",0,Z514),"0")+IFERROR(IF(Z515="",0,Z515),"0")+IFERROR(IF(Z516="",0,Z516),"0")+IFERROR(IF(Z517="",0,Z517),"0")+IFERROR(IF(Z518="",0,Z518),"0")</f>
        <v>0.39468000000000003</v>
      </c>
      <c r="AA519" s="380"/>
      <c r="AB519" s="380"/>
      <c r="AC519" s="380"/>
    </row>
    <row r="520" spans="1:68" x14ac:dyDescent="0.2">
      <c r="A520" s="382"/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409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79">
        <f>IFERROR(SUM(X513:X518),"0")</f>
        <v>170</v>
      </c>
      <c r="Y520" s="379">
        <f>IFERROR(SUM(Y513:Y518),"0")</f>
        <v>174.24</v>
      </c>
      <c r="Z520" s="37"/>
      <c r="AA520" s="380"/>
      <c r="AB520" s="380"/>
      <c r="AC520" s="380"/>
    </row>
    <row r="521" spans="1:68" ht="14.25" hidden="1" customHeight="1" x14ac:dyDescent="0.25">
      <c r="A521" s="383" t="s">
        <v>71</v>
      </c>
      <c r="B521" s="382"/>
      <c r="C521" s="382"/>
      <c r="D521" s="382"/>
      <c r="E521" s="382"/>
      <c r="F521" s="382"/>
      <c r="G521" s="382"/>
      <c r="H521" s="382"/>
      <c r="I521" s="382"/>
      <c r="J521" s="382"/>
      <c r="K521" s="382"/>
      <c r="L521" s="382"/>
      <c r="M521" s="382"/>
      <c r="N521" s="382"/>
      <c r="O521" s="382"/>
      <c r="P521" s="382"/>
      <c r="Q521" s="382"/>
      <c r="R521" s="382"/>
      <c r="S521" s="382"/>
      <c r="T521" s="382"/>
      <c r="U521" s="382"/>
      <c r="V521" s="382"/>
      <c r="W521" s="382"/>
      <c r="X521" s="382"/>
      <c r="Y521" s="382"/>
      <c r="Z521" s="382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92">
        <v>4607091383409</v>
      </c>
      <c r="E522" s="393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5"/>
      <c r="R522" s="395"/>
      <c r="S522" s="395"/>
      <c r="T522" s="396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92">
        <v>4607091383416</v>
      </c>
      <c r="E523" s="393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6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5"/>
      <c r="R523" s="395"/>
      <c r="S523" s="395"/>
      <c r="T523" s="396"/>
      <c r="U523" s="34"/>
      <c r="V523" s="34"/>
      <c r="W523" s="35" t="s">
        <v>68</v>
      </c>
      <c r="X523" s="377">
        <v>27</v>
      </c>
      <c r="Y523" s="378">
        <f>IFERROR(IF(X523="",0,CEILING((X523/$H523),1)*$H523),"")</f>
        <v>31.2</v>
      </c>
      <c r="Z523" s="36">
        <f>IFERROR(IF(Y523=0,"",ROUNDUP(Y523/H523,0)*0.02175),"")</f>
        <v>8.6999999999999994E-2</v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28.89</v>
      </c>
      <c r="BN523" s="64">
        <f>IFERROR(Y523*I523/H523,"0")</f>
        <v>33.384</v>
      </c>
      <c r="BO523" s="64">
        <f>IFERROR(1/J523*(X523/H523),"0")</f>
        <v>6.1813186813186816E-2</v>
      </c>
      <c r="BP523" s="64">
        <f>IFERROR(1/J523*(Y523/H523),"0")</f>
        <v>7.1428571428571425E-2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92">
        <v>4680115883536</v>
      </c>
      <c r="E524" s="393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5"/>
      <c r="R524" s="395"/>
      <c r="S524" s="395"/>
      <c r="T524" s="396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08"/>
      <c r="B525" s="382"/>
      <c r="C525" s="382"/>
      <c r="D525" s="382"/>
      <c r="E525" s="382"/>
      <c r="F525" s="382"/>
      <c r="G525" s="382"/>
      <c r="H525" s="382"/>
      <c r="I525" s="382"/>
      <c r="J525" s="382"/>
      <c r="K525" s="382"/>
      <c r="L525" s="382"/>
      <c r="M525" s="382"/>
      <c r="N525" s="382"/>
      <c r="O525" s="409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79">
        <f>IFERROR(X522/H522,"0")+IFERROR(X523/H523,"0")+IFERROR(X524/H524,"0")</f>
        <v>3.4615384615384617</v>
      </c>
      <c r="Y525" s="379">
        <f>IFERROR(Y522/H522,"0")+IFERROR(Y523/H523,"0")+IFERROR(Y524/H524,"0")</f>
        <v>4</v>
      </c>
      <c r="Z525" s="379">
        <f>IFERROR(IF(Z522="",0,Z522),"0")+IFERROR(IF(Z523="",0,Z523),"0")+IFERROR(IF(Z524="",0,Z524),"0")</f>
        <v>8.6999999999999994E-2</v>
      </c>
      <c r="AA525" s="380"/>
      <c r="AB525" s="380"/>
      <c r="AC525" s="380"/>
    </row>
    <row r="526" spans="1:68" x14ac:dyDescent="0.2">
      <c r="A526" s="382"/>
      <c r="B526" s="382"/>
      <c r="C526" s="382"/>
      <c r="D526" s="382"/>
      <c r="E526" s="382"/>
      <c r="F526" s="382"/>
      <c r="G526" s="382"/>
      <c r="H526" s="382"/>
      <c r="I526" s="382"/>
      <c r="J526" s="382"/>
      <c r="K526" s="382"/>
      <c r="L526" s="382"/>
      <c r="M526" s="382"/>
      <c r="N526" s="382"/>
      <c r="O526" s="409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79">
        <f>IFERROR(SUM(X522:X524),"0")</f>
        <v>27</v>
      </c>
      <c r="Y526" s="379">
        <f>IFERROR(SUM(Y522:Y524),"0")</f>
        <v>31.2</v>
      </c>
      <c r="Z526" s="37"/>
      <c r="AA526" s="380"/>
      <c r="AB526" s="380"/>
      <c r="AC526" s="380"/>
    </row>
    <row r="527" spans="1:68" ht="14.25" hidden="1" customHeight="1" x14ac:dyDescent="0.25">
      <c r="A527" s="383" t="s">
        <v>168</v>
      </c>
      <c r="B527" s="382"/>
      <c r="C527" s="382"/>
      <c r="D527" s="382"/>
      <c r="E527" s="382"/>
      <c r="F527" s="382"/>
      <c r="G527" s="382"/>
      <c r="H527" s="382"/>
      <c r="I527" s="382"/>
      <c r="J527" s="382"/>
      <c r="K527" s="382"/>
      <c r="L527" s="382"/>
      <c r="M527" s="382"/>
      <c r="N527" s="382"/>
      <c r="O527" s="382"/>
      <c r="P527" s="382"/>
      <c r="Q527" s="382"/>
      <c r="R527" s="382"/>
      <c r="S527" s="382"/>
      <c r="T527" s="382"/>
      <c r="U527" s="382"/>
      <c r="V527" s="382"/>
      <c r="W527" s="382"/>
      <c r="X527" s="382"/>
      <c r="Y527" s="382"/>
      <c r="Z527" s="382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92">
        <v>4680115885035</v>
      </c>
      <c r="E528" s="393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4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5"/>
      <c r="R528" s="395"/>
      <c r="S528" s="395"/>
      <c r="T528" s="396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8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9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82"/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409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28" t="s">
        <v>644</v>
      </c>
      <c r="B531" s="429"/>
      <c r="C531" s="429"/>
      <c r="D531" s="429"/>
      <c r="E531" s="429"/>
      <c r="F531" s="429"/>
      <c r="G531" s="429"/>
      <c r="H531" s="429"/>
      <c r="I531" s="429"/>
      <c r="J531" s="429"/>
      <c r="K531" s="429"/>
      <c r="L531" s="429"/>
      <c r="M531" s="429"/>
      <c r="N531" s="429"/>
      <c r="O531" s="429"/>
      <c r="P531" s="429"/>
      <c r="Q531" s="429"/>
      <c r="R531" s="429"/>
      <c r="S531" s="429"/>
      <c r="T531" s="429"/>
      <c r="U531" s="429"/>
      <c r="V531" s="429"/>
      <c r="W531" s="429"/>
      <c r="X531" s="429"/>
      <c r="Y531" s="429"/>
      <c r="Z531" s="429"/>
      <c r="AA531" s="48"/>
      <c r="AB531" s="48"/>
      <c r="AC531" s="48"/>
    </row>
    <row r="532" spans="1:68" ht="16.5" hidden="1" customHeight="1" x14ac:dyDescent="0.25">
      <c r="A532" s="439" t="s">
        <v>644</v>
      </c>
      <c r="B532" s="382"/>
      <c r="C532" s="382"/>
      <c r="D532" s="382"/>
      <c r="E532" s="382"/>
      <c r="F532" s="382"/>
      <c r="G532" s="382"/>
      <c r="H532" s="382"/>
      <c r="I532" s="382"/>
      <c r="J532" s="382"/>
      <c r="K532" s="382"/>
      <c r="L532" s="382"/>
      <c r="M532" s="382"/>
      <c r="N532" s="382"/>
      <c r="O532" s="382"/>
      <c r="P532" s="382"/>
      <c r="Q532" s="382"/>
      <c r="R532" s="382"/>
      <c r="S532" s="382"/>
      <c r="T532" s="382"/>
      <c r="U532" s="382"/>
      <c r="V532" s="382"/>
      <c r="W532" s="382"/>
      <c r="X532" s="382"/>
      <c r="Y532" s="382"/>
      <c r="Z532" s="382"/>
      <c r="AA532" s="372"/>
      <c r="AB532" s="372"/>
      <c r="AC532" s="372"/>
    </row>
    <row r="533" spans="1:68" ht="14.25" hidden="1" customHeight="1" x14ac:dyDescent="0.25">
      <c r="A533" s="383" t="s">
        <v>109</v>
      </c>
      <c r="B533" s="382"/>
      <c r="C533" s="382"/>
      <c r="D533" s="382"/>
      <c r="E533" s="382"/>
      <c r="F533" s="382"/>
      <c r="G533" s="382"/>
      <c r="H533" s="382"/>
      <c r="I533" s="382"/>
      <c r="J533" s="382"/>
      <c r="K533" s="382"/>
      <c r="L533" s="382"/>
      <c r="M533" s="382"/>
      <c r="N533" s="382"/>
      <c r="O533" s="382"/>
      <c r="P533" s="382"/>
      <c r="Q533" s="382"/>
      <c r="R533" s="382"/>
      <c r="S533" s="382"/>
      <c r="T533" s="382"/>
      <c r="U533" s="382"/>
      <c r="V533" s="382"/>
      <c r="W533" s="382"/>
      <c r="X533" s="382"/>
      <c r="Y533" s="382"/>
      <c r="Z533" s="382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92">
        <v>4640242181011</v>
      </c>
      <c r="E534" s="393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394" t="s">
        <v>647</v>
      </c>
      <c r="Q534" s="395"/>
      <c r="R534" s="395"/>
      <c r="S534" s="395"/>
      <c r="T534" s="396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92">
        <v>4640242180441</v>
      </c>
      <c r="E535" s="393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577" t="s">
        <v>650</v>
      </c>
      <c r="Q535" s="395"/>
      <c r="R535" s="395"/>
      <c r="S535" s="395"/>
      <c r="T535" s="396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92">
        <v>4640242180564</v>
      </c>
      <c r="E536" s="393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478" t="s">
        <v>653</v>
      </c>
      <c r="Q536" s="395"/>
      <c r="R536" s="395"/>
      <c r="S536" s="395"/>
      <c r="T536" s="396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92">
        <v>4640242180922</v>
      </c>
      <c r="E537" s="393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730" t="s">
        <v>656</v>
      </c>
      <c r="Q537" s="395"/>
      <c r="R537" s="395"/>
      <c r="S537" s="395"/>
      <c r="T537" s="396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92">
        <v>4640242181189</v>
      </c>
      <c r="E538" s="393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87" t="s">
        <v>659</v>
      </c>
      <c r="Q538" s="395"/>
      <c r="R538" s="395"/>
      <c r="S538" s="395"/>
      <c r="T538" s="396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92">
        <v>4640242180038</v>
      </c>
      <c r="E539" s="393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695" t="s">
        <v>662</v>
      </c>
      <c r="Q539" s="395"/>
      <c r="R539" s="395"/>
      <c r="S539" s="395"/>
      <c r="T539" s="396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92">
        <v>4640242181172</v>
      </c>
      <c r="E540" s="393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76" t="s">
        <v>665</v>
      </c>
      <c r="Q540" s="395"/>
      <c r="R540" s="395"/>
      <c r="S540" s="395"/>
      <c r="T540" s="396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8"/>
      <c r="B541" s="382"/>
      <c r="C541" s="382"/>
      <c r="D541" s="382"/>
      <c r="E541" s="382"/>
      <c r="F541" s="382"/>
      <c r="G541" s="382"/>
      <c r="H541" s="382"/>
      <c r="I541" s="382"/>
      <c r="J541" s="382"/>
      <c r="K541" s="382"/>
      <c r="L541" s="382"/>
      <c r="M541" s="382"/>
      <c r="N541" s="382"/>
      <c r="O541" s="409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82"/>
      <c r="B542" s="382"/>
      <c r="C542" s="382"/>
      <c r="D542" s="382"/>
      <c r="E542" s="382"/>
      <c r="F542" s="382"/>
      <c r="G542" s="382"/>
      <c r="H542" s="382"/>
      <c r="I542" s="382"/>
      <c r="J542" s="382"/>
      <c r="K542" s="382"/>
      <c r="L542" s="382"/>
      <c r="M542" s="382"/>
      <c r="N542" s="382"/>
      <c r="O542" s="409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383" t="s">
        <v>147</v>
      </c>
      <c r="B543" s="382"/>
      <c r="C543" s="382"/>
      <c r="D543" s="382"/>
      <c r="E543" s="382"/>
      <c r="F543" s="382"/>
      <c r="G543" s="382"/>
      <c r="H543" s="382"/>
      <c r="I543" s="382"/>
      <c r="J543" s="382"/>
      <c r="K543" s="382"/>
      <c r="L543" s="382"/>
      <c r="M543" s="382"/>
      <c r="N543" s="382"/>
      <c r="O543" s="382"/>
      <c r="P543" s="382"/>
      <c r="Q543" s="382"/>
      <c r="R543" s="382"/>
      <c r="S543" s="382"/>
      <c r="T543" s="382"/>
      <c r="U543" s="382"/>
      <c r="V543" s="382"/>
      <c r="W543" s="382"/>
      <c r="X543" s="382"/>
      <c r="Y543" s="382"/>
      <c r="Z543" s="382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92">
        <v>4640242180519</v>
      </c>
      <c r="E544" s="393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625" t="s">
        <v>668</v>
      </c>
      <c r="Q544" s="395"/>
      <c r="R544" s="395"/>
      <c r="S544" s="395"/>
      <c r="T544" s="396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92">
        <v>4640242180526</v>
      </c>
      <c r="E545" s="393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6" t="s">
        <v>671</v>
      </c>
      <c r="Q545" s="395"/>
      <c r="R545" s="395"/>
      <c r="S545" s="395"/>
      <c r="T545" s="396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92">
        <v>4640242180090</v>
      </c>
      <c r="E546" s="393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727" t="s">
        <v>674</v>
      </c>
      <c r="Q546" s="395"/>
      <c r="R546" s="395"/>
      <c r="S546" s="395"/>
      <c r="T546" s="396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92">
        <v>4640242181363</v>
      </c>
      <c r="E547" s="393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506" t="s">
        <v>677</v>
      </c>
      <c r="Q547" s="395"/>
      <c r="R547" s="395"/>
      <c r="S547" s="395"/>
      <c r="T547" s="396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8"/>
      <c r="B548" s="382"/>
      <c r="C548" s="382"/>
      <c r="D548" s="382"/>
      <c r="E548" s="382"/>
      <c r="F548" s="382"/>
      <c r="G548" s="382"/>
      <c r="H548" s="382"/>
      <c r="I548" s="382"/>
      <c r="J548" s="382"/>
      <c r="K548" s="382"/>
      <c r="L548" s="382"/>
      <c r="M548" s="382"/>
      <c r="N548" s="382"/>
      <c r="O548" s="409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82"/>
      <c r="B549" s="382"/>
      <c r="C549" s="382"/>
      <c r="D549" s="382"/>
      <c r="E549" s="382"/>
      <c r="F549" s="382"/>
      <c r="G549" s="382"/>
      <c r="H549" s="382"/>
      <c r="I549" s="382"/>
      <c r="J549" s="382"/>
      <c r="K549" s="382"/>
      <c r="L549" s="382"/>
      <c r="M549" s="382"/>
      <c r="N549" s="382"/>
      <c r="O549" s="409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383" t="s">
        <v>63</v>
      </c>
      <c r="B550" s="382"/>
      <c r="C550" s="382"/>
      <c r="D550" s="382"/>
      <c r="E550" s="382"/>
      <c r="F550" s="382"/>
      <c r="G550" s="382"/>
      <c r="H550" s="382"/>
      <c r="I550" s="382"/>
      <c r="J550" s="382"/>
      <c r="K550" s="382"/>
      <c r="L550" s="382"/>
      <c r="M550" s="382"/>
      <c r="N550" s="382"/>
      <c r="O550" s="382"/>
      <c r="P550" s="382"/>
      <c r="Q550" s="382"/>
      <c r="R550" s="382"/>
      <c r="S550" s="382"/>
      <c r="T550" s="382"/>
      <c r="U550" s="382"/>
      <c r="V550" s="382"/>
      <c r="W550" s="382"/>
      <c r="X550" s="382"/>
      <c r="Y550" s="382"/>
      <c r="Z550" s="382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92">
        <v>4640242180816</v>
      </c>
      <c r="E551" s="393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498" t="s">
        <v>680</v>
      </c>
      <c r="Q551" s="395"/>
      <c r="R551" s="395"/>
      <c r="S551" s="395"/>
      <c r="T551" s="396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92">
        <v>4640242180595</v>
      </c>
      <c r="E552" s="393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719" t="s">
        <v>683</v>
      </c>
      <c r="Q552" s="395"/>
      <c r="R552" s="395"/>
      <c r="S552" s="395"/>
      <c r="T552" s="396"/>
      <c r="U552" s="34"/>
      <c r="V552" s="34"/>
      <c r="W552" s="35" t="s">
        <v>68</v>
      </c>
      <c r="X552" s="377">
        <v>24</v>
      </c>
      <c r="Y552" s="378">
        <f t="shared" si="99"/>
        <v>25.200000000000003</v>
      </c>
      <c r="Z552" s="36">
        <f>IFERROR(IF(Y552=0,"",ROUNDUP(Y552/H552,0)*0.00753),"")</f>
        <v>4.5179999999999998E-2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25.485714285714284</v>
      </c>
      <c r="BN552" s="64">
        <f t="shared" si="101"/>
        <v>26.76</v>
      </c>
      <c r="BO552" s="64">
        <f t="shared" si="102"/>
        <v>3.6630036630036632E-2</v>
      </c>
      <c r="BP552" s="64">
        <f t="shared" si="103"/>
        <v>3.8461538461538464E-2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92">
        <v>4640242181615</v>
      </c>
      <c r="E553" s="393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698" t="s">
        <v>686</v>
      </c>
      <c r="Q553" s="395"/>
      <c r="R553" s="395"/>
      <c r="S553" s="395"/>
      <c r="T553" s="396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92">
        <v>4640242181639</v>
      </c>
      <c r="E554" s="393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579" t="s">
        <v>689</v>
      </c>
      <c r="Q554" s="395"/>
      <c r="R554" s="395"/>
      <c r="S554" s="395"/>
      <c r="T554" s="396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92">
        <v>4640242181622</v>
      </c>
      <c r="E555" s="393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503" t="s">
        <v>692</v>
      </c>
      <c r="Q555" s="395"/>
      <c r="R555" s="395"/>
      <c r="S555" s="395"/>
      <c r="T555" s="396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92">
        <v>4640242180489</v>
      </c>
      <c r="E556" s="393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725" t="s">
        <v>695</v>
      </c>
      <c r="Q556" s="395"/>
      <c r="R556" s="395"/>
      <c r="S556" s="395"/>
      <c r="T556" s="396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08"/>
      <c r="B557" s="382"/>
      <c r="C557" s="382"/>
      <c r="D557" s="382"/>
      <c r="E557" s="382"/>
      <c r="F557" s="382"/>
      <c r="G557" s="382"/>
      <c r="H557" s="382"/>
      <c r="I557" s="382"/>
      <c r="J557" s="382"/>
      <c r="K557" s="382"/>
      <c r="L557" s="382"/>
      <c r="M557" s="382"/>
      <c r="N557" s="382"/>
      <c r="O557" s="409"/>
      <c r="P557" s="384" t="s">
        <v>69</v>
      </c>
      <c r="Q557" s="385"/>
      <c r="R557" s="385"/>
      <c r="S557" s="385"/>
      <c r="T557" s="385"/>
      <c r="U557" s="385"/>
      <c r="V557" s="386"/>
      <c r="W557" s="37" t="s">
        <v>70</v>
      </c>
      <c r="X557" s="379">
        <f>IFERROR(X551/H551,"0")+IFERROR(X552/H552,"0")+IFERROR(X553/H553,"0")+IFERROR(X554/H554,"0")+IFERROR(X555/H555,"0")+IFERROR(X556/H556,"0")</f>
        <v>5.7142857142857144</v>
      </c>
      <c r="Y557" s="379">
        <f>IFERROR(Y551/H551,"0")+IFERROR(Y552/H552,"0")+IFERROR(Y553/H553,"0")+IFERROR(Y554/H554,"0")+IFERROR(Y555/H555,"0")+IFERROR(Y556/H556,"0")</f>
        <v>6</v>
      </c>
      <c r="Z557" s="379">
        <f>IFERROR(IF(Z551="",0,Z551),"0")+IFERROR(IF(Z552="",0,Z552),"0")+IFERROR(IF(Z553="",0,Z553),"0")+IFERROR(IF(Z554="",0,Z554),"0")+IFERROR(IF(Z555="",0,Z555),"0")+IFERROR(IF(Z556="",0,Z556),"0")</f>
        <v>4.5179999999999998E-2</v>
      </c>
      <c r="AA557" s="380"/>
      <c r="AB557" s="380"/>
      <c r="AC557" s="380"/>
    </row>
    <row r="558" spans="1:68" x14ac:dyDescent="0.2">
      <c r="A558" s="382"/>
      <c r="B558" s="382"/>
      <c r="C558" s="382"/>
      <c r="D558" s="382"/>
      <c r="E558" s="382"/>
      <c r="F558" s="382"/>
      <c r="G558" s="382"/>
      <c r="H558" s="382"/>
      <c r="I558" s="382"/>
      <c r="J558" s="382"/>
      <c r="K558" s="382"/>
      <c r="L558" s="382"/>
      <c r="M558" s="382"/>
      <c r="N558" s="382"/>
      <c r="O558" s="409"/>
      <c r="P558" s="384" t="s">
        <v>69</v>
      </c>
      <c r="Q558" s="385"/>
      <c r="R558" s="385"/>
      <c r="S558" s="385"/>
      <c r="T558" s="385"/>
      <c r="U558" s="385"/>
      <c r="V558" s="386"/>
      <c r="W558" s="37" t="s">
        <v>68</v>
      </c>
      <c r="X558" s="379">
        <f>IFERROR(SUM(X551:X556),"0")</f>
        <v>24</v>
      </c>
      <c r="Y558" s="379">
        <f>IFERROR(SUM(Y551:Y556),"0")</f>
        <v>25.200000000000003</v>
      </c>
      <c r="Z558" s="37"/>
      <c r="AA558" s="380"/>
      <c r="AB558" s="380"/>
      <c r="AC558" s="380"/>
    </row>
    <row r="559" spans="1:68" ht="14.25" hidden="1" customHeight="1" x14ac:dyDescent="0.25">
      <c r="A559" s="383" t="s">
        <v>71</v>
      </c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382"/>
      <c r="P559" s="382"/>
      <c r="Q559" s="382"/>
      <c r="R559" s="382"/>
      <c r="S559" s="382"/>
      <c r="T559" s="382"/>
      <c r="U559" s="382"/>
      <c r="V559" s="382"/>
      <c r="W559" s="382"/>
      <c r="X559" s="382"/>
      <c r="Y559" s="382"/>
      <c r="Z559" s="382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92">
        <v>4640242180533</v>
      </c>
      <c r="E560" s="393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493" t="s">
        <v>698</v>
      </c>
      <c r="Q560" s="395"/>
      <c r="R560" s="395"/>
      <c r="S560" s="395"/>
      <c r="T560" s="396"/>
      <c r="U560" s="34"/>
      <c r="V560" s="34"/>
      <c r="W560" s="35" t="s">
        <v>68</v>
      </c>
      <c r="X560" s="377">
        <v>110</v>
      </c>
      <c r="Y560" s="378">
        <f>IFERROR(IF(X560="",0,CEILING((X560/$H560),1)*$H560),"")</f>
        <v>117</v>
      </c>
      <c r="Z560" s="36">
        <f>IFERROR(IF(Y560=0,"",ROUNDUP(Y560/H560,0)*0.02175),"")</f>
        <v>0.32624999999999998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117.95384615384617</v>
      </c>
      <c r="BN560" s="64">
        <f>IFERROR(Y560*I560/H560,"0")</f>
        <v>125.46000000000001</v>
      </c>
      <c r="BO560" s="64">
        <f>IFERROR(1/J560*(X560/H560),"0")</f>
        <v>0.25183150183150182</v>
      </c>
      <c r="BP560" s="64">
        <f>IFERROR(1/J560*(Y560/H560),"0")</f>
        <v>0.26785714285714285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92">
        <v>4640242180540</v>
      </c>
      <c r="E561" s="393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591" t="s">
        <v>701</v>
      </c>
      <c r="Q561" s="395"/>
      <c r="R561" s="395"/>
      <c r="S561" s="395"/>
      <c r="T561" s="396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8"/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409"/>
      <c r="P562" s="384" t="s">
        <v>69</v>
      </c>
      <c r="Q562" s="385"/>
      <c r="R562" s="385"/>
      <c r="S562" s="385"/>
      <c r="T562" s="385"/>
      <c r="U562" s="385"/>
      <c r="V562" s="386"/>
      <c r="W562" s="37" t="s">
        <v>70</v>
      </c>
      <c r="X562" s="379">
        <f>IFERROR(X560/H560,"0")+IFERROR(X561/H561,"0")</f>
        <v>14.102564102564102</v>
      </c>
      <c r="Y562" s="379">
        <f>IFERROR(Y560/H560,"0")+IFERROR(Y561/H561,"0")</f>
        <v>15</v>
      </c>
      <c r="Z562" s="379">
        <f>IFERROR(IF(Z560="",0,Z560),"0")+IFERROR(IF(Z561="",0,Z561),"0")</f>
        <v>0.32624999999999998</v>
      </c>
      <c r="AA562" s="380"/>
      <c r="AB562" s="380"/>
      <c r="AC562" s="380"/>
    </row>
    <row r="563" spans="1:68" x14ac:dyDescent="0.2">
      <c r="A563" s="382"/>
      <c r="B563" s="382"/>
      <c r="C563" s="382"/>
      <c r="D563" s="382"/>
      <c r="E563" s="382"/>
      <c r="F563" s="382"/>
      <c r="G563" s="382"/>
      <c r="H563" s="382"/>
      <c r="I563" s="382"/>
      <c r="J563" s="382"/>
      <c r="K563" s="382"/>
      <c r="L563" s="382"/>
      <c r="M563" s="382"/>
      <c r="N563" s="382"/>
      <c r="O563" s="409"/>
      <c r="P563" s="384" t="s">
        <v>69</v>
      </c>
      <c r="Q563" s="385"/>
      <c r="R563" s="385"/>
      <c r="S563" s="385"/>
      <c r="T563" s="385"/>
      <c r="U563" s="385"/>
      <c r="V563" s="386"/>
      <c r="W563" s="37" t="s">
        <v>68</v>
      </c>
      <c r="X563" s="379">
        <f>IFERROR(SUM(X560:X561),"0")</f>
        <v>110</v>
      </c>
      <c r="Y563" s="379">
        <f>IFERROR(SUM(Y560:Y561),"0")</f>
        <v>117</v>
      </c>
      <c r="Z563" s="37"/>
      <c r="AA563" s="380"/>
      <c r="AB563" s="380"/>
      <c r="AC563" s="380"/>
    </row>
    <row r="564" spans="1:68" ht="14.25" hidden="1" customHeight="1" x14ac:dyDescent="0.25">
      <c r="A564" s="383" t="s">
        <v>168</v>
      </c>
      <c r="B564" s="382"/>
      <c r="C564" s="382"/>
      <c r="D564" s="382"/>
      <c r="E564" s="382"/>
      <c r="F564" s="382"/>
      <c r="G564" s="382"/>
      <c r="H564" s="382"/>
      <c r="I564" s="382"/>
      <c r="J564" s="382"/>
      <c r="K564" s="382"/>
      <c r="L564" s="382"/>
      <c r="M564" s="382"/>
      <c r="N564" s="382"/>
      <c r="O564" s="382"/>
      <c r="P564" s="382"/>
      <c r="Q564" s="382"/>
      <c r="R564" s="382"/>
      <c r="S564" s="382"/>
      <c r="T564" s="382"/>
      <c r="U564" s="382"/>
      <c r="V564" s="382"/>
      <c r="W564" s="382"/>
      <c r="X564" s="382"/>
      <c r="Y564" s="382"/>
      <c r="Z564" s="382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92">
        <v>4640242180120</v>
      </c>
      <c r="E565" s="393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39" t="s">
        <v>704</v>
      </c>
      <c r="Q565" s="395"/>
      <c r="R565" s="395"/>
      <c r="S565" s="395"/>
      <c r="T565" s="396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92">
        <v>4640242180120</v>
      </c>
      <c r="E566" s="393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557" t="s">
        <v>706</v>
      </c>
      <c r="Q566" s="395"/>
      <c r="R566" s="395"/>
      <c r="S566" s="395"/>
      <c r="T566" s="396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92">
        <v>4640242180137</v>
      </c>
      <c r="E567" s="393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510" t="s">
        <v>709</v>
      </c>
      <c r="Q567" s="395"/>
      <c r="R567" s="395"/>
      <c r="S567" s="395"/>
      <c r="T567" s="396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92">
        <v>4640242180137</v>
      </c>
      <c r="E568" s="393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452" t="s">
        <v>711</v>
      </c>
      <c r="Q568" s="395"/>
      <c r="R568" s="395"/>
      <c r="S568" s="395"/>
      <c r="T568" s="396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8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9"/>
      <c r="P569" s="384" t="s">
        <v>69</v>
      </c>
      <c r="Q569" s="385"/>
      <c r="R569" s="385"/>
      <c r="S569" s="385"/>
      <c r="T569" s="385"/>
      <c r="U569" s="385"/>
      <c r="V569" s="386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9"/>
      <c r="P570" s="384" t="s">
        <v>69</v>
      </c>
      <c r="Q570" s="385"/>
      <c r="R570" s="385"/>
      <c r="S570" s="385"/>
      <c r="T570" s="385"/>
      <c r="U570" s="385"/>
      <c r="V570" s="386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439" t="s">
        <v>712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2"/>
      <c r="AB571" s="372"/>
      <c r="AC571" s="372"/>
    </row>
    <row r="572" spans="1:68" ht="14.25" hidden="1" customHeight="1" x14ac:dyDescent="0.25">
      <c r="A572" s="383" t="s">
        <v>109</v>
      </c>
      <c r="B572" s="382"/>
      <c r="C572" s="382"/>
      <c r="D572" s="382"/>
      <c r="E572" s="382"/>
      <c r="F572" s="382"/>
      <c r="G572" s="382"/>
      <c r="H572" s="382"/>
      <c r="I572" s="382"/>
      <c r="J572" s="382"/>
      <c r="K572" s="382"/>
      <c r="L572" s="382"/>
      <c r="M572" s="382"/>
      <c r="N572" s="382"/>
      <c r="O572" s="382"/>
      <c r="P572" s="382"/>
      <c r="Q572" s="382"/>
      <c r="R572" s="382"/>
      <c r="S572" s="382"/>
      <c r="T572" s="382"/>
      <c r="U572" s="382"/>
      <c r="V572" s="382"/>
      <c r="W572" s="382"/>
      <c r="X572" s="382"/>
      <c r="Y572" s="382"/>
      <c r="Z572" s="382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92">
        <v>4640242180045</v>
      </c>
      <c r="E573" s="393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679" t="s">
        <v>715</v>
      </c>
      <c r="Q573" s="395"/>
      <c r="R573" s="395"/>
      <c r="S573" s="395"/>
      <c r="T573" s="396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92">
        <v>4640242180601</v>
      </c>
      <c r="E574" s="393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650" t="s">
        <v>718</v>
      </c>
      <c r="Q574" s="395"/>
      <c r="R574" s="395"/>
      <c r="S574" s="395"/>
      <c r="T574" s="396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8"/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409"/>
      <c r="P575" s="384" t="s">
        <v>69</v>
      </c>
      <c r="Q575" s="385"/>
      <c r="R575" s="385"/>
      <c r="S575" s="385"/>
      <c r="T575" s="385"/>
      <c r="U575" s="385"/>
      <c r="V575" s="386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82"/>
      <c r="B576" s="382"/>
      <c r="C576" s="382"/>
      <c r="D576" s="382"/>
      <c r="E576" s="382"/>
      <c r="F576" s="382"/>
      <c r="G576" s="382"/>
      <c r="H576" s="382"/>
      <c r="I576" s="382"/>
      <c r="J576" s="382"/>
      <c r="K576" s="382"/>
      <c r="L576" s="382"/>
      <c r="M576" s="382"/>
      <c r="N576" s="382"/>
      <c r="O576" s="409"/>
      <c r="P576" s="384" t="s">
        <v>69</v>
      </c>
      <c r="Q576" s="385"/>
      <c r="R576" s="385"/>
      <c r="S576" s="385"/>
      <c r="T576" s="385"/>
      <c r="U576" s="385"/>
      <c r="V576" s="386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383" t="s">
        <v>147</v>
      </c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382"/>
      <c r="P577" s="382"/>
      <c r="Q577" s="382"/>
      <c r="R577" s="382"/>
      <c r="S577" s="382"/>
      <c r="T577" s="382"/>
      <c r="U577" s="382"/>
      <c r="V577" s="382"/>
      <c r="W577" s="382"/>
      <c r="X577" s="382"/>
      <c r="Y577" s="382"/>
      <c r="Z577" s="382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92">
        <v>4640242180090</v>
      </c>
      <c r="E578" s="393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477" t="s">
        <v>721</v>
      </c>
      <c r="Q578" s="395"/>
      <c r="R578" s="395"/>
      <c r="S578" s="395"/>
      <c r="T578" s="396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08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09"/>
      <c r="P579" s="384" t="s">
        <v>69</v>
      </c>
      <c r="Q579" s="385"/>
      <c r="R579" s="385"/>
      <c r="S579" s="385"/>
      <c r="T579" s="385"/>
      <c r="U579" s="385"/>
      <c r="V579" s="386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09"/>
      <c r="P580" s="384" t="s">
        <v>69</v>
      </c>
      <c r="Q580" s="385"/>
      <c r="R580" s="385"/>
      <c r="S580" s="385"/>
      <c r="T580" s="385"/>
      <c r="U580" s="385"/>
      <c r="V580" s="386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383" t="s">
        <v>63</v>
      </c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382"/>
      <c r="P581" s="382"/>
      <c r="Q581" s="382"/>
      <c r="R581" s="382"/>
      <c r="S581" s="382"/>
      <c r="T581" s="382"/>
      <c r="U581" s="382"/>
      <c r="V581" s="382"/>
      <c r="W581" s="382"/>
      <c r="X581" s="382"/>
      <c r="Y581" s="382"/>
      <c r="Z581" s="382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92">
        <v>4640242180076</v>
      </c>
      <c r="E582" s="393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504" t="s">
        <v>724</v>
      </c>
      <c r="Q582" s="395"/>
      <c r="R582" s="395"/>
      <c r="S582" s="395"/>
      <c r="T582" s="396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8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09"/>
      <c r="P583" s="384" t="s">
        <v>69</v>
      </c>
      <c r="Q583" s="385"/>
      <c r="R583" s="385"/>
      <c r="S583" s="385"/>
      <c r="T583" s="385"/>
      <c r="U583" s="385"/>
      <c r="V583" s="386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09"/>
      <c r="P584" s="384" t="s">
        <v>69</v>
      </c>
      <c r="Q584" s="385"/>
      <c r="R584" s="385"/>
      <c r="S584" s="385"/>
      <c r="T584" s="385"/>
      <c r="U584" s="385"/>
      <c r="V584" s="386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383" t="s">
        <v>71</v>
      </c>
      <c r="B585" s="382"/>
      <c r="C585" s="382"/>
      <c r="D585" s="382"/>
      <c r="E585" s="382"/>
      <c r="F585" s="382"/>
      <c r="G585" s="382"/>
      <c r="H585" s="382"/>
      <c r="I585" s="382"/>
      <c r="J585" s="382"/>
      <c r="K585" s="382"/>
      <c r="L585" s="382"/>
      <c r="M585" s="382"/>
      <c r="N585" s="382"/>
      <c r="O585" s="382"/>
      <c r="P585" s="382"/>
      <c r="Q585" s="382"/>
      <c r="R585" s="382"/>
      <c r="S585" s="382"/>
      <c r="T585" s="382"/>
      <c r="U585" s="382"/>
      <c r="V585" s="382"/>
      <c r="W585" s="382"/>
      <c r="X585" s="382"/>
      <c r="Y585" s="382"/>
      <c r="Z585" s="382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92">
        <v>4640242180106</v>
      </c>
      <c r="E586" s="393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95"/>
      <c r="R586" s="395"/>
      <c r="S586" s="395"/>
      <c r="T586" s="396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08"/>
      <c r="B587" s="382"/>
      <c r="C587" s="382"/>
      <c r="D587" s="382"/>
      <c r="E587" s="382"/>
      <c r="F587" s="382"/>
      <c r="G587" s="382"/>
      <c r="H587" s="382"/>
      <c r="I587" s="382"/>
      <c r="J587" s="382"/>
      <c r="K587" s="382"/>
      <c r="L587" s="382"/>
      <c r="M587" s="382"/>
      <c r="N587" s="382"/>
      <c r="O587" s="409"/>
      <c r="P587" s="384" t="s">
        <v>69</v>
      </c>
      <c r="Q587" s="385"/>
      <c r="R587" s="385"/>
      <c r="S587" s="385"/>
      <c r="T587" s="385"/>
      <c r="U587" s="385"/>
      <c r="V587" s="386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82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82"/>
      <c r="M588" s="382"/>
      <c r="N588" s="382"/>
      <c r="O588" s="409"/>
      <c r="P588" s="384" t="s">
        <v>69</v>
      </c>
      <c r="Q588" s="385"/>
      <c r="R588" s="385"/>
      <c r="S588" s="385"/>
      <c r="T588" s="385"/>
      <c r="U588" s="385"/>
      <c r="V588" s="386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716"/>
      <c r="B589" s="382"/>
      <c r="C589" s="382"/>
      <c r="D589" s="382"/>
      <c r="E589" s="382"/>
      <c r="F589" s="382"/>
      <c r="G589" s="382"/>
      <c r="H589" s="382"/>
      <c r="I589" s="382"/>
      <c r="J589" s="382"/>
      <c r="K589" s="382"/>
      <c r="L589" s="382"/>
      <c r="M589" s="382"/>
      <c r="N589" s="382"/>
      <c r="O589" s="599"/>
      <c r="P589" s="389" t="s">
        <v>728</v>
      </c>
      <c r="Q589" s="390"/>
      <c r="R589" s="390"/>
      <c r="S589" s="390"/>
      <c r="T589" s="390"/>
      <c r="U589" s="390"/>
      <c r="V589" s="39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5394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5495.7999999999993</v>
      </c>
      <c r="Z589" s="37"/>
      <c r="AA589" s="380"/>
      <c r="AB589" s="380"/>
      <c r="AC589" s="380"/>
    </row>
    <row r="590" spans="1:68" x14ac:dyDescent="0.2">
      <c r="A590" s="382"/>
      <c r="B590" s="382"/>
      <c r="C590" s="382"/>
      <c r="D590" s="382"/>
      <c r="E590" s="382"/>
      <c r="F590" s="382"/>
      <c r="G590" s="382"/>
      <c r="H590" s="382"/>
      <c r="I590" s="382"/>
      <c r="J590" s="382"/>
      <c r="K590" s="382"/>
      <c r="L590" s="382"/>
      <c r="M590" s="382"/>
      <c r="N590" s="382"/>
      <c r="O590" s="599"/>
      <c r="P590" s="389" t="s">
        <v>729</v>
      </c>
      <c r="Q590" s="390"/>
      <c r="R590" s="390"/>
      <c r="S590" s="390"/>
      <c r="T590" s="390"/>
      <c r="U590" s="390"/>
      <c r="V590" s="391"/>
      <c r="W590" s="37" t="s">
        <v>68</v>
      </c>
      <c r="X590" s="379">
        <f>IFERROR(SUM(BM22:BM586),"0")</f>
        <v>5694.7769281274304</v>
      </c>
      <c r="Y590" s="379">
        <f>IFERROR(SUM(BN22:BN586),"0")</f>
        <v>5802.8000000000011</v>
      </c>
      <c r="Z590" s="37"/>
      <c r="AA590" s="380"/>
      <c r="AB590" s="380"/>
      <c r="AC590" s="380"/>
    </row>
    <row r="591" spans="1:68" x14ac:dyDescent="0.2">
      <c r="A591" s="382"/>
      <c r="B591" s="382"/>
      <c r="C591" s="382"/>
      <c r="D591" s="382"/>
      <c r="E591" s="382"/>
      <c r="F591" s="382"/>
      <c r="G591" s="382"/>
      <c r="H591" s="382"/>
      <c r="I591" s="382"/>
      <c r="J591" s="382"/>
      <c r="K591" s="382"/>
      <c r="L591" s="382"/>
      <c r="M591" s="382"/>
      <c r="N591" s="382"/>
      <c r="O591" s="599"/>
      <c r="P591" s="389" t="s">
        <v>730</v>
      </c>
      <c r="Q591" s="390"/>
      <c r="R591" s="390"/>
      <c r="S591" s="390"/>
      <c r="T591" s="390"/>
      <c r="U591" s="390"/>
      <c r="V591" s="391"/>
      <c r="W591" s="37" t="s">
        <v>731</v>
      </c>
      <c r="X591" s="38">
        <f>ROUNDUP(SUM(BO22:BO586),0)</f>
        <v>10</v>
      </c>
      <c r="Y591" s="38">
        <f>ROUNDUP(SUM(BP22:BP586),0)</f>
        <v>10</v>
      </c>
      <c r="Z591" s="37"/>
      <c r="AA591" s="380"/>
      <c r="AB591" s="380"/>
      <c r="AC591" s="380"/>
    </row>
    <row r="592" spans="1:68" x14ac:dyDescent="0.2">
      <c r="A592" s="382"/>
      <c r="B592" s="382"/>
      <c r="C592" s="382"/>
      <c r="D592" s="382"/>
      <c r="E592" s="382"/>
      <c r="F592" s="382"/>
      <c r="G592" s="382"/>
      <c r="H592" s="382"/>
      <c r="I592" s="382"/>
      <c r="J592" s="382"/>
      <c r="K592" s="382"/>
      <c r="L592" s="382"/>
      <c r="M592" s="382"/>
      <c r="N592" s="382"/>
      <c r="O592" s="599"/>
      <c r="P592" s="389" t="s">
        <v>732</v>
      </c>
      <c r="Q592" s="390"/>
      <c r="R592" s="390"/>
      <c r="S592" s="390"/>
      <c r="T592" s="390"/>
      <c r="U592" s="390"/>
      <c r="V592" s="391"/>
      <c r="W592" s="37" t="s">
        <v>68</v>
      </c>
      <c r="X592" s="379">
        <f>GrossWeightTotal+PalletQtyTotal*25</f>
        <v>5944.7769281274304</v>
      </c>
      <c r="Y592" s="379">
        <f>GrossWeightTotalR+PalletQtyTotalR*25</f>
        <v>6052.8000000000011</v>
      </c>
      <c r="Z592" s="37"/>
      <c r="AA592" s="380"/>
      <c r="AB592" s="380"/>
      <c r="AC592" s="380"/>
    </row>
    <row r="593" spans="1:32" x14ac:dyDescent="0.2">
      <c r="A593" s="382"/>
      <c r="B593" s="382"/>
      <c r="C593" s="382"/>
      <c r="D593" s="382"/>
      <c r="E593" s="382"/>
      <c r="F593" s="382"/>
      <c r="G593" s="382"/>
      <c r="H593" s="382"/>
      <c r="I593" s="382"/>
      <c r="J593" s="382"/>
      <c r="K593" s="382"/>
      <c r="L593" s="382"/>
      <c r="M593" s="382"/>
      <c r="N593" s="382"/>
      <c r="O593" s="599"/>
      <c r="P593" s="389" t="s">
        <v>733</v>
      </c>
      <c r="Q593" s="390"/>
      <c r="R593" s="390"/>
      <c r="S593" s="390"/>
      <c r="T593" s="390"/>
      <c r="U593" s="390"/>
      <c r="V593" s="39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855.42171902171879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871</v>
      </c>
      <c r="Z593" s="37"/>
      <c r="AA593" s="380"/>
      <c r="AB593" s="380"/>
      <c r="AC593" s="380"/>
    </row>
    <row r="594" spans="1:32" ht="14.25" hidden="1" customHeight="1" x14ac:dyDescent="0.2">
      <c r="A594" s="382"/>
      <c r="B594" s="382"/>
      <c r="C594" s="382"/>
      <c r="D594" s="382"/>
      <c r="E594" s="382"/>
      <c r="F594" s="382"/>
      <c r="G594" s="382"/>
      <c r="H594" s="382"/>
      <c r="I594" s="382"/>
      <c r="J594" s="382"/>
      <c r="K594" s="382"/>
      <c r="L594" s="382"/>
      <c r="M594" s="382"/>
      <c r="N594" s="382"/>
      <c r="O594" s="599"/>
      <c r="P594" s="389" t="s">
        <v>734</v>
      </c>
      <c r="Q594" s="390"/>
      <c r="R594" s="390"/>
      <c r="S594" s="390"/>
      <c r="T594" s="390"/>
      <c r="U594" s="390"/>
      <c r="V594" s="39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11.159149999999999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87" t="s">
        <v>107</v>
      </c>
      <c r="D596" s="588"/>
      <c r="E596" s="588"/>
      <c r="F596" s="588"/>
      <c r="G596" s="588"/>
      <c r="H596" s="388"/>
      <c r="I596" s="387" t="s">
        <v>258</v>
      </c>
      <c r="J596" s="588"/>
      <c r="K596" s="588"/>
      <c r="L596" s="588"/>
      <c r="M596" s="588"/>
      <c r="N596" s="588"/>
      <c r="O596" s="588"/>
      <c r="P596" s="588"/>
      <c r="Q596" s="588"/>
      <c r="R596" s="588"/>
      <c r="S596" s="588"/>
      <c r="T596" s="588"/>
      <c r="U596" s="588"/>
      <c r="V596" s="388"/>
      <c r="W596" s="387" t="s">
        <v>478</v>
      </c>
      <c r="X596" s="388"/>
      <c r="Y596" s="387" t="s">
        <v>532</v>
      </c>
      <c r="Z596" s="588"/>
      <c r="AA596" s="588"/>
      <c r="AB596" s="388"/>
      <c r="AC596" s="374" t="s">
        <v>603</v>
      </c>
      <c r="AD596" s="387" t="s">
        <v>644</v>
      </c>
      <c r="AE596" s="388"/>
      <c r="AF596" s="375"/>
    </row>
    <row r="597" spans="1:32" ht="14.25" customHeight="1" thickTop="1" x14ac:dyDescent="0.2">
      <c r="A597" s="629" t="s">
        <v>737</v>
      </c>
      <c r="B597" s="387" t="s">
        <v>62</v>
      </c>
      <c r="C597" s="387" t="s">
        <v>108</v>
      </c>
      <c r="D597" s="387" t="s">
        <v>128</v>
      </c>
      <c r="E597" s="387" t="s">
        <v>174</v>
      </c>
      <c r="F597" s="387" t="s">
        <v>190</v>
      </c>
      <c r="G597" s="387" t="s">
        <v>226</v>
      </c>
      <c r="H597" s="387" t="s">
        <v>107</v>
      </c>
      <c r="I597" s="387" t="s">
        <v>259</v>
      </c>
      <c r="J597" s="387" t="s">
        <v>276</v>
      </c>
      <c r="K597" s="387" t="s">
        <v>332</v>
      </c>
      <c r="L597" s="375"/>
      <c r="M597" s="387" t="s">
        <v>347</v>
      </c>
      <c r="N597" s="375"/>
      <c r="O597" s="387" t="s">
        <v>363</v>
      </c>
      <c r="P597" s="387" t="s">
        <v>376</v>
      </c>
      <c r="Q597" s="387" t="s">
        <v>379</v>
      </c>
      <c r="R597" s="387" t="s">
        <v>386</v>
      </c>
      <c r="S597" s="387" t="s">
        <v>397</v>
      </c>
      <c r="T597" s="387" t="s">
        <v>400</v>
      </c>
      <c r="U597" s="387" t="s">
        <v>407</v>
      </c>
      <c r="V597" s="387" t="s">
        <v>469</v>
      </c>
      <c r="W597" s="387" t="s">
        <v>479</v>
      </c>
      <c r="X597" s="387" t="s">
        <v>507</v>
      </c>
      <c r="Y597" s="387" t="s">
        <v>533</v>
      </c>
      <c r="Z597" s="387" t="s">
        <v>578</v>
      </c>
      <c r="AA597" s="387" t="s">
        <v>593</v>
      </c>
      <c r="AB597" s="387" t="s">
        <v>600</v>
      </c>
      <c r="AC597" s="387" t="s">
        <v>603</v>
      </c>
      <c r="AD597" s="387" t="s">
        <v>644</v>
      </c>
      <c r="AE597" s="387" t="s">
        <v>712</v>
      </c>
      <c r="AF597" s="375"/>
    </row>
    <row r="598" spans="1:32" ht="13.5" customHeight="1" thickBot="1" x14ac:dyDescent="0.25">
      <c r="A598" s="630"/>
      <c r="B598" s="405"/>
      <c r="C598" s="405"/>
      <c r="D598" s="405"/>
      <c r="E598" s="405"/>
      <c r="F598" s="405"/>
      <c r="G598" s="405"/>
      <c r="H598" s="405"/>
      <c r="I598" s="405"/>
      <c r="J598" s="405"/>
      <c r="K598" s="405"/>
      <c r="L598" s="375"/>
      <c r="M598" s="405"/>
      <c r="N598" s="375"/>
      <c r="O598" s="405"/>
      <c r="P598" s="405"/>
      <c r="Q598" s="405"/>
      <c r="R598" s="405"/>
      <c r="S598" s="405"/>
      <c r="T598" s="405"/>
      <c r="U598" s="405"/>
      <c r="V598" s="405"/>
      <c r="W598" s="405"/>
      <c r="X598" s="405"/>
      <c r="Y598" s="405"/>
      <c r="Z598" s="405"/>
      <c r="AA598" s="405"/>
      <c r="AB598" s="405"/>
      <c r="AC598" s="405"/>
      <c r="AD598" s="405"/>
      <c r="AE598" s="405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36</v>
      </c>
      <c r="E599" s="46">
        <f>IFERROR(Y104*1,"0")+IFERROR(Y105*1,"0")+IFERROR(Y106*1,"0")+IFERROR(Y110*1,"0")+IFERROR(Y111*1,"0")+IFERROR(Y112*1,"0")+IFERROR(Y113*1,"0")+IFERROR(Y114*1,"0")</f>
        <v>171.60000000000002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112.00000000000001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71.400000000000006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819.6</v>
      </c>
      <c r="K599" s="46">
        <f>IFERROR(Y244*1,"0")+IFERROR(Y245*1,"0")+IFERROR(Y246*1,"0")+IFERROR(Y247*1,"0")+IFERROR(Y248*1,"0")+IFERROR(Y249*1,"0")+IFERROR(Y250*1,"0")+IFERROR(Y251*1,"0")</f>
        <v>12</v>
      </c>
      <c r="L599" s="375"/>
      <c r="M599" s="46">
        <f>IFERROR(Y256*1,"0")+IFERROR(Y257*1,"0")+IFERROR(Y258*1,"0")+IFERROR(Y259*1,"0")+IFERROR(Y260*1,"0")+IFERROR(Y261*1,"0")+IFERROR(Y262*1,"0")+IFERROR(Y263*1,"0")</f>
        <v>12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148.80000000000001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358.20000000000005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2385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117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256.2</v>
      </c>
      <c r="Z599" s="46">
        <f>IFERROR(Y466*1,"0")+IFERROR(Y470*1,"0")+IFERROR(Y471*1,"0")+IFERROR(Y472*1,"0")+IFERROR(Y473*1,"0")+IFERROR(Y474*1,"0")+IFERROR(Y475*1,"0")+IFERROR(Y479*1,"0")</f>
        <v>189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664.80000000000007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142.19999999999999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89"/>
        <filter val="0,93"/>
        <filter val="1 766,00"/>
        <filter val="10"/>
        <filter val="10,00"/>
        <filter val="10,93"/>
        <filter val="103,00"/>
        <filter val="104,00"/>
        <filter val="105,00"/>
        <filter val="11,00"/>
        <filter val="11,07"/>
        <filter val="110,00"/>
        <filter val="111,00"/>
        <filter val="112,00"/>
        <filter val="115,00"/>
        <filter val="117,73"/>
        <filter val="12,00"/>
        <filter val="127,00"/>
        <filter val="129,00"/>
        <filter val="13,69"/>
        <filter val="138,00"/>
        <filter val="14,10"/>
        <filter val="14,74"/>
        <filter val="142,00"/>
        <filter val="146,00"/>
        <filter val="15,48"/>
        <filter val="16,67"/>
        <filter val="170,00"/>
        <filter val="189,00"/>
        <filter val="19,44"/>
        <filter val="2,50"/>
        <filter val="2,86"/>
        <filter val="210,00"/>
        <filter val="211,00"/>
        <filter val="224,87"/>
        <filter val="24,00"/>
        <filter val="24,05"/>
        <filter val="254,00"/>
        <filter val="27,00"/>
        <filter val="3,00"/>
        <filter val="3,46"/>
        <filter val="32,20"/>
        <filter val="323,00"/>
        <filter val="39,00"/>
        <filter val="4,07"/>
        <filter val="40,67"/>
        <filter val="420,00"/>
        <filter val="44,00"/>
        <filter val="45,00"/>
        <filter val="46,25"/>
        <filter val="5 394,00"/>
        <filter val="5 694,78"/>
        <filter val="5 944,78"/>
        <filter val="5,71"/>
        <filter val="50,00"/>
        <filter val="59,00"/>
        <filter val="596,00"/>
        <filter val="60,83"/>
        <filter val="61,17"/>
        <filter val="610,00"/>
        <filter val="63,10"/>
        <filter val="638,00"/>
        <filter val="64,00"/>
        <filter val="66,00"/>
        <filter val="67,00"/>
        <filter val="70,00"/>
        <filter val="750,00"/>
        <filter val="80,00"/>
        <filter val="82,00"/>
        <filter val="855,42"/>
        <filter val="88,00"/>
        <filter val="93,00"/>
        <filter val="96,00"/>
      </filters>
    </filterColumn>
  </autoFilter>
  <mergeCells count="1058">
    <mergeCell ref="A344:O345"/>
    <mergeCell ref="D528:E528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P592:V592"/>
    <mergeCell ref="P536:T536"/>
    <mergeCell ref="P358:V358"/>
    <mergeCell ref="A411:O412"/>
    <mergeCell ref="P112:T112"/>
    <mergeCell ref="D294:E294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A427:Z427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A141:O142"/>
    <mergeCell ref="P309:T309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2024-08-30T11:01:43Z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