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65C08C0-65DC-46A3-B7B8-9AAC933DCA8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96" i="1" l="1"/>
  <c r="X585" i="1"/>
  <c r="X584" i="1"/>
  <c r="BO583" i="1"/>
  <c r="BM583" i="1"/>
  <c r="Y583" i="1"/>
  <c r="X581" i="1"/>
  <c r="Y580" i="1"/>
  <c r="X580" i="1"/>
  <c r="BP579" i="1"/>
  <c r="BO579" i="1"/>
  <c r="BN579" i="1"/>
  <c r="BM579" i="1"/>
  <c r="Z579" i="1"/>
  <c r="Z580" i="1" s="1"/>
  <c r="Y579" i="1"/>
  <c r="Y581" i="1" s="1"/>
  <c r="X577" i="1"/>
  <c r="X576" i="1"/>
  <c r="BO575" i="1"/>
  <c r="BM575" i="1"/>
  <c r="Y575" i="1"/>
  <c r="X573" i="1"/>
  <c r="Y572" i="1"/>
  <c r="X572" i="1"/>
  <c r="BP571" i="1"/>
  <c r="BO571" i="1"/>
  <c r="BN571" i="1"/>
  <c r="BM571" i="1"/>
  <c r="Z571" i="1"/>
  <c r="Y571" i="1"/>
  <c r="BP570" i="1"/>
  <c r="BO570" i="1"/>
  <c r="BN570" i="1"/>
  <c r="BM570" i="1"/>
  <c r="Z570" i="1"/>
  <c r="Z572" i="1" s="1"/>
  <c r="Y570" i="1"/>
  <c r="AE596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Z559" i="1" s="1"/>
  <c r="Y557" i="1"/>
  <c r="Y560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Z545" i="1" s="1"/>
  <c r="Y541" i="1"/>
  <c r="Y546" i="1" s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Y526" i="1"/>
  <c r="X526" i="1"/>
  <c r="BP525" i="1"/>
  <c r="BO525" i="1"/>
  <c r="BN525" i="1"/>
  <c r="BM525" i="1"/>
  <c r="Z525" i="1"/>
  <c r="Z526" i="1" s="1"/>
  <c r="Y525" i="1"/>
  <c r="Y527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P519" i="1"/>
  <c r="BO519" i="1"/>
  <c r="BN519" i="1"/>
  <c r="BM519" i="1"/>
  <c r="Z519" i="1"/>
  <c r="Y519" i="1"/>
  <c r="P519" i="1"/>
  <c r="X517" i="1"/>
  <c r="X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Y507" i="1" s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X489" i="1"/>
  <c r="Y488" i="1"/>
  <c r="X488" i="1"/>
  <c r="BP487" i="1"/>
  <c r="BO487" i="1"/>
  <c r="BN487" i="1"/>
  <c r="BM487" i="1"/>
  <c r="Z487" i="1"/>
  <c r="Z488" i="1" s="1"/>
  <c r="Y487" i="1"/>
  <c r="AB596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N462" i="1"/>
  <c r="BM462" i="1"/>
  <c r="Z462" i="1"/>
  <c r="Z463" i="1" s="1"/>
  <c r="Y462" i="1"/>
  <c r="P462" i="1"/>
  <c r="X459" i="1"/>
  <c r="Y458" i="1"/>
  <c r="X458" i="1"/>
  <c r="BP457" i="1"/>
  <c r="BO457" i="1"/>
  <c r="BN457" i="1"/>
  <c r="BM457" i="1"/>
  <c r="Z457" i="1"/>
  <c r="Z458" i="1" s="1"/>
  <c r="Y457" i="1"/>
  <c r="Y459" i="1" s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Y389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BO343" i="1"/>
  <c r="BM343" i="1"/>
  <c r="Y343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1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X206" i="1"/>
  <c r="Y205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N186" i="1"/>
  <c r="BM186" i="1"/>
  <c r="Z186" i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2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6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Y168" i="1" s="1"/>
  <c r="P164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Y155" i="1" s="1"/>
  <c r="P153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G596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Y140" i="1" s="1"/>
  <c r="P133" i="1"/>
  <c r="X131" i="1"/>
  <c r="X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F596" i="1" s="1"/>
  <c r="P119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Y115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96" i="1" s="1"/>
  <c r="P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96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590" i="1" s="1"/>
  <c r="BO22" i="1"/>
  <c r="X588" i="1" s="1"/>
  <c r="BM22" i="1"/>
  <c r="X587" i="1" s="1"/>
  <c r="X589" i="1" s="1"/>
  <c r="Y22" i="1"/>
  <c r="B596" i="1" s="1"/>
  <c r="P22" i="1"/>
  <c r="H10" i="1"/>
  <c r="A9" i="1"/>
  <c r="F10" i="1" s="1"/>
  <c r="D7" i="1"/>
  <c r="Q6" i="1"/>
  <c r="P2" i="1"/>
  <c r="Z175" i="1" l="1"/>
  <c r="Z394" i="1"/>
  <c r="Z181" i="1"/>
  <c r="H9" i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Y108" i="1"/>
  <c r="Y116" i="1"/>
  <c r="Y125" i="1"/>
  <c r="Y131" i="1"/>
  <c r="Y139" i="1"/>
  <c r="Y145" i="1"/>
  <c r="Y150" i="1"/>
  <c r="Y156" i="1"/>
  <c r="Y160" i="1"/>
  <c r="Y167" i="1"/>
  <c r="Y175" i="1"/>
  <c r="Y181" i="1"/>
  <c r="BP188" i="1"/>
  <c r="BN188" i="1"/>
  <c r="Z188" i="1"/>
  <c r="BP192" i="1"/>
  <c r="BN192" i="1"/>
  <c r="Z192" i="1"/>
  <c r="BP209" i="1"/>
  <c r="BN209" i="1"/>
  <c r="Z209" i="1"/>
  <c r="Z216" i="1" s="1"/>
  <c r="BP213" i="1"/>
  <c r="BN213" i="1"/>
  <c r="Z213" i="1"/>
  <c r="BP221" i="1"/>
  <c r="BN221" i="1"/>
  <c r="Z221" i="1"/>
  <c r="BP225" i="1"/>
  <c r="BN225" i="1"/>
  <c r="Z225" i="1"/>
  <c r="BP229" i="1"/>
  <c r="BN229" i="1"/>
  <c r="Z229" i="1"/>
  <c r="Y231" i="1"/>
  <c r="Y238" i="1"/>
  <c r="BP233" i="1"/>
  <c r="BN233" i="1"/>
  <c r="Z233" i="1"/>
  <c r="BP237" i="1"/>
  <c r="BN237" i="1"/>
  <c r="Z237" i="1"/>
  <c r="Y239" i="1"/>
  <c r="K596" i="1"/>
  <c r="Y251" i="1"/>
  <c r="BP242" i="1"/>
  <c r="BN242" i="1"/>
  <c r="Z242" i="1"/>
  <c r="BP246" i="1"/>
  <c r="BN246" i="1"/>
  <c r="Z246" i="1"/>
  <c r="Y250" i="1"/>
  <c r="BP255" i="1"/>
  <c r="BN255" i="1"/>
  <c r="Z255" i="1"/>
  <c r="Z262" i="1" s="1"/>
  <c r="BP259" i="1"/>
  <c r="BN259" i="1"/>
  <c r="Z259" i="1"/>
  <c r="BP268" i="1"/>
  <c r="BN268" i="1"/>
  <c r="Z268" i="1"/>
  <c r="BP282" i="1"/>
  <c r="BN282" i="1"/>
  <c r="Z282" i="1"/>
  <c r="Y284" i="1"/>
  <c r="R596" i="1"/>
  <c r="Y292" i="1"/>
  <c r="BP287" i="1"/>
  <c r="BN287" i="1"/>
  <c r="Z287" i="1"/>
  <c r="BP291" i="1"/>
  <c r="BN291" i="1"/>
  <c r="Z291" i="1"/>
  <c r="Y293" i="1"/>
  <c r="S596" i="1"/>
  <c r="Y297" i="1"/>
  <c r="BP296" i="1"/>
  <c r="BN296" i="1"/>
  <c r="Z296" i="1"/>
  <c r="Z297" i="1" s="1"/>
  <c r="Y298" i="1"/>
  <c r="T596" i="1"/>
  <c r="Y302" i="1"/>
  <c r="BP301" i="1"/>
  <c r="BN301" i="1"/>
  <c r="Z301" i="1"/>
  <c r="Z302" i="1" s="1"/>
  <c r="Y303" i="1"/>
  <c r="Y308" i="1"/>
  <c r="BP305" i="1"/>
  <c r="BN305" i="1"/>
  <c r="Z305" i="1"/>
  <c r="Z307" i="1" s="1"/>
  <c r="BP314" i="1"/>
  <c r="BN314" i="1"/>
  <c r="Z314" i="1"/>
  <c r="BP324" i="1"/>
  <c r="BN324" i="1"/>
  <c r="Z324" i="1"/>
  <c r="Y326" i="1"/>
  <c r="Y335" i="1"/>
  <c r="BP328" i="1"/>
  <c r="BN328" i="1"/>
  <c r="Z328" i="1"/>
  <c r="Y334" i="1"/>
  <c r="BP332" i="1"/>
  <c r="BN332" i="1"/>
  <c r="Z332" i="1"/>
  <c r="BP393" i="1"/>
  <c r="BN393" i="1"/>
  <c r="Z393" i="1"/>
  <c r="Y395" i="1"/>
  <c r="BP399" i="1"/>
  <c r="BN399" i="1"/>
  <c r="Z399" i="1"/>
  <c r="Z402" i="1" s="1"/>
  <c r="Y403" i="1"/>
  <c r="BP411" i="1"/>
  <c r="BN411" i="1"/>
  <c r="Z411" i="1"/>
  <c r="Y415" i="1"/>
  <c r="BP429" i="1"/>
  <c r="BN429" i="1"/>
  <c r="Z429" i="1"/>
  <c r="Z449" i="1" s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Y454" i="1"/>
  <c r="BP496" i="1"/>
  <c r="BN496" i="1"/>
  <c r="Z496" i="1"/>
  <c r="BP500" i="1"/>
  <c r="BN500" i="1"/>
  <c r="Z500" i="1"/>
  <c r="H596" i="1"/>
  <c r="F9" i="1"/>
  <c r="J9" i="1"/>
  <c r="Z22" i="1"/>
  <c r="Z23" i="1" s="1"/>
  <c r="BN22" i="1"/>
  <c r="BP22" i="1"/>
  <c r="Y23" i="1"/>
  <c r="X586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Z83" i="1"/>
  <c r="Z88" i="1" s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596" i="1"/>
  <c r="Z104" i="1"/>
  <c r="Z107" i="1" s="1"/>
  <c r="BN104" i="1"/>
  <c r="Z106" i="1"/>
  <c r="BN106" i="1"/>
  <c r="Y107" i="1"/>
  <c r="Z110" i="1"/>
  <c r="BN110" i="1"/>
  <c r="BP110" i="1"/>
  <c r="Z112" i="1"/>
  <c r="BN112" i="1"/>
  <c r="Z114" i="1"/>
  <c r="BN114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Z133" i="1"/>
  <c r="BN133" i="1"/>
  <c r="BP133" i="1"/>
  <c r="Z135" i="1"/>
  <c r="BN135" i="1"/>
  <c r="Z137" i="1"/>
  <c r="BN137" i="1"/>
  <c r="Z143" i="1"/>
  <c r="Z144" i="1" s="1"/>
  <c r="BN143" i="1"/>
  <c r="Z148" i="1"/>
  <c r="Z150" i="1" s="1"/>
  <c r="BN148" i="1"/>
  <c r="BP148" i="1"/>
  <c r="Y151" i="1"/>
  <c r="Z154" i="1"/>
  <c r="Z155" i="1" s="1"/>
  <c r="BN154" i="1"/>
  <c r="Z158" i="1"/>
  <c r="Z160" i="1" s="1"/>
  <c r="BN158" i="1"/>
  <c r="BP158" i="1"/>
  <c r="Z165" i="1"/>
  <c r="Z167" i="1" s="1"/>
  <c r="BN165" i="1"/>
  <c r="Z171" i="1"/>
  <c r="BN171" i="1"/>
  <c r="Z173" i="1"/>
  <c r="BN173" i="1"/>
  <c r="Z179" i="1"/>
  <c r="BN179" i="1"/>
  <c r="I596" i="1"/>
  <c r="Y195" i="1"/>
  <c r="BP186" i="1"/>
  <c r="BP190" i="1"/>
  <c r="BN190" i="1"/>
  <c r="Z190" i="1"/>
  <c r="Z194" i="1" s="1"/>
  <c r="Y194" i="1"/>
  <c r="BP199" i="1"/>
  <c r="BN199" i="1"/>
  <c r="Z199" i="1"/>
  <c r="Z200" i="1" s="1"/>
  <c r="Y201" i="1"/>
  <c r="Y206" i="1"/>
  <c r="BP203" i="1"/>
  <c r="BN203" i="1"/>
  <c r="Z203" i="1"/>
  <c r="Z205" i="1" s="1"/>
  <c r="Y216" i="1"/>
  <c r="BP211" i="1"/>
  <c r="BN211" i="1"/>
  <c r="Z211" i="1"/>
  <c r="BP215" i="1"/>
  <c r="BN215" i="1"/>
  <c r="Z215" i="1"/>
  <c r="Y217" i="1"/>
  <c r="Y230" i="1"/>
  <c r="BP219" i="1"/>
  <c r="BN219" i="1"/>
  <c r="Z219" i="1"/>
  <c r="BP223" i="1"/>
  <c r="BN223" i="1"/>
  <c r="Z223" i="1"/>
  <c r="BP227" i="1"/>
  <c r="BN227" i="1"/>
  <c r="Z227" i="1"/>
  <c r="BP235" i="1"/>
  <c r="BN235" i="1"/>
  <c r="Z235" i="1"/>
  <c r="BP244" i="1"/>
  <c r="BN244" i="1"/>
  <c r="Z244" i="1"/>
  <c r="BP248" i="1"/>
  <c r="BN248" i="1"/>
  <c r="Z248" i="1"/>
  <c r="BP257" i="1"/>
  <c r="BN257" i="1"/>
  <c r="Z257" i="1"/>
  <c r="BP261" i="1"/>
  <c r="BN261" i="1"/>
  <c r="Z261" i="1"/>
  <c r="Y263" i="1"/>
  <c r="O596" i="1"/>
  <c r="Y271" i="1"/>
  <c r="BP266" i="1"/>
  <c r="BN266" i="1"/>
  <c r="Z266" i="1"/>
  <c r="Z271" i="1" s="1"/>
  <c r="BP270" i="1"/>
  <c r="BN270" i="1"/>
  <c r="Z270" i="1"/>
  <c r="Y272" i="1"/>
  <c r="P596" i="1"/>
  <c r="Y276" i="1"/>
  <c r="BP275" i="1"/>
  <c r="BN275" i="1"/>
  <c r="Z275" i="1"/>
  <c r="Z276" i="1" s="1"/>
  <c r="Y277" i="1"/>
  <c r="Q596" i="1"/>
  <c r="Y283" i="1"/>
  <c r="BP280" i="1"/>
  <c r="BN280" i="1"/>
  <c r="Z280" i="1"/>
  <c r="Z283" i="1" s="1"/>
  <c r="BP289" i="1"/>
  <c r="BN289" i="1"/>
  <c r="Z289" i="1"/>
  <c r="Y307" i="1"/>
  <c r="BP312" i="1"/>
  <c r="BN312" i="1"/>
  <c r="Z312" i="1"/>
  <c r="BP316" i="1"/>
  <c r="BN316" i="1"/>
  <c r="Z316" i="1"/>
  <c r="Z318" i="1" s="1"/>
  <c r="Y347" i="1"/>
  <c r="BP343" i="1"/>
  <c r="BN343" i="1"/>
  <c r="Z343" i="1"/>
  <c r="Z347" i="1" s="1"/>
  <c r="BP346" i="1"/>
  <c r="BN346" i="1"/>
  <c r="Z346" i="1"/>
  <c r="Y348" i="1"/>
  <c r="Y353" i="1"/>
  <c r="BP350" i="1"/>
  <c r="BN350" i="1"/>
  <c r="Z350" i="1"/>
  <c r="Y354" i="1"/>
  <c r="BP363" i="1"/>
  <c r="BN363" i="1"/>
  <c r="Z363" i="1"/>
  <c r="Y365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Z383" i="1" s="1"/>
  <c r="Y383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J596" i="1"/>
  <c r="Y200" i="1"/>
  <c r="M596" i="1"/>
  <c r="Y262" i="1"/>
  <c r="U596" i="1"/>
  <c r="Y319" i="1"/>
  <c r="Y318" i="1"/>
  <c r="BP322" i="1"/>
  <c r="BN322" i="1"/>
  <c r="Z322" i="1"/>
  <c r="Z325" i="1" s="1"/>
  <c r="BP330" i="1"/>
  <c r="BN330" i="1"/>
  <c r="Z330" i="1"/>
  <c r="BP338" i="1"/>
  <c r="BN338" i="1"/>
  <c r="Z338" i="1"/>
  <c r="Z340" i="1" s="1"/>
  <c r="BP344" i="1"/>
  <c r="BN344" i="1"/>
  <c r="Z344" i="1"/>
  <c r="BP352" i="1"/>
  <c r="BN352" i="1"/>
  <c r="Z352" i="1"/>
  <c r="V596" i="1"/>
  <c r="Y358" i="1"/>
  <c r="BP357" i="1"/>
  <c r="BN357" i="1"/>
  <c r="Z357" i="1"/>
  <c r="Z358" i="1" s="1"/>
  <c r="Y359" i="1"/>
  <c r="Y364" i="1"/>
  <c r="BP361" i="1"/>
  <c r="BN361" i="1"/>
  <c r="Z361" i="1"/>
  <c r="Z364" i="1" s="1"/>
  <c r="BP371" i="1"/>
  <c r="BN371" i="1"/>
  <c r="Z371" i="1"/>
  <c r="BP375" i="1"/>
  <c r="BN375" i="1"/>
  <c r="Z375" i="1"/>
  <c r="BP387" i="1"/>
  <c r="BN387" i="1"/>
  <c r="Z387" i="1"/>
  <c r="Z389" i="1" s="1"/>
  <c r="Y394" i="1"/>
  <c r="BP401" i="1"/>
  <c r="BN401" i="1"/>
  <c r="Z401" i="1"/>
  <c r="Y408" i="1"/>
  <c r="BP405" i="1"/>
  <c r="BN405" i="1"/>
  <c r="Z405" i="1"/>
  <c r="Z407" i="1" s="1"/>
  <c r="Y416" i="1"/>
  <c r="BP413" i="1"/>
  <c r="BN413" i="1"/>
  <c r="Z413" i="1"/>
  <c r="Z415" i="1" s="1"/>
  <c r="Y449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Y472" i="1"/>
  <c r="BP481" i="1"/>
  <c r="BN481" i="1"/>
  <c r="Z481" i="1"/>
  <c r="Z483" i="1" s="1"/>
  <c r="Y483" i="1"/>
  <c r="BP512" i="1"/>
  <c r="BN512" i="1"/>
  <c r="Z512" i="1"/>
  <c r="Y516" i="1"/>
  <c r="Z522" i="1"/>
  <c r="BP520" i="1"/>
  <c r="BN520" i="1"/>
  <c r="Z520" i="1"/>
  <c r="Y522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BP494" i="1"/>
  <c r="BN494" i="1"/>
  <c r="Z494" i="1"/>
  <c r="Z502" i="1" s="1"/>
  <c r="BP498" i="1"/>
  <c r="BN498" i="1"/>
  <c r="Z498" i="1"/>
  <c r="Y502" i="1"/>
  <c r="BP506" i="1"/>
  <c r="BN506" i="1"/>
  <c r="Z506" i="1"/>
  <c r="Z507" i="1" s="1"/>
  <c r="Y508" i="1"/>
  <c r="Y517" i="1"/>
  <c r="BP510" i="1"/>
  <c r="BN510" i="1"/>
  <c r="Z510" i="1"/>
  <c r="Z516" i="1" s="1"/>
  <c r="BP514" i="1"/>
  <c r="BN514" i="1"/>
  <c r="Z514" i="1"/>
  <c r="Y523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54" i="1" l="1"/>
  <c r="Z378" i="1"/>
  <c r="Y590" i="1"/>
  <c r="Y587" i="1"/>
  <c r="Z334" i="1"/>
  <c r="Z238" i="1"/>
  <c r="Y586" i="1"/>
  <c r="Z353" i="1"/>
  <c r="Z538" i="1"/>
  <c r="Z472" i="1"/>
  <c r="Z566" i="1"/>
  <c r="Z230" i="1"/>
  <c r="Z139" i="1"/>
  <c r="Z115" i="1"/>
  <c r="Z74" i="1"/>
  <c r="Z59" i="1"/>
  <c r="Y588" i="1"/>
  <c r="Z292" i="1"/>
  <c r="Z250" i="1"/>
  <c r="Z591" i="1" s="1"/>
  <c r="Y589" i="1" l="1"/>
</calcChain>
</file>

<file path=xl/sharedStrings.xml><?xml version="1.0" encoding="utf-8"?>
<sst xmlns="http://schemas.openxmlformats.org/spreadsheetml/2006/main" count="2403" uniqueCount="764">
  <si>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</si>
  <si>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</si>
  <si>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</si>
  <si>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</si>
  <si>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</si>
  <si>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</si>
  <si>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</si>
  <si>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</si>
  <si>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</si>
  <si>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</si>
  <si>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</si>
  <si>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</si>
  <si>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</si>
  <si>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</si>
  <si>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</si>
  <si>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</si>
  <si>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</si>
  <si>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</si>
  <si>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</si>
  <si>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</si>
  <si>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</si>
  <si>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</si>
  <si>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</si>
  <si>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</si>
  <si>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</si>
  <si>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</si>
  <si>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</si>
  <si>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</si>
  <si>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</si>
  <si>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</si>
  <si>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</si>
  <si>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</si>
  <si>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</si>
  <si>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</si>
  <si>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</si>
  <si>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</si>
  <si>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</si>
  <si>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</si>
  <si>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</si>
  <si>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</si>
  <si>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</si>
  <si>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</si>
  <si>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</si>
  <si>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</si>
  <si>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</si>
  <si>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</si>
  <si>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</si>
  <si>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</si>
  <si>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</si>
  <si>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</si>
  <si>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</si>
  <si>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</si>
  <si>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</si>
  <si>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</si>
  <si>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</si>
  <si>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</si>
  <si>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</si>
  <si>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</si>
  <si>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</si>
  <si>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</si>
  <si>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</si>
  <si>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</si>
  <si>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</si>
  <si>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</si>
  <si>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</si>
  <si>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</si>
  <si>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</si>
  <si>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</si>
  <si>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</si>
  <si>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</si>
  <si>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</si>
  <si>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</si>
  <si>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</si>
  <si>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</si>
  <si>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</si>
  <si>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</si>
  <si>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</si>
  <si>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</si>
  <si>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</si>
  <si>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</si>
  <si>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</si>
  <si>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</si>
  <si>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</si>
  <si>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</si>
  <si>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</si>
  <si>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</si>
  <si>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</si>
  <si>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</si>
  <si>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</si>
  <si>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</si>
  <si>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</si>
  <si>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</si>
  <si>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</si>
  <si>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</si>
  <si>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</si>
  <si>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</si>
  <si>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</si>
  <si>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</si>
  <si>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</si>
  <si>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</si>
  <si>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</si>
  <si>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</si>
  <si>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</si>
  <si>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</si>
  <si>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</si>
  <si>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</si>
  <si>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</si>
  <si>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</si>
  <si>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</si>
  <si>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</si>
  <si>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</si>
  <si>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</si>
  <si>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</si>
  <si>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</si>
  <si>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</si>
  <si>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</si>
  <si>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</si>
  <si>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</si>
  <si>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</si>
  <si>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</si>
  <si>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</si>
  <si>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</si>
  <si>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</si>
  <si>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</si>
  <si>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</si>
  <si>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</si>
  <si>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</si>
  <si>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</si>
  <si>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</si>
  <si>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</si>
  <si>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</si>
  <si>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</si>
  <si>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</si>
  <si>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</si>
  <si>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</si>
  <si>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</si>
  <si>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</si>
  <si>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</si>
  <si>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</si>
  <si>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</si>
  <si>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</si>
  <si>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</si>
  <si>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</si>
  <si>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</si>
  <si>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</si>
  <si>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</si>
  <si>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</si>
  <si>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</si>
  <si>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</si>
  <si>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</si>
  <si>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</si>
  <si>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</si>
  <si>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</si>
  <si>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</si>
  <si>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</si>
  <si>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</si>
  <si>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</si>
  <si>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</si>
  <si>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</si>
  <si>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</si>
  <si>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</si>
  <si>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</si>
  <si>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</si>
  <si>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</si>
  <si>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</si>
  <si>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</si>
  <si>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</si>
  <si>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</si>
  <si>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</si>
  <si>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</si>
  <si>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</si>
  <si>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</si>
  <si>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</si>
  <si>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</si>
  <si>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</si>
  <si>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SU002816</t>
  </si>
  <si>
    <t>P003228</t>
  </si>
  <si>
    <t>31.08.2024</t>
  </si>
  <si>
    <t>SU003584</t>
  </si>
  <si>
    <t>P004530</t>
  </si>
  <si>
    <t>30.08.2024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</si>
  <si>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</si>
  <si>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</si>
  <si>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</si>
  <si>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</si>
  <si>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</si>
  <si>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</si>
  <si>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</si>
  <si>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</si>
  <si>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</si>
  <si>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</si>
  <si>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</si>
  <si>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</si>
  <si>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</si>
  <si>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</si>
  <si>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</si>
  <si>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</si>
  <si>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</si>
  <si>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</si>
  <si>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</si>
  <si>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</si>
  <si>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</si>
  <si>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</si>
  <si>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</si>
  <si>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</si>
  <si>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</si>
  <si>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</si>
  <si>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</si>
  <si>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</si>
  <si>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</si>
  <si>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</si>
  <si>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</si>
  <si>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</si>
  <si>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</si>
  <si>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</si>
  <si>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</si>
  <si>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</si>
  <si>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</si>
  <si>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</si>
  <si>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</si>
  <si>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</si>
  <si>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</si>
  <si>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</si>
  <si>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</si>
  <si>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</si>
  <si>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</si>
  <si>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</si>
  <si>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</si>
  <si>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</si>
  <si>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</si>
  <si>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</si>
  <si>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</si>
  <si>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</si>
  <si>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</si>
  <si>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</si>
  <si>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</si>
  <si>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</si>
  <si>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</si>
  <si>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</si>
  <si>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</si>
  <si>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</si>
  <si>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</si>
  <si>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</si>
  <si>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</si>
  <si>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</si>
  <si>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</si>
  <si>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</si>
  <si>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</si>
  <si>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</si>
  <si>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</si>
  <si>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</si>
  <si>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</si>
  <si>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</si>
  <si>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</si>
  <si>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</si>
  <si>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</si>
  <si>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</si>
  <si>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</si>
  <si>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</si>
  <si>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</si>
  <si>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</si>
  <si>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</si>
  <si>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</si>
  <si>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</si>
  <si>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</si>
  <si>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</si>
  <si>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</si>
  <si>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</si>
  <si>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</si>
  <si>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</si>
  <si>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</si>
  <si>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</si>
  <si>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</si>
  <si>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</si>
  <si>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</si>
  <si>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</si>
  <si>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</si>
  <si>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</si>
  <si>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</si>
  <si>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</si>
  <si>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</si>
  <si>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</si>
  <si>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</si>
  <si>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</si>
  <si>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</si>
  <si>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</si>
  <si>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</si>
  <si>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</si>
  <si>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</si>
  <si>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</si>
  <si>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</si>
  <si>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</si>
  <si>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</si>
  <si>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</si>
  <si>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</si>
  <si>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</si>
  <si>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</si>
  <si>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</si>
  <si>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</si>
  <si>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</si>
  <si>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</si>
  <si>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</si>
  <si>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</si>
  <si>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</si>
  <si>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</si>
  <si>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</si>
  <si>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</si>
  <si>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</si>
  <si>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</si>
  <si>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</si>
  <si>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</si>
  <si>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</si>
  <si>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</si>
  <si>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</si>
  <si>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</si>
  <si>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</si>
  <si>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</si>
  <si>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</si>
  <si>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</si>
  <si>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</si>
  <si>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P004232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</si>
  <si>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</si>
  <si>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</si>
  <si>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</si>
  <si>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</si>
  <si>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</si>
  <si>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</si>
  <si>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</si>
  <si>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</si>
  <si>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P003941</t>
  </si>
  <si>
    <t>P004300</t>
  </si>
  <si>
    <t>SU003269</t>
  </si>
  <si>
    <t>P003943</t>
  </si>
  <si>
    <t>SU003265</t>
  </si>
  <si>
    <t>P003939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</si>
  <si>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</si>
  <si>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</si>
  <si>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</si>
  <si>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</si>
  <si>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</si>
  <si>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</si>
  <si>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</si>
  <si>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</si>
  <si>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</si>
  <si>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</si>
  <si>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</si>
  <si>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</si>
  <si>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</si>
  <si>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</si>
  <si>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</si>
  <si>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</si>
  <si>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</si>
  <si>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</si>
  <si>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</si>
  <si>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</si>
  <si>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</si>
  <si>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</si>
  <si>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</si>
  <si>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</si>
  <si>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</si>
  <si>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</si>
  <si>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</si>
  <si>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</si>
  <si>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</si>
  <si>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</si>
  <si>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</si>
  <si>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</si>
  <si>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</si>
  <si>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</si>
  <si>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</si>
  <si>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</si>
  <si>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</si>
  <si>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</si>
  <si>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</si>
  <si>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</si>
  <si>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</si>
  <si>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</si>
  <si>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</si>
  <si>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</si>
  <si>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</si>
  <si>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</si>
  <si>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</si>
  <si>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</si>
  <si>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</si>
  <si>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</si>
  <si>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</si>
  <si>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</si>
  <si>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</si>
  <si>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</si>
  <si>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</si>
  <si>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</si>
  <si>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</si>
  <si>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</si>
  <si>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</si>
  <si>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</si>
  <si>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</si>
  <si>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</si>
  <si>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</si>
  <si>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</si>
  <si>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</si>
  <si>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</si>
  <si>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</si>
  <si>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</si>
  <si>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</si>
  <si>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</si>
  <si>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</si>
  <si>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</si>
  <si>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</si>
  <si>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</si>
  <si>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</si>
  <si>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</si>
  <si>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</si>
  <si>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</si>
  <si>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</si>
  <si>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</si>
  <si>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</si>
  <si>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</si>
  <si>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</si>
  <si>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</si>
  <si>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</si>
  <si>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</si>
  <si>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</si>
  <si>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</si>
  <si>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</si>
  <si>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</si>
  <si>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</si>
  <si>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</si>
  <si>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</si>
  <si>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</si>
  <si>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</si>
  <si>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</si>
  <si>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</si>
  <si>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</si>
  <si>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</si>
  <si>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</si>
  <si>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</si>
  <si>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</si>
  <si>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</si>
  <si>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</si>
  <si>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</si>
  <si>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</si>
  <si>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</si>
  <si>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</si>
  <si>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</si>
  <si>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</si>
  <si>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</si>
  <si>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</si>
  <si>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</si>
  <si>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</si>
  <si>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</si>
  <si>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</si>
  <si>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</si>
  <si>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</si>
  <si>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</si>
  <si>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</si>
  <si>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</si>
  <si>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</si>
  <si>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</si>
  <si>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</si>
  <si>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</si>
  <si>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</si>
  <si>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</si>
  <si>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</si>
  <si>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</si>
  <si>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</si>
  <si>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</si>
  <si>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</si>
  <si>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</si>
  <si>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</si>
  <si>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</si>
  <si>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</si>
  <si>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</si>
  <si>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</si>
  <si>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</si>
  <si>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</si>
  <si>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</si>
  <si>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</si>
  <si>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</si>
  <si>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</si>
  <si>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</si>
  <si>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</si>
  <si>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</si>
  <si>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</si>
  <si>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</si>
  <si>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</si>
  <si>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</si>
  <si>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</si>
  <si>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</si>
  <si>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</si>
  <si>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</si>
  <si>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</si>
  <si>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</si>
  <si>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</si>
  <si>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</si>
  <si>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</si>
  <si>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</si>
  <si>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</si>
  <si>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</si>
  <si>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</si>
  <si>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</si>
  <si>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</si>
  <si>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</si>
  <si>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</si>
  <si>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</si>
  <si>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</si>
  <si>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</si>
  <si>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</si>
  <si>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</si>
  <si>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</si>
  <si>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</si>
  <si>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</si>
  <si>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</si>
  <si>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</si>
  <si>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</si>
  <si>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</si>
  <si>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</si>
  <si>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</si>
  <si>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</si>
  <si>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</si>
  <si>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</si>
  <si>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</si>
  <si>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</si>
  <si>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</si>
  <si>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</si>
  <si>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</si>
  <si>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</si>
  <si>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</si>
  <si>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</si>
  <si>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</si>
  <si>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</si>
  <si>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</si>
  <si>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</si>
  <si>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</si>
  <si>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</si>
  <si>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</si>
  <si>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</si>
  <si>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P003646</t>
  </si>
  <si>
    <t>P004353</t>
  </si>
  <si>
    <t>SU002538</t>
  </si>
  <si>
    <t>P004343</t>
  </si>
  <si>
    <t>P003139</t>
  </si>
  <si>
    <t>SU003079</t>
  </si>
  <si>
    <t>P003643</t>
  </si>
  <si>
    <t>P004354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</si>
  <si>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</si>
  <si>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</si>
  <si>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</si>
  <si>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</si>
  <si>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</si>
  <si>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</si>
  <si>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</si>
  <si>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SU002606</t>
  </si>
  <si>
    <t>P004351</t>
  </si>
  <si>
    <t>P004521</t>
  </si>
  <si>
    <t>SU002603</t>
  </si>
  <si>
    <t>P004519</t>
  </si>
  <si>
    <t>SU003082</t>
  </si>
  <si>
    <t>P003644</t>
  </si>
  <si>
    <t>P004356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</si>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</sst>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7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4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2" xfId="0" applyBorder="1" applyProtection="1">
      <protection hidden="1"/>
    </xf>
    <xf numFmtId="0" fontId="16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8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63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13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3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67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67" customFormat="1" ht="45" customHeight="1" x14ac:dyDescent="0.2">
      <c r="A1" s="41"/>
      <c r="B1" s="41"/>
      <c r="C1" s="41"/>
      <c r="D1" s="466" t="s">
        <v>0</v>
      </c>
      <c r="E1" s="409"/>
      <c r="F1" s="409"/>
      <c r="G1" s="12" t="s">
        <v>1</v>
      </c>
      <c r="H1" s="466" t="s">
        <v>2</v>
      </c>
      <c r="I1" s="409"/>
      <c r="J1" s="409"/>
      <c r="K1" s="409"/>
      <c r="L1" s="409"/>
      <c r="M1" s="409"/>
      <c r="N1" s="409"/>
      <c r="O1" s="409"/>
      <c r="P1" s="409"/>
      <c r="Q1" s="409"/>
      <c r="R1" s="408" t="s">
        <v>3</v>
      </c>
      <c r="S1" s="409"/>
      <c r="T1" s="40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67" customFormat="1" ht="23.45" customHeight="1" x14ac:dyDescent="0.2">
      <c r="A5" s="531" t="s">
        <v>8</v>
      </c>
      <c r="B5" s="412"/>
      <c r="C5" s="413"/>
      <c r="D5" s="473"/>
      <c r="E5" s="474"/>
      <c r="F5" s="717" t="s">
        <v>9</v>
      </c>
      <c r="G5" s="413"/>
      <c r="H5" s="473"/>
      <c r="I5" s="656"/>
      <c r="J5" s="656"/>
      <c r="K5" s="656"/>
      <c r="L5" s="656"/>
      <c r="M5" s="474"/>
      <c r="N5" s="58"/>
      <c r="P5" s="24" t="s">
        <v>10</v>
      </c>
      <c r="Q5" s="733">
        <v>45528</v>
      </c>
      <c r="R5" s="530"/>
      <c r="T5" s="573" t="s">
        <v>11</v>
      </c>
      <c r="U5" s="382"/>
      <c r="V5" s="577" t="s">
        <v>12</v>
      </c>
      <c r="W5" s="530"/>
      <c r="AB5" s="51"/>
      <c r="AC5" s="51"/>
      <c r="AD5" s="51"/>
      <c r="AE5" s="51"/>
    </row>
    <row r="6" spans="1:32" s="367" customFormat="1" ht="24" customHeight="1" x14ac:dyDescent="0.2">
      <c r="A6" s="531" t="s">
        <v>13</v>
      </c>
      <c r="B6" s="412"/>
      <c r="C6" s="413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30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3" t="s">
        <v>17</v>
      </c>
      <c r="W6" s="432"/>
      <c r="AB6" s="51"/>
      <c r="AC6" s="51"/>
      <c r="AD6" s="51"/>
      <c r="AE6" s="51"/>
    </row>
    <row r="7" spans="1:32" s="367" customFormat="1" ht="21.75" hidden="1" customHeight="1" x14ac:dyDescent="0.2">
      <c r="A7" s="55"/>
      <c r="B7" s="55"/>
      <c r="C7" s="55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0"/>
      <c r="P7" s="24"/>
      <c r="Q7" s="42"/>
      <c r="R7" s="42"/>
      <c r="T7" s="381"/>
      <c r="U7" s="382"/>
      <c r="V7" s="644"/>
      <c r="W7" s="645"/>
      <c r="AB7" s="51"/>
      <c r="AC7" s="51"/>
      <c r="AD7" s="51"/>
      <c r="AE7" s="51"/>
    </row>
    <row r="8" spans="1:32" s="367" customFormat="1" ht="25.5" customHeight="1" x14ac:dyDescent="0.2">
      <c r="A8" s="759" t="s">
        <v>18</v>
      </c>
      <c r="B8" s="392"/>
      <c r="C8" s="393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7">
        <v>0.41666666666666669</v>
      </c>
      <c r="R8" s="446"/>
      <c r="T8" s="381"/>
      <c r="U8" s="382"/>
      <c r="V8" s="644"/>
      <c r="W8" s="645"/>
      <c r="AB8" s="51"/>
      <c r="AC8" s="51"/>
      <c r="AD8" s="51"/>
      <c r="AE8" s="51"/>
    </row>
    <row r="9" spans="1:32" s="367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50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65"/>
      <c r="P9" s="26" t="s">
        <v>20</v>
      </c>
      <c r="Q9" s="524"/>
      <c r="R9" s="525"/>
      <c r="T9" s="381"/>
      <c r="U9" s="382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67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50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7" t="str">
        <f>IFERROR(VLOOKUP($D$10,Proxy,2,FALSE),"")</f>
        <v/>
      </c>
      <c r="I10" s="381"/>
      <c r="J10" s="381"/>
      <c r="K10" s="381"/>
      <c r="L10" s="381"/>
      <c r="M10" s="381"/>
      <c r="N10" s="366"/>
      <c r="P10" s="26" t="s">
        <v>21</v>
      </c>
      <c r="Q10" s="584"/>
      <c r="R10" s="585"/>
      <c r="U10" s="24" t="s">
        <v>22</v>
      </c>
      <c r="V10" s="431" t="s">
        <v>23</v>
      </c>
      <c r="W10" s="432"/>
      <c r="X10" s="44"/>
      <c r="Y10" s="44"/>
      <c r="Z10" s="44"/>
      <c r="AA10" s="44"/>
      <c r="AB10" s="51"/>
      <c r="AC10" s="51"/>
      <c r="AD10" s="51"/>
      <c r="AE10" s="51"/>
    </row>
    <row r="11" spans="1:32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9"/>
      <c r="R11" s="530"/>
      <c r="U11" s="24" t="s">
        <v>26</v>
      </c>
      <c r="V11" s="686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67" customFormat="1" ht="18.600000000000001" customHeight="1" x14ac:dyDescent="0.2">
      <c r="A12" s="569" t="s">
        <v>28</v>
      </c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3"/>
      <c r="N12" s="62"/>
      <c r="P12" s="24" t="s">
        <v>29</v>
      </c>
      <c r="Q12" s="537"/>
      <c r="R12" s="446"/>
      <c r="S12" s="23"/>
      <c r="U12" s="24"/>
      <c r="V12" s="409"/>
      <c r="W12" s="381"/>
      <c r="AB12" s="51"/>
      <c r="AC12" s="51"/>
      <c r="AD12" s="51"/>
      <c r="AE12" s="51"/>
    </row>
    <row r="13" spans="1:32" s="367" customFormat="1" ht="23.25" customHeight="1" x14ac:dyDescent="0.2">
      <c r="A13" s="569" t="s">
        <v>30</v>
      </c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2"/>
      <c r="M13" s="413"/>
      <c r="N13" s="62"/>
      <c r="O13" s="26"/>
      <c r="P13" s="26" t="s">
        <v>31</v>
      </c>
      <c r="Q13" s="686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67" customFormat="1" ht="18.600000000000001" customHeight="1" x14ac:dyDescent="0.2">
      <c r="A14" s="569" t="s">
        <v>32</v>
      </c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67" customFormat="1" ht="22.5" customHeight="1" x14ac:dyDescent="0.2">
      <c r="A15" s="602" t="s">
        <v>33</v>
      </c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3"/>
      <c r="N15" s="63"/>
      <c r="P15" s="560" t="s">
        <v>34</v>
      </c>
      <c r="Q15" s="409"/>
      <c r="R15" s="409"/>
      <c r="S15" s="409"/>
      <c r="T15" s="40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8" t="s">
        <v>35</v>
      </c>
      <c r="B17" s="428" t="s">
        <v>36</v>
      </c>
      <c r="C17" s="548" t="s">
        <v>37</v>
      </c>
      <c r="D17" s="428" t="s">
        <v>38</v>
      </c>
      <c r="E17" s="502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28" t="s">
        <v>49</v>
      </c>
      <c r="Q17" s="501"/>
      <c r="R17" s="501"/>
      <c r="S17" s="501"/>
      <c r="T17" s="502"/>
      <c r="U17" s="758" t="s">
        <v>50</v>
      </c>
      <c r="V17" s="413"/>
      <c r="W17" s="428" t="s">
        <v>51</v>
      </c>
      <c r="X17" s="428" t="s">
        <v>52</v>
      </c>
      <c r="Y17" s="756" t="s">
        <v>53</v>
      </c>
      <c r="Z17" s="428" t="s">
        <v>54</v>
      </c>
      <c r="AA17" s="635" t="s">
        <v>55</v>
      </c>
      <c r="AB17" s="635" t="s">
        <v>56</v>
      </c>
      <c r="AC17" s="635" t="s">
        <v>57</v>
      </c>
      <c r="AD17" s="635" t="s">
        <v>58</v>
      </c>
      <c r="AE17" s="712"/>
      <c r="AF17" s="713"/>
      <c r="AG17" s="513"/>
      <c r="BD17" s="621" t="s">
        <v>59</v>
      </c>
    </row>
    <row r="18" spans="1:68" ht="14.25" customHeight="1" x14ac:dyDescent="0.2">
      <c r="A18" s="429"/>
      <c r="B18" s="429"/>
      <c r="C18" s="429"/>
      <c r="D18" s="503"/>
      <c r="E18" s="505"/>
      <c r="F18" s="429"/>
      <c r="G18" s="429"/>
      <c r="H18" s="429"/>
      <c r="I18" s="429"/>
      <c r="J18" s="429"/>
      <c r="K18" s="429"/>
      <c r="L18" s="429"/>
      <c r="M18" s="429"/>
      <c r="N18" s="429"/>
      <c r="O18" s="429"/>
      <c r="P18" s="503"/>
      <c r="Q18" s="504"/>
      <c r="R18" s="504"/>
      <c r="S18" s="504"/>
      <c r="T18" s="505"/>
      <c r="U18" s="368" t="s">
        <v>60</v>
      </c>
      <c r="V18" s="368" t="s">
        <v>61</v>
      </c>
      <c r="W18" s="429"/>
      <c r="X18" s="429"/>
      <c r="Y18" s="757"/>
      <c r="Z18" s="429"/>
      <c r="AA18" s="636"/>
      <c r="AB18" s="636"/>
      <c r="AC18" s="636"/>
      <c r="AD18" s="714"/>
      <c r="AE18" s="715"/>
      <c r="AF18" s="716"/>
      <c r="AG18" s="514"/>
      <c r="BD18" s="381"/>
    </row>
    <row r="19" spans="1:68" ht="27.75" customHeight="1" x14ac:dyDescent="0.2">
      <c r="A19" s="441" t="s">
        <v>62</v>
      </c>
      <c r="B19" s="442"/>
      <c r="C19" s="442"/>
      <c r="D19" s="442"/>
      <c r="E19" s="442"/>
      <c r="F19" s="442"/>
      <c r="G19" s="442"/>
      <c r="H19" s="442"/>
      <c r="I19" s="442"/>
      <c r="J19" s="442"/>
      <c r="K19" s="442"/>
      <c r="L19" s="442"/>
      <c r="M19" s="442"/>
      <c r="N19" s="442"/>
      <c r="O19" s="442"/>
      <c r="P19" s="442"/>
      <c r="Q19" s="442"/>
      <c r="R19" s="442"/>
      <c r="S19" s="442"/>
      <c r="T19" s="442"/>
      <c r="U19" s="442"/>
      <c r="V19" s="442"/>
      <c r="W19" s="442"/>
      <c r="X19" s="442"/>
      <c r="Y19" s="442"/>
      <c r="Z19" s="442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9"/>
      <c r="AB20" s="369"/>
      <c r="AC20" s="369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70"/>
      <c r="AB21" s="370"/>
      <c r="AC21" s="37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70"/>
      <c r="AB25" s="370"/>
      <c r="AC25" s="370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4301051692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4301051180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30</v>
      </c>
      <c r="P30" s="42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9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70"/>
      <c r="AB38" s="370"/>
      <c r="AC38" s="370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70"/>
      <c r="AB42" s="370"/>
      <c r="AC42" s="370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70"/>
      <c r="AB46" s="370"/>
      <c r="AC46" s="370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41" t="s">
        <v>107</v>
      </c>
      <c r="B50" s="442"/>
      <c r="C50" s="442"/>
      <c r="D50" s="442"/>
      <c r="E50" s="442"/>
      <c r="F50" s="442"/>
      <c r="G50" s="442"/>
      <c r="H50" s="442"/>
      <c r="I50" s="442"/>
      <c r="J50" s="442"/>
      <c r="K50" s="442"/>
      <c r="L50" s="442"/>
      <c r="M50" s="442"/>
      <c r="N50" s="442"/>
      <c r="O50" s="442"/>
      <c r="P50" s="442"/>
      <c r="Q50" s="442"/>
      <c r="R50" s="442"/>
      <c r="S50" s="442"/>
      <c r="T50" s="442"/>
      <c r="U50" s="442"/>
      <c r="V50" s="442"/>
      <c r="W50" s="442"/>
      <c r="X50" s="442"/>
      <c r="Y50" s="442"/>
      <c r="Z50" s="442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9"/>
      <c r="AB51" s="369"/>
      <c r="AC51" s="369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70"/>
      <c r="AB52" s="370"/>
      <c r="AC52" s="370"/>
    </row>
    <row r="53" spans="1:68" ht="16.5" customHeight="1" x14ac:dyDescent="0.25">
      <c r="A53" s="54" t="s">
        <v>110</v>
      </c>
      <c r="B53" s="54" t="s">
        <v>111</v>
      </c>
      <c r="C53" s="31">
        <v>4301011540</v>
      </c>
      <c r="D53" s="378">
        <v>4607091385670</v>
      </c>
      <c r="E53" s="379"/>
      <c r="F53" s="373">
        <v>1.4</v>
      </c>
      <c r="G53" s="32">
        <v>8</v>
      </c>
      <c r="H53" s="373">
        <v>11.2</v>
      </c>
      <c r="I53" s="373">
        <v>11.68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4301011380</v>
      </c>
      <c r="D54" s="378">
        <v>4607091385670</v>
      </c>
      <c r="E54" s="379"/>
      <c r="F54" s="373">
        <v>1.35</v>
      </c>
      <c r="G54" s="32">
        <v>8</v>
      </c>
      <c r="H54" s="373">
        <v>10.8</v>
      </c>
      <c r="I54" s="373">
        <v>11.28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4" s="384"/>
      <c r="R54" s="384"/>
      <c r="S54" s="384"/>
      <c r="T54" s="385"/>
      <c r="U54" s="34"/>
      <c r="V54" s="34"/>
      <c r="W54" s="35" t="s">
        <v>68</v>
      </c>
      <c r="X54" s="374">
        <v>43</v>
      </c>
      <c r="Y54" s="375">
        <f t="shared" si="6"/>
        <v>43.2</v>
      </c>
      <c r="Z54" s="36">
        <f>IFERROR(IF(Y54=0,"",ROUNDUP(Y54/H54,0)*0.02175),"")</f>
        <v>8.6999999999999994E-2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44.911111111111104</v>
      </c>
      <c r="BN54" s="64">
        <f t="shared" si="8"/>
        <v>45.12</v>
      </c>
      <c r="BO54" s="64">
        <f t="shared" si="9"/>
        <v>7.109788359788359E-2</v>
      </c>
      <c r="BP54" s="64">
        <f t="shared" si="10"/>
        <v>7.1428571428571425E-2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115</v>
      </c>
      <c r="N55" s="33"/>
      <c r="O55" s="32">
        <v>50</v>
      </c>
      <c r="P55" s="53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4301011565</v>
      </c>
      <c r="D56" s="378">
        <v>4680115882539</v>
      </c>
      <c r="E56" s="379"/>
      <c r="F56" s="373">
        <v>0.37</v>
      </c>
      <c r="G56" s="32">
        <v>10</v>
      </c>
      <c r="H56" s="373">
        <v>3.7</v>
      </c>
      <c r="I56" s="373">
        <v>3.91</v>
      </c>
      <c r="J56" s="32">
        <v>120</v>
      </c>
      <c r="K56" s="32" t="s">
        <v>74</v>
      </c>
      <c r="L56" s="32"/>
      <c r="M56" s="33" t="s">
        <v>113</v>
      </c>
      <c r="N56" s="33"/>
      <c r="O56" s="32">
        <v>50</v>
      </c>
      <c r="P56" s="4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6" s="384"/>
      <c r="R56" s="384"/>
      <c r="S56" s="384"/>
      <c r="T56" s="385"/>
      <c r="U56" s="34"/>
      <c r="V56" s="34"/>
      <c r="W56" s="35" t="s">
        <v>68</v>
      </c>
      <c r="X56" s="374">
        <v>0</v>
      </c>
      <c r="Y56" s="37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4301011382</v>
      </c>
      <c r="D57" s="378">
        <v>4607091385687</v>
      </c>
      <c r="E57" s="379"/>
      <c r="F57" s="373">
        <v>0.4</v>
      </c>
      <c r="G57" s="32">
        <v>10</v>
      </c>
      <c r="H57" s="373">
        <v>4</v>
      </c>
      <c r="I57" s="373">
        <v>4.24</v>
      </c>
      <c r="J57" s="32">
        <v>120</v>
      </c>
      <c r="K57" s="32" t="s">
        <v>74</v>
      </c>
      <c r="L57" s="32"/>
      <c r="M57" s="33" t="s">
        <v>113</v>
      </c>
      <c r="N57" s="33"/>
      <c r="O57" s="32">
        <v>50</v>
      </c>
      <c r="P57" s="72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115</v>
      </c>
      <c r="N58" s="33"/>
      <c r="O58" s="32">
        <v>50</v>
      </c>
      <c r="P58" s="76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3.9814814814814814</v>
      </c>
      <c r="Y59" s="376">
        <f>IFERROR(Y53/H53,"0")+IFERROR(Y54/H54,"0")+IFERROR(Y55/H55,"0")+IFERROR(Y56/H56,"0")+IFERROR(Y57/H57,"0")+IFERROR(Y58/H58,"0")</f>
        <v>4</v>
      </c>
      <c r="Z59" s="376">
        <f>IFERROR(IF(Z53="",0,Z53),"0")+IFERROR(IF(Z54="",0,Z54),"0")+IFERROR(IF(Z55="",0,Z55),"0")+IFERROR(IF(Z56="",0,Z56),"0")+IFERROR(IF(Z57="",0,Z57),"0")+IFERROR(IF(Z58="",0,Z58),"0")</f>
        <v>8.6999999999999994E-2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43</v>
      </c>
      <c r="Y60" s="376">
        <f>IFERROR(SUM(Y53:Y58),"0")</f>
        <v>43.2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70"/>
      <c r="AB61" s="370"/>
      <c r="AC61" s="370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113</v>
      </c>
      <c r="N62" s="33"/>
      <c r="O62" s="32">
        <v>40</v>
      </c>
      <c r="P62" s="69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113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3</v>
      </c>
      <c r="Y63" s="375">
        <f>IFERROR(IF(X63="",0,CEILING((X63/$H63),1)*$H63),"")</f>
        <v>3.6</v>
      </c>
      <c r="Z63" s="36">
        <f>IFERROR(IF(Y63=0,"",ROUNDUP(Y63/H63,0)*0.00753),"")</f>
        <v>1.506E-2</v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3.333333333333333</v>
      </c>
      <c r="BN63" s="64">
        <f>IFERROR(Y63*I63/H63,"0")</f>
        <v>4</v>
      </c>
      <c r="BO63" s="64">
        <f>IFERROR(1/J63*(X63/H63),"0")</f>
        <v>1.0683760683760682E-2</v>
      </c>
      <c r="BP63" s="64">
        <f>IFERROR(1/J63*(Y63/H63),"0")</f>
        <v>1.282051282051282E-2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1.6666666666666665</v>
      </c>
      <c r="Y64" s="376">
        <f>IFERROR(Y62/H62,"0")+IFERROR(Y63/H63,"0")</f>
        <v>2</v>
      </c>
      <c r="Z64" s="376">
        <f>IFERROR(IF(Z62="",0,Z62),"0")+IFERROR(IF(Z63="",0,Z63),"0")</f>
        <v>1.506E-2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3</v>
      </c>
      <c r="Y65" s="376">
        <f>IFERROR(SUM(Y62:Y63),"0")</f>
        <v>3.6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9"/>
      <c r="AB66" s="369"/>
      <c r="AC66" s="369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70"/>
      <c r="AB67" s="370"/>
      <c r="AC67" s="370"/>
    </row>
    <row r="68" spans="1:68" ht="27" customHeight="1" x14ac:dyDescent="0.25">
      <c r="A68" s="54" t="s">
        <v>129</v>
      </c>
      <c r="B68" s="54" t="s">
        <v>130</v>
      </c>
      <c r="C68" s="31">
        <v>4301011452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56</v>
      </c>
      <c r="K68" s="32" t="s">
        <v>112</v>
      </c>
      <c r="L68" s="32"/>
      <c r="M68" s="33" t="s">
        <v>115</v>
      </c>
      <c r="N68" s="33"/>
      <c r="O68" s="32">
        <v>50</v>
      </c>
      <c r="P68" s="5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18</v>
      </c>
      <c r="Y68" s="375">
        <f t="shared" ref="Y68:Y73" si="11">IFERROR(IF(X68="",0,CEILING((X68/$H68),1)*$H68),"")</f>
        <v>21.6</v>
      </c>
      <c r="Z68" s="36">
        <f>IFERROR(IF(Y68=0,"",ROUNDUP(Y68/H68,0)*0.02175),"")</f>
        <v>4.3499999999999997E-2</v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18.799999999999997</v>
      </c>
      <c r="BN68" s="64">
        <f t="shared" ref="BN68:BN73" si="13">IFERROR(Y68*I68/H68,"0")</f>
        <v>22.56</v>
      </c>
      <c r="BO68" s="64">
        <f t="shared" ref="BO68:BO73" si="14">IFERROR(1/J68*(X68/H68),"0")</f>
        <v>2.9761904761904757E-2</v>
      </c>
      <c r="BP68" s="64">
        <f t="shared" ref="BP68:BP73" si="15">IFERROR(1/J68*(Y68/H68),"0")</f>
        <v>3.5714285714285712E-2</v>
      </c>
    </row>
    <row r="69" spans="1:68" ht="27" customHeight="1" x14ac:dyDescent="0.25">
      <c r="A69" s="54" t="s">
        <v>129</v>
      </c>
      <c r="B69" s="54" t="s">
        <v>131</v>
      </c>
      <c r="C69" s="31">
        <v>4301011481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0</v>
      </c>
      <c r="Y69" s="375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115</v>
      </c>
      <c r="N70" s="33"/>
      <c r="O70" s="32">
        <v>45</v>
      </c>
      <c r="P70" s="7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115</v>
      </c>
      <c r="N71" s="33"/>
      <c r="O71" s="32">
        <v>90</v>
      </c>
      <c r="P71" s="7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115</v>
      </c>
      <c r="N72" s="33"/>
      <c r="O72" s="32">
        <v>50</v>
      </c>
      <c r="P72" s="732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23</v>
      </c>
      <c r="Y72" s="375">
        <f t="shared" si="11"/>
        <v>24</v>
      </c>
      <c r="Z72" s="36">
        <f>IFERROR(IF(Y72=0,"",ROUNDUP(Y72/H72,0)*0.00937),"")</f>
        <v>5.6219999999999999E-2</v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24.380000000000003</v>
      </c>
      <c r="BN72" s="64">
        <f t="shared" si="13"/>
        <v>25.44</v>
      </c>
      <c r="BO72" s="64">
        <f t="shared" si="14"/>
        <v>4.7916666666666663E-2</v>
      </c>
      <c r="BP72" s="64">
        <f t="shared" si="15"/>
        <v>0.05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115</v>
      </c>
      <c r="N73" s="33"/>
      <c r="O73" s="32">
        <v>50</v>
      </c>
      <c r="P73" s="3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0</v>
      </c>
      <c r="Y73" s="375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7.4166666666666661</v>
      </c>
      <c r="Y74" s="376">
        <f>IFERROR(Y68/H68,"0")+IFERROR(Y69/H69,"0")+IFERROR(Y70/H70,"0")+IFERROR(Y71/H71,"0")+IFERROR(Y72/H72,"0")+IFERROR(Y73/H73,"0")</f>
        <v>8</v>
      </c>
      <c r="Z74" s="376">
        <f>IFERROR(IF(Z68="",0,Z68),"0")+IFERROR(IF(Z69="",0,Z69),"0")+IFERROR(IF(Z70="",0,Z70),"0")+IFERROR(IF(Z71="",0,Z71),"0")+IFERROR(IF(Z72="",0,Z72),"0")+IFERROR(IF(Z73="",0,Z73),"0")</f>
        <v>9.9720000000000003E-2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41</v>
      </c>
      <c r="Y75" s="376">
        <f>IFERROR(SUM(Y68:Y73),"0")</f>
        <v>45.6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70"/>
      <c r="AB76" s="370"/>
      <c r="AC76" s="370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115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0</v>
      </c>
      <c r="Y77" s="375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115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0</v>
      </c>
      <c r="Y78" s="375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0</v>
      </c>
      <c r="Y79" s="376">
        <f>IFERROR(Y77/H77,"0")+IFERROR(Y78/H78,"0")</f>
        <v>0</v>
      </c>
      <c r="Z79" s="376">
        <f>IFERROR(IF(Z77="",0,Z77),"0")+IFERROR(IF(Z78="",0,Z78),"0")</f>
        <v>0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0</v>
      </c>
      <c r="Y80" s="376">
        <f>IFERROR(SUM(Y77:Y78),"0")</f>
        <v>0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70"/>
      <c r="AB81" s="370"/>
      <c r="AC81" s="370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5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70"/>
      <c r="AB90" s="370"/>
      <c r="AC90" s="370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113</v>
      </c>
      <c r="N92" s="33"/>
      <c r="O92" s="32">
        <v>40</v>
      </c>
      <c r="P92" s="4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70"/>
      <c r="AB95" s="370"/>
      <c r="AC95" s="370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80</v>
      </c>
      <c r="Y97" s="375">
        <f>IFERROR(IF(X97="",0,CEILING((X97/$H97),1)*$H97),"")</f>
        <v>84</v>
      </c>
      <c r="Z97" s="36">
        <f>IFERROR(IF(Y97=0,"",ROUNDUP(Y97/H97,0)*0.02175),"")</f>
        <v>0.21749999999999997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85.371428571428567</v>
      </c>
      <c r="BN97" s="64">
        <f>IFERROR(Y97*I97/H97,"0")</f>
        <v>89.64</v>
      </c>
      <c r="BO97" s="64">
        <f>IFERROR(1/J97*(X97/H97),"0")</f>
        <v>0.17006802721088435</v>
      </c>
      <c r="BP97" s="64">
        <f>IFERROR(1/J97*(Y97/H97),"0")</f>
        <v>0.17857142857142855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113</v>
      </c>
      <c r="N98" s="33"/>
      <c r="O98" s="32">
        <v>30</v>
      </c>
      <c r="P98" s="65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9.5238095238095237</v>
      </c>
      <c r="Y99" s="376">
        <f>IFERROR(Y96/H96,"0")+IFERROR(Y97/H97,"0")+IFERROR(Y98/H98,"0")</f>
        <v>10</v>
      </c>
      <c r="Z99" s="376">
        <f>IFERROR(IF(Z96="",0,Z96),"0")+IFERROR(IF(Z97="",0,Z97),"0")+IFERROR(IF(Z98="",0,Z98),"0")</f>
        <v>0.21749999999999997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80</v>
      </c>
      <c r="Y100" s="376">
        <f>IFERROR(SUM(Y96:Y98),"0")</f>
        <v>84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9"/>
      <c r="AB101" s="369"/>
      <c r="AC101" s="369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70"/>
      <c r="AB102" s="370"/>
      <c r="AC102" s="370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118</v>
      </c>
      <c r="Y103" s="375">
        <f>IFERROR(IF(X103="",0,CEILING((X103/$H103),1)*$H103),"")</f>
        <v>118.80000000000001</v>
      </c>
      <c r="Z103" s="36">
        <f>IFERROR(IF(Y103=0,"",ROUNDUP(Y103/H103,0)*0.02175),"")</f>
        <v>0.23924999999999999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123.24444444444444</v>
      </c>
      <c r="BN103" s="64">
        <f>IFERROR(Y103*I103/H103,"0")</f>
        <v>124.08</v>
      </c>
      <c r="BO103" s="64">
        <f>IFERROR(1/J103*(X103/H103),"0")</f>
        <v>0.19510582010582009</v>
      </c>
      <c r="BP103" s="64">
        <f>IFERROR(1/J103*(Y103/H103),"0")</f>
        <v>0.19642857142857142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113</v>
      </c>
      <c r="N104" s="33"/>
      <c r="O104" s="32">
        <v>50</v>
      </c>
      <c r="P104" s="42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4301011443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384"/>
      <c r="R105" s="384"/>
      <c r="S105" s="384"/>
      <c r="T105" s="385"/>
      <c r="U105" s="34" t="s">
        <v>177</v>
      </c>
      <c r="V105" s="34"/>
      <c r="W105" s="35" t="s">
        <v>68</v>
      </c>
      <c r="X105" s="374">
        <v>0</v>
      </c>
      <c r="Y105" s="375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4"/>
      <c r="R106" s="384"/>
      <c r="S106" s="384"/>
      <c r="T106" s="385"/>
      <c r="U106" s="34"/>
      <c r="V106" s="34" t="s">
        <v>180</v>
      </c>
      <c r="W106" s="35" t="s">
        <v>68</v>
      </c>
      <c r="X106" s="374">
        <v>28</v>
      </c>
      <c r="Y106" s="375">
        <f>IFERROR(IF(X106="",0,CEILING((X106/$H106),1)*$H106),"")</f>
        <v>31.5</v>
      </c>
      <c r="Z106" s="36">
        <f>IFERROR(IF(Y106=0,"",ROUNDUP(Y106/H106,0)*0.00937),"")</f>
        <v>6.5589999999999996E-2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29.306666666666665</v>
      </c>
      <c r="BN106" s="64">
        <f>IFERROR(Y106*I106/H106,"0")</f>
        <v>32.97</v>
      </c>
      <c r="BO106" s="64">
        <f>IFERROR(1/J106*(X106/H106),"0")</f>
        <v>5.185185185185185E-2</v>
      </c>
      <c r="BP106" s="64">
        <f>IFERROR(1/J106*(Y106/H106),"0")</f>
        <v>5.8333333333333334E-2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17.148148148148149</v>
      </c>
      <c r="Y107" s="376">
        <f>IFERROR(Y103/H103,"0")+IFERROR(Y104/H104,"0")+IFERROR(Y105/H105,"0")+IFERROR(Y106/H106,"0")</f>
        <v>18</v>
      </c>
      <c r="Z107" s="376">
        <f>IFERROR(IF(Z103="",0,Z103),"0")+IFERROR(IF(Z104="",0,Z104),"0")+IFERROR(IF(Z105="",0,Z105),"0")+IFERROR(IF(Z106="",0,Z106),"0")</f>
        <v>0.30484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146</v>
      </c>
      <c r="Y108" s="376">
        <f>IFERROR(SUM(Y103:Y106),"0")</f>
        <v>150.30000000000001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70"/>
      <c r="AB109" s="370"/>
      <c r="AC109" s="370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113</v>
      </c>
      <c r="N110" s="33"/>
      <c r="O110" s="32">
        <v>45</v>
      </c>
      <c r="P110" s="7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21</v>
      </c>
      <c r="Y111" s="375">
        <f>IFERROR(IF(X111="",0,CEILING((X111/$H111),1)*$H111),"")</f>
        <v>25.200000000000003</v>
      </c>
      <c r="Z111" s="36">
        <f>IFERROR(IF(Y111=0,"",ROUNDUP(Y111/H111,0)*0.02175),"")</f>
        <v>6.5250000000000002E-2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22.41</v>
      </c>
      <c r="BN111" s="64">
        <f>IFERROR(Y111*I111/H111,"0")</f>
        <v>26.892000000000003</v>
      </c>
      <c r="BO111" s="64">
        <f>IFERROR(1/J111*(X111/H111),"0")</f>
        <v>4.4642857142857137E-2</v>
      </c>
      <c r="BP111" s="64">
        <f>IFERROR(1/J111*(Y111/H111),"0")</f>
        <v>5.3571428571428568E-2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113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195</v>
      </c>
      <c r="Y112" s="375">
        <f>IFERROR(IF(X112="",0,CEILING((X112/$H112),1)*$H112),"")</f>
        <v>197.10000000000002</v>
      </c>
      <c r="Z112" s="36">
        <f>IFERROR(IF(Y112=0,"",ROUNDUP(Y112/H112,0)*0.00753),"")</f>
        <v>0.54969000000000001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214.64444444444442</v>
      </c>
      <c r="BN112" s="64">
        <f>IFERROR(Y112*I112/H112,"0")</f>
        <v>216.95599999999999</v>
      </c>
      <c r="BO112" s="64">
        <f>IFERROR(1/J112*(X112/H112),"0")</f>
        <v>0.46296296296296291</v>
      </c>
      <c r="BP112" s="64">
        <f>IFERROR(1/J112*(Y112/H112),"0")</f>
        <v>0.46794871794871795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113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113</v>
      </c>
      <c r="N114" s="33"/>
      <c r="O114" s="32">
        <v>45</v>
      </c>
      <c r="P114" s="68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74.722222222222214</v>
      </c>
      <c r="Y115" s="376">
        <f>IFERROR(Y110/H110,"0")+IFERROR(Y111/H111,"0")+IFERROR(Y112/H112,"0")+IFERROR(Y113/H113,"0")+IFERROR(Y114/H114,"0")</f>
        <v>76</v>
      </c>
      <c r="Z115" s="376">
        <f>IFERROR(IF(Z110="",0,Z110),"0")+IFERROR(IF(Z111="",0,Z111),"0")+IFERROR(IF(Z112="",0,Z112),"0")+IFERROR(IF(Z113="",0,Z113),"0")+IFERROR(IF(Z114="",0,Z114),"0")</f>
        <v>0.61494000000000004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216</v>
      </c>
      <c r="Y116" s="376">
        <f>IFERROR(SUM(Y110:Y114),"0")</f>
        <v>222.3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9"/>
      <c r="AB117" s="369"/>
      <c r="AC117" s="369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70"/>
      <c r="AB118" s="370"/>
      <c r="AC118" s="370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115</v>
      </c>
      <c r="N119" s="33"/>
      <c r="O119" s="32">
        <v>50</v>
      </c>
      <c r="P119" s="5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115</v>
      </c>
      <c r="N120" s="33"/>
      <c r="O120" s="32">
        <v>50</v>
      </c>
      <c r="P12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40</v>
      </c>
      <c r="Y120" s="375">
        <f>IFERROR(IF(X120="",0,CEILING((X120/$H120),1)*$H120),"")</f>
        <v>44.8</v>
      </c>
      <c r="Z120" s="36">
        <f>IFERROR(IF(Y120=0,"",ROUNDUP(Y120/H120,0)*0.02175),"")</f>
        <v>8.6999999999999994E-2</v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41.714285714285715</v>
      </c>
      <c r="BN120" s="64">
        <f>IFERROR(Y120*I120/H120,"0")</f>
        <v>46.720000000000006</v>
      </c>
      <c r="BO120" s="64">
        <f>IFERROR(1/J120*(X120/H120),"0")</f>
        <v>6.3775510204081634E-2</v>
      </c>
      <c r="BP120" s="64">
        <f>IFERROR(1/J120*(Y120/H120),"0")</f>
        <v>7.1428571428571425E-2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113</v>
      </c>
      <c r="N121" s="33"/>
      <c r="O121" s="32">
        <v>50</v>
      </c>
      <c r="P121" s="7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113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113</v>
      </c>
      <c r="N123" s="33"/>
      <c r="O123" s="32">
        <v>50</v>
      </c>
      <c r="P123" s="7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3.5714285714285716</v>
      </c>
      <c r="Y124" s="376">
        <f>IFERROR(Y119/H119,"0")+IFERROR(Y120/H120,"0")+IFERROR(Y121/H121,"0")+IFERROR(Y122/H122,"0")+IFERROR(Y123/H123,"0")</f>
        <v>4</v>
      </c>
      <c r="Z124" s="376">
        <f>IFERROR(IF(Z119="",0,Z119),"0")+IFERROR(IF(Z120="",0,Z120),"0")+IFERROR(IF(Z121="",0,Z121),"0")+IFERROR(IF(Z122="",0,Z122),"0")+IFERROR(IF(Z123="",0,Z123),"0")</f>
        <v>8.6999999999999994E-2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40</v>
      </c>
      <c r="Y125" s="376">
        <f>IFERROR(SUM(Y119:Y123),"0")</f>
        <v>44.8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70"/>
      <c r="AB126" s="370"/>
      <c r="AC126" s="370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115</v>
      </c>
      <c r="N127" s="33"/>
      <c r="O127" s="32">
        <v>50</v>
      </c>
      <c r="P127" s="7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70"/>
      <c r="AB132" s="370"/>
      <c r="AC132" s="370"/>
    </row>
    <row r="133" spans="1:68" ht="16.5" customHeight="1" x14ac:dyDescent="0.25">
      <c r="A133" s="54" t="s">
        <v>206</v>
      </c>
      <c r="B133" s="54" t="s">
        <v>207</v>
      </c>
      <c r="C133" s="31">
        <v>4301051612</v>
      </c>
      <c r="D133" s="378">
        <v>4607091385168</v>
      </c>
      <c r="E133" s="379"/>
      <c r="F133" s="373">
        <v>1.4</v>
      </c>
      <c r="G133" s="32">
        <v>6</v>
      </c>
      <c r="H133" s="373">
        <v>8.4</v>
      </c>
      <c r="I133" s="373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0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436</v>
      </c>
      <c r="Y133" s="375">
        <f t="shared" ref="Y133:Y138" si="21">IFERROR(IF(X133="",0,CEILING((X133/$H133),1)*$H133),"")</f>
        <v>436.8</v>
      </c>
      <c r="Z133" s="36">
        <f>IFERROR(IF(Y133=0,"",ROUNDUP(Y133/H133,0)*0.02175),"")</f>
        <v>1.131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464.96285714285716</v>
      </c>
      <c r="BN133" s="64">
        <f t="shared" ref="BN133:BN138" si="23">IFERROR(Y133*I133/H133,"0")</f>
        <v>465.81599999999997</v>
      </c>
      <c r="BO133" s="64">
        <f t="shared" ref="BO133:BO138" si="24">IFERROR(1/J133*(X133/H133),"0")</f>
        <v>0.9268707482993197</v>
      </c>
      <c r="BP133" s="64">
        <f t="shared" ref="BP133:BP138" si="25">IFERROR(1/J133*(Y133/H133),"0")</f>
        <v>0.92857142857142849</v>
      </c>
    </row>
    <row r="134" spans="1:68" ht="16.5" customHeight="1" x14ac:dyDescent="0.25">
      <c r="A134" s="54" t="s">
        <v>206</v>
      </c>
      <c r="B134" s="54" t="s">
        <v>208</v>
      </c>
      <c r="C134" s="31">
        <v>4301051360</v>
      </c>
      <c r="D134" s="378">
        <v>4607091385168</v>
      </c>
      <c r="E134" s="379"/>
      <c r="F134" s="373">
        <v>1.35</v>
      </c>
      <c r="G134" s="32">
        <v>6</v>
      </c>
      <c r="H134" s="373">
        <v>8.1</v>
      </c>
      <c r="I134" s="373">
        <v>8.6579999999999995</v>
      </c>
      <c r="J134" s="32">
        <v>56</v>
      </c>
      <c r="K134" s="32" t="s">
        <v>112</v>
      </c>
      <c r="L134" s="32"/>
      <c r="M134" s="33" t="s">
        <v>113</v>
      </c>
      <c r="N134" s="33"/>
      <c r="O134" s="32">
        <v>45</v>
      </c>
      <c r="P134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0</v>
      </c>
      <c r="Y134" s="375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45</v>
      </c>
      <c r="P135" s="7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113</v>
      </c>
      <c r="N136" s="33"/>
      <c r="O136" s="32">
        <v>45</v>
      </c>
      <c r="P136" s="74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349</v>
      </c>
      <c r="Y136" s="375">
        <f t="shared" si="21"/>
        <v>351</v>
      </c>
      <c r="Z136" s="36">
        <f>IFERROR(IF(Y136=0,"",ROUNDUP(Y136/H136,0)*0.00753),"")</f>
        <v>0.97889999999999999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384.15851851851852</v>
      </c>
      <c r="BN136" s="64">
        <f t="shared" si="23"/>
        <v>386.35999999999996</v>
      </c>
      <c r="BO136" s="64">
        <f t="shared" si="24"/>
        <v>0.82858499525166174</v>
      </c>
      <c r="BP136" s="64">
        <f t="shared" si="25"/>
        <v>0.83333333333333326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181.16402116402114</v>
      </c>
      <c r="Y139" s="376">
        <f>IFERROR(Y133/H133,"0")+IFERROR(Y134/H134,"0")+IFERROR(Y135/H135,"0")+IFERROR(Y136/H136,"0")+IFERROR(Y137/H137,"0")+IFERROR(Y138/H138,"0")</f>
        <v>182</v>
      </c>
      <c r="Z139" s="376">
        <f>IFERROR(IF(Z133="",0,Z133),"0")+IFERROR(IF(Z134="",0,Z134),"0")+IFERROR(IF(Z135="",0,Z135),"0")+IFERROR(IF(Z136="",0,Z136),"0")+IFERROR(IF(Z137="",0,Z137),"0")+IFERROR(IF(Z138="",0,Z138),"0")</f>
        <v>2.1099000000000001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785</v>
      </c>
      <c r="Y140" s="376">
        <f>IFERROR(SUM(Y133:Y138),"0")</f>
        <v>787.8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70"/>
      <c r="AB141" s="370"/>
      <c r="AC141" s="370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9"/>
      <c r="AB146" s="369"/>
      <c r="AC146" s="369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70"/>
      <c r="AB147" s="370"/>
      <c r="AC147" s="370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0</v>
      </c>
      <c r="Y148" s="375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0</v>
      </c>
      <c r="Y150" s="376">
        <f>IFERROR(Y148/H148,"0")+IFERROR(Y149/H149,"0")</f>
        <v>0</v>
      </c>
      <c r="Z150" s="376">
        <f>IFERROR(IF(Z148="",0,Z148),"0")+IFERROR(IF(Z149="",0,Z149),"0")</f>
        <v>0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0</v>
      </c>
      <c r="Y151" s="376">
        <f>IFERROR(SUM(Y148:Y149),"0")</f>
        <v>0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70"/>
      <c r="AB152" s="370"/>
      <c r="AC152" s="370"/>
    </row>
    <row r="153" spans="1:68" ht="27" customHeight="1" x14ac:dyDescent="0.25">
      <c r="A153" s="54" t="s">
        <v>225</v>
      </c>
      <c r="B153" s="54" t="s">
        <v>226</v>
      </c>
      <c r="C153" s="31">
        <v>4301031235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0</v>
      </c>
      <c r="Y153" s="375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225</v>
      </c>
      <c r="B154" s="54" t="s">
        <v>227</v>
      </c>
      <c r="C154" s="31">
        <v>4301031234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0</v>
      </c>
      <c r="Y155" s="376">
        <f>IFERROR(Y153/H153,"0")+IFERROR(Y154/H154,"0")</f>
        <v>0</v>
      </c>
      <c r="Z155" s="376">
        <f>IFERROR(IF(Z153="",0,Z153),"0")+IFERROR(IF(Z154="",0,Z154),"0")</f>
        <v>0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0</v>
      </c>
      <c r="Y156" s="376">
        <f>IFERROR(SUM(Y153:Y154),"0")</f>
        <v>0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70"/>
      <c r="AB157" s="370"/>
      <c r="AC157" s="370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0</v>
      </c>
      <c r="Y158" s="375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0</v>
      </c>
      <c r="Y160" s="376">
        <f>IFERROR(Y158/H158,"0")+IFERROR(Y159/H159,"0")</f>
        <v>0</v>
      </c>
      <c r="Z160" s="376">
        <f>IFERROR(IF(Z158="",0,Z158),"0")+IFERROR(IF(Z159="",0,Z159),"0")</f>
        <v>0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0</v>
      </c>
      <c r="Y161" s="376">
        <f>IFERROR(SUM(Y158:Y159),"0")</f>
        <v>0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9"/>
      <c r="AB162" s="369"/>
      <c r="AC162" s="369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70"/>
      <c r="AB163" s="370"/>
      <c r="AC163" s="370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115</v>
      </c>
      <c r="N164" s="33"/>
      <c r="O164" s="32">
        <v>50</v>
      </c>
      <c r="P164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115</v>
      </c>
      <c r="N165" s="33"/>
      <c r="O165" s="32">
        <v>50</v>
      </c>
      <c r="P165" s="42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0</v>
      </c>
      <c r="Y165" s="375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115</v>
      </c>
      <c r="N166" s="33"/>
      <c r="O166" s="32">
        <v>50</v>
      </c>
      <c r="P166" s="4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0</v>
      </c>
      <c r="Y167" s="376">
        <f>IFERROR(Y164/H164,"0")+IFERROR(Y165/H165,"0")+IFERROR(Y166/H166,"0")</f>
        <v>0</v>
      </c>
      <c r="Z167" s="376">
        <f>IFERROR(IF(Z164="",0,Z164),"0")+IFERROR(IF(Z165="",0,Z165),"0")+IFERROR(IF(Z166="",0,Z166),"0")</f>
        <v>0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0</v>
      </c>
      <c r="Y168" s="376">
        <f>IFERROR(SUM(Y164:Y166),"0")</f>
        <v>0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70"/>
      <c r="AB169" s="370"/>
      <c r="AC169" s="370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115</v>
      </c>
      <c r="N170" s="33"/>
      <c r="O170" s="32">
        <v>40</v>
      </c>
      <c r="P170" s="4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70"/>
      <c r="AB177" s="370"/>
      <c r="AC177" s="370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0</v>
      </c>
      <c r="Y180" s="375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0</v>
      </c>
      <c r="Y181" s="376">
        <f>IFERROR(Y178/H178,"0")+IFERROR(Y179/H179,"0")+IFERROR(Y180/H180,"0")</f>
        <v>0</v>
      </c>
      <c r="Z181" s="376">
        <f>IFERROR(IF(Z178="",0,Z178),"0")+IFERROR(IF(Z179="",0,Z179),"0")+IFERROR(IF(Z180="",0,Z180),"0")</f>
        <v>0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0</v>
      </c>
      <c r="Y182" s="376">
        <f>IFERROR(SUM(Y178:Y180),"0")</f>
        <v>0</v>
      </c>
      <c r="Z182" s="37"/>
      <c r="AA182" s="377"/>
      <c r="AB182" s="377"/>
      <c r="AC182" s="377"/>
    </row>
    <row r="183" spans="1:68" ht="27.75" customHeight="1" x14ac:dyDescent="0.2">
      <c r="A183" s="441" t="s">
        <v>253</v>
      </c>
      <c r="B183" s="442"/>
      <c r="C183" s="442"/>
      <c r="D183" s="442"/>
      <c r="E183" s="442"/>
      <c r="F183" s="442"/>
      <c r="G183" s="442"/>
      <c r="H183" s="442"/>
      <c r="I183" s="442"/>
      <c r="J183" s="442"/>
      <c r="K183" s="442"/>
      <c r="L183" s="442"/>
      <c r="M183" s="442"/>
      <c r="N183" s="442"/>
      <c r="O183" s="442"/>
      <c r="P183" s="442"/>
      <c r="Q183" s="442"/>
      <c r="R183" s="442"/>
      <c r="S183" s="442"/>
      <c r="T183" s="442"/>
      <c r="U183" s="442"/>
      <c r="V183" s="442"/>
      <c r="W183" s="442"/>
      <c r="X183" s="442"/>
      <c r="Y183" s="442"/>
      <c r="Z183" s="442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9"/>
      <c r="AB184" s="369"/>
      <c r="AC184" s="369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70"/>
      <c r="AB185" s="370"/>
      <c r="AC185" s="370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0</v>
      </c>
      <c r="Y186" s="375">
        <f t="shared" ref="Y186:Y193" si="26"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0</v>
      </c>
      <c r="BN186" s="64">
        <f t="shared" ref="BN186:BN193" si="28">IFERROR(Y186*I186/H186,"0")</f>
        <v>0</v>
      </c>
      <c r="BO186" s="64">
        <f t="shared" ref="BO186:BO193" si="29">IFERROR(1/J186*(X186/H186),"0")</f>
        <v>0</v>
      </c>
      <c r="BP186" s="64">
        <f t="shared" ref="BP186:BP193" si="30">IFERROR(1/J186*(Y186/H186),"0")</f>
        <v>0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0</v>
      </c>
      <c r="Y188" s="375">
        <f t="shared" si="26"/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51</v>
      </c>
      <c r="Y189" s="375">
        <f t="shared" si="26"/>
        <v>52.5</v>
      </c>
      <c r="Z189" s="36">
        <f>IFERROR(IF(Y189=0,"",ROUNDUP(Y189/H189,0)*0.00502),"")</f>
        <v>0.1255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54.157142857142858</v>
      </c>
      <c r="BN189" s="64">
        <f t="shared" si="28"/>
        <v>55.75</v>
      </c>
      <c r="BO189" s="64">
        <f t="shared" si="29"/>
        <v>0.10378510378510379</v>
      </c>
      <c r="BP189" s="64">
        <f t="shared" si="30"/>
        <v>0.10683760683760685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0</v>
      </c>
      <c r="Y190" s="37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15</v>
      </c>
      <c r="Y191" s="375">
        <f t="shared" si="26"/>
        <v>16.8</v>
      </c>
      <c r="Z191" s="36">
        <f>IFERROR(IF(Y191=0,"",ROUNDUP(Y191/H191,0)*0.00502),"")</f>
        <v>4.0160000000000001E-2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15.714285714285714</v>
      </c>
      <c r="BN191" s="64">
        <f t="shared" si="28"/>
        <v>17.600000000000001</v>
      </c>
      <c r="BO191" s="64">
        <f t="shared" si="29"/>
        <v>3.0525030525030528E-2</v>
      </c>
      <c r="BP191" s="64">
        <f t="shared" si="30"/>
        <v>3.4188034188034191E-2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31.428571428571427</v>
      </c>
      <c r="Y194" s="376">
        <f>IFERROR(Y186/H186,"0")+IFERROR(Y187/H187,"0")+IFERROR(Y188/H188,"0")+IFERROR(Y189/H189,"0")+IFERROR(Y190/H190,"0")+IFERROR(Y191/H191,"0")+IFERROR(Y192/H192,"0")+IFERROR(Y193/H193,"0")</f>
        <v>33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0.16566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66</v>
      </c>
      <c r="Y195" s="376">
        <f>IFERROR(SUM(Y186:Y193),"0")</f>
        <v>69.3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9"/>
      <c r="AB196" s="369"/>
      <c r="AC196" s="369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70"/>
      <c r="AB197" s="370"/>
      <c r="AC197" s="370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115</v>
      </c>
      <c r="N198" s="33"/>
      <c r="O198" s="32">
        <v>55</v>
      </c>
      <c r="P198" s="7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70"/>
      <c r="AB202" s="370"/>
      <c r="AC202" s="370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50</v>
      </c>
      <c r="P20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115</v>
      </c>
      <c r="N204" s="33"/>
      <c r="O204" s="32">
        <v>50</v>
      </c>
      <c r="P204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70"/>
      <c r="AB207" s="370"/>
      <c r="AC207" s="370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51</v>
      </c>
      <c r="Y208" s="375">
        <f t="shared" ref="Y208:Y215" si="31">IFERROR(IF(X208="",0,CEILING((X208/$H208),1)*$H208),"")</f>
        <v>54</v>
      </c>
      <c r="Z208" s="36">
        <f>IFERROR(IF(Y208=0,"",ROUNDUP(Y208/H208,0)*0.00937),"")</f>
        <v>9.3700000000000006E-2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52.983333333333334</v>
      </c>
      <c r="BN208" s="64">
        <f t="shared" ref="BN208:BN215" si="33">IFERROR(Y208*I208/H208,"0")</f>
        <v>56.099999999999994</v>
      </c>
      <c r="BO208" s="64">
        <f t="shared" ref="BO208:BO215" si="34">IFERROR(1/J208*(X208/H208),"0")</f>
        <v>7.8703703703703706E-2</v>
      </c>
      <c r="BP208" s="64">
        <f t="shared" ref="BP208:BP215" si="35">IFERROR(1/J208*(Y208/H208),"0")</f>
        <v>8.3333333333333329E-2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19</v>
      </c>
      <c r="Y209" s="375">
        <f t="shared" si="31"/>
        <v>21.6</v>
      </c>
      <c r="Z209" s="36">
        <f>IFERROR(IF(Y209=0,"",ROUNDUP(Y209/H209,0)*0.00937),"")</f>
        <v>3.7479999999999999E-2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19.738888888888887</v>
      </c>
      <c r="BN209" s="64">
        <f t="shared" si="33"/>
        <v>22.44</v>
      </c>
      <c r="BO209" s="64">
        <f t="shared" si="34"/>
        <v>2.9320987654320983E-2</v>
      </c>
      <c r="BP209" s="64">
        <f t="shared" si="35"/>
        <v>3.3333333333333333E-2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0</v>
      </c>
      <c r="Y211" s="375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12.962962962962962</v>
      </c>
      <c r="Y216" s="376">
        <f>IFERROR(Y208/H208,"0")+IFERROR(Y209/H209,"0")+IFERROR(Y210/H210,"0")+IFERROR(Y211/H211,"0")+IFERROR(Y212/H212,"0")+IFERROR(Y213/H213,"0")+IFERROR(Y214/H214,"0")+IFERROR(Y215/H215,"0")</f>
        <v>14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0.13118000000000002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70</v>
      </c>
      <c r="Y217" s="376">
        <f>IFERROR(SUM(Y208:Y215),"0")</f>
        <v>75.599999999999994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70"/>
      <c r="AB218" s="370"/>
      <c r="AC218" s="370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113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113</v>
      </c>
      <c r="N221" s="33"/>
      <c r="O221" s="32">
        <v>40</v>
      </c>
      <c r="P221" s="4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222</v>
      </c>
      <c r="Y222" s="375">
        <f t="shared" si="36"/>
        <v>226.2</v>
      </c>
      <c r="Z222" s="36">
        <f>IFERROR(IF(Y222=0,"",ROUNDUP(Y222/H222,0)*0.02175),"")</f>
        <v>0.5655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236.39172413793102</v>
      </c>
      <c r="BN222" s="64">
        <f t="shared" si="38"/>
        <v>240.864</v>
      </c>
      <c r="BO222" s="64">
        <f t="shared" si="39"/>
        <v>0.45566502463054187</v>
      </c>
      <c r="BP222" s="64">
        <f t="shared" si="40"/>
        <v>0.46428571428571425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113</v>
      </c>
      <c r="N223" s="33"/>
      <c r="O223" s="32">
        <v>40</v>
      </c>
      <c r="P223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24</v>
      </c>
      <c r="Y223" s="375">
        <f t="shared" si="36"/>
        <v>24</v>
      </c>
      <c r="Z223" s="36">
        <f t="shared" ref="Z223:Z229" si="41">IFERROR(IF(Y223=0,"",ROUNDUP(Y223/H223,0)*0.00753),"")</f>
        <v>7.5300000000000006E-2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26.900000000000002</v>
      </c>
      <c r="BN223" s="64">
        <f t="shared" si="38"/>
        <v>26.900000000000002</v>
      </c>
      <c r="BO223" s="64">
        <f t="shared" si="39"/>
        <v>6.4102564102564097E-2</v>
      </c>
      <c r="BP223" s="64">
        <f t="shared" si="40"/>
        <v>6.4102564102564097E-2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69</v>
      </c>
      <c r="Y225" s="375">
        <f t="shared" si="36"/>
        <v>69.599999999999994</v>
      </c>
      <c r="Z225" s="36">
        <f t="shared" si="41"/>
        <v>0.21837000000000001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76.820000000000007</v>
      </c>
      <c r="BN225" s="64">
        <f t="shared" si="38"/>
        <v>77.488</v>
      </c>
      <c r="BO225" s="64">
        <f t="shared" si="39"/>
        <v>0.18429487179487178</v>
      </c>
      <c r="BP225" s="64">
        <f t="shared" si="40"/>
        <v>0.1858974358974359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132</v>
      </c>
      <c r="Y226" s="375">
        <f t="shared" si="36"/>
        <v>132</v>
      </c>
      <c r="Z226" s="36">
        <f t="shared" si="41"/>
        <v>0.41415000000000002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146.96</v>
      </c>
      <c r="BN226" s="64">
        <f t="shared" si="38"/>
        <v>146.96</v>
      </c>
      <c r="BO226" s="64">
        <f t="shared" si="39"/>
        <v>0.35256410256410253</v>
      </c>
      <c r="BP226" s="64">
        <f t="shared" si="40"/>
        <v>0.35256410256410253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26</v>
      </c>
      <c r="Y228" s="375">
        <f t="shared" si="36"/>
        <v>26.4</v>
      </c>
      <c r="Z228" s="36">
        <f t="shared" si="41"/>
        <v>8.2830000000000001E-2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28.946666666666673</v>
      </c>
      <c r="BN228" s="64">
        <f t="shared" si="38"/>
        <v>29.392000000000003</v>
      </c>
      <c r="BO228" s="64">
        <f t="shared" si="39"/>
        <v>6.9444444444444448E-2</v>
      </c>
      <c r="BP228" s="64">
        <f t="shared" si="40"/>
        <v>7.0512820512820512E-2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113</v>
      </c>
      <c r="N229" s="33"/>
      <c r="O229" s="32">
        <v>40</v>
      </c>
      <c r="P229" s="60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0</v>
      </c>
      <c r="Y229" s="375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130.10057471264369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131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1.35615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473</v>
      </c>
      <c r="Y231" s="376">
        <f>IFERROR(SUM(Y219:Y229),"0")</f>
        <v>478.19999999999993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70"/>
      <c r="AB232" s="370"/>
      <c r="AC232" s="370"/>
    </row>
    <row r="233" spans="1:68" ht="16.5" customHeight="1" x14ac:dyDescent="0.25">
      <c r="A233" s="54" t="s">
        <v>318</v>
      </c>
      <c r="B233" s="54" t="s">
        <v>319</v>
      </c>
      <c r="C233" s="31">
        <v>4301060360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4301060404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40</v>
      </c>
      <c r="P234" s="4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33</v>
      </c>
      <c r="Y236" s="375">
        <f>IFERROR(IF(X236="",0,CEILING((X236/$H236),1)*$H236),"")</f>
        <v>33.6</v>
      </c>
      <c r="Z236" s="36">
        <f>IFERROR(IF(Y236=0,"",ROUNDUP(Y236/H236,0)*0.00753),"")</f>
        <v>0.10542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36.74</v>
      </c>
      <c r="BN236" s="64">
        <f>IFERROR(Y236*I236/H236,"0")</f>
        <v>37.408000000000001</v>
      </c>
      <c r="BO236" s="64">
        <f>IFERROR(1/J236*(X236/H236),"0")</f>
        <v>8.8141025641025633E-2</v>
      </c>
      <c r="BP236" s="64">
        <f>IFERROR(1/J236*(Y236/H236),"0")</f>
        <v>8.9743589743589758E-2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113</v>
      </c>
      <c r="N237" s="33"/>
      <c r="O237" s="32">
        <v>40</v>
      </c>
      <c r="P237" s="45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24</v>
      </c>
      <c r="Y237" s="375">
        <f>IFERROR(IF(X237="",0,CEILING((X237/$H237),1)*$H237),"")</f>
        <v>24</v>
      </c>
      <c r="Z237" s="36">
        <f>IFERROR(IF(Y237=0,"",ROUNDUP(Y237/H237,0)*0.00753),"")</f>
        <v>7.5300000000000006E-2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26.720000000000002</v>
      </c>
      <c r="BN237" s="64">
        <f>IFERROR(Y237*I237/H237,"0")</f>
        <v>26.720000000000002</v>
      </c>
      <c r="BO237" s="64">
        <f>IFERROR(1/J237*(X237/H237),"0")</f>
        <v>6.4102564102564097E-2</v>
      </c>
      <c r="BP237" s="64">
        <f>IFERROR(1/J237*(Y237/H237),"0")</f>
        <v>6.4102564102564097E-2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23.75</v>
      </c>
      <c r="Y238" s="376">
        <f>IFERROR(Y233/H233,"0")+IFERROR(Y234/H234,"0")+IFERROR(Y235/H235,"0")+IFERROR(Y236/H236,"0")+IFERROR(Y237/H237,"0")</f>
        <v>24</v>
      </c>
      <c r="Z238" s="376">
        <f>IFERROR(IF(Z233="",0,Z233),"0")+IFERROR(IF(Z234="",0,Z234),"0")+IFERROR(IF(Z235="",0,Z235),"0")+IFERROR(IF(Z236="",0,Z236),"0")+IFERROR(IF(Z237="",0,Z237),"0")</f>
        <v>0.18071999999999999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57</v>
      </c>
      <c r="Y239" s="376">
        <f>IFERROR(SUM(Y233:Y237),"0")</f>
        <v>57.6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9"/>
      <c r="AB240" s="369"/>
      <c r="AC240" s="369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70"/>
      <c r="AB241" s="370"/>
      <c r="AC241" s="370"/>
    </row>
    <row r="242" spans="1:68" ht="27" customHeight="1" x14ac:dyDescent="0.25">
      <c r="A242" s="54" t="s">
        <v>328</v>
      </c>
      <c r="B242" s="54" t="s">
        <v>329</v>
      </c>
      <c r="C242" s="31">
        <v>4301011717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56</v>
      </c>
      <c r="K242" s="32" t="s">
        <v>112</v>
      </c>
      <c r="L242" s="32"/>
      <c r="M242" s="33" t="s">
        <v>115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4301011945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48</v>
      </c>
      <c r="K243" s="32" t="s">
        <v>112</v>
      </c>
      <c r="L243" s="32"/>
      <c r="M243" s="33" t="s">
        <v>132</v>
      </c>
      <c r="N243" s="33"/>
      <c r="O243" s="32">
        <v>55</v>
      </c>
      <c r="P243" s="74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115</v>
      </c>
      <c r="N244" s="33"/>
      <c r="O244" s="32">
        <v>55</v>
      </c>
      <c r="P244" s="38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4301011733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4301011944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48</v>
      </c>
      <c r="K246" s="32" t="s">
        <v>112</v>
      </c>
      <c r="L246" s="32"/>
      <c r="M246" s="33" t="s">
        <v>132</v>
      </c>
      <c r="N246" s="33"/>
      <c r="O246" s="32">
        <v>55</v>
      </c>
      <c r="P246" s="54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0</v>
      </c>
      <c r="Y246" s="375">
        <f t="shared" si="42"/>
        <v>0</v>
      </c>
      <c r="Z246" s="36" t="str">
        <f>IFERROR(IF(Y246=0,"",ROUNDUP(Y246/H246,0)*0.02039),"")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115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115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115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4</v>
      </c>
      <c r="Y249" s="375">
        <f t="shared" si="42"/>
        <v>4</v>
      </c>
      <c r="Z249" s="36">
        <f>IFERROR(IF(Y249=0,"",ROUNDUP(Y249/H249,0)*0.00937),"")</f>
        <v>9.3699999999999999E-3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4.24</v>
      </c>
      <c r="BN249" s="64">
        <f t="shared" si="44"/>
        <v>4.24</v>
      </c>
      <c r="BO249" s="64">
        <f t="shared" si="45"/>
        <v>8.3333333333333332E-3</v>
      </c>
      <c r="BP249" s="64">
        <f t="shared" si="46"/>
        <v>8.3333333333333332E-3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1</v>
      </c>
      <c r="Y250" s="376">
        <f>IFERROR(Y242/H242,"0")+IFERROR(Y243/H243,"0")+IFERROR(Y244/H244,"0")+IFERROR(Y245/H245,"0")+IFERROR(Y246/H246,"0")+IFERROR(Y247/H247,"0")+IFERROR(Y248/H248,"0")+IFERROR(Y249/H249,"0")</f>
        <v>1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9.3699999999999999E-3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4</v>
      </c>
      <c r="Y251" s="376">
        <f>IFERROR(SUM(Y242:Y249),"0")</f>
        <v>4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9"/>
      <c r="AB252" s="369"/>
      <c r="AC252" s="369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70"/>
      <c r="AB253" s="370"/>
      <c r="AC253" s="370"/>
    </row>
    <row r="254" spans="1:68" ht="27" customHeight="1" x14ac:dyDescent="0.25">
      <c r="A254" s="54" t="s">
        <v>343</v>
      </c>
      <c r="B254" s="54" t="s">
        <v>344</v>
      </c>
      <c r="C254" s="31">
        <v>4301011826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56</v>
      </c>
      <c r="K254" s="32" t="s">
        <v>112</v>
      </c>
      <c r="L254" s="32"/>
      <c r="M254" s="33" t="s">
        <v>115</v>
      </c>
      <c r="N254" s="33"/>
      <c r="O254" s="32">
        <v>55</v>
      </c>
      <c r="P254" s="6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4301011942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48</v>
      </c>
      <c r="K255" s="32" t="s">
        <v>112</v>
      </c>
      <c r="L255" s="32"/>
      <c r="M255" s="33" t="s">
        <v>132</v>
      </c>
      <c r="N255" s="33"/>
      <c r="O255" s="32">
        <v>55</v>
      </c>
      <c r="P255" s="4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0</v>
      </c>
      <c r="Y255" s="375">
        <f t="shared" si="47"/>
        <v>0</v>
      </c>
      <c r="Z255" s="36" t="str">
        <f>IFERROR(IF(Y255=0,"",ROUNDUP(Y255/H255,0)*0.02039),"")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115</v>
      </c>
      <c r="N256" s="33"/>
      <c r="O256" s="32">
        <v>55</v>
      </c>
      <c r="P256" s="6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115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0</v>
      </c>
      <c r="Y257" s="375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115</v>
      </c>
      <c r="N258" s="33"/>
      <c r="O258" s="32">
        <v>55</v>
      </c>
      <c r="P258" s="51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0</v>
      </c>
      <c r="Y258" s="37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115</v>
      </c>
      <c r="N259" s="33"/>
      <c r="O259" s="32">
        <v>55</v>
      </c>
      <c r="P259" s="4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115</v>
      </c>
      <c r="N260" s="33"/>
      <c r="O260" s="32">
        <v>55</v>
      </c>
      <c r="P260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115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0</v>
      </c>
      <c r="Y261" s="375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0</v>
      </c>
      <c r="Y262" s="376">
        <f>IFERROR(Y254/H254,"0")+IFERROR(Y255/H255,"0")+IFERROR(Y256/H256,"0")+IFERROR(Y257/H257,"0")+IFERROR(Y258/H258,"0")+IFERROR(Y259/H259,"0")+IFERROR(Y260/H260,"0")+IFERROR(Y261/H261,"0")</f>
        <v>0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0</v>
      </c>
      <c r="Y263" s="376">
        <f>IFERROR(SUM(Y254:Y261),"0")</f>
        <v>0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9"/>
      <c r="AB264" s="369"/>
      <c r="AC264" s="369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70"/>
      <c r="AB265" s="370"/>
      <c r="AC265" s="370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115</v>
      </c>
      <c r="N266" s="33"/>
      <c r="O266" s="32">
        <v>55</v>
      </c>
      <c r="P266" s="4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115</v>
      </c>
      <c r="N267" s="33"/>
      <c r="O267" s="32">
        <v>55</v>
      </c>
      <c r="P267" s="58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115</v>
      </c>
      <c r="N268" s="33"/>
      <c r="O268" s="32">
        <v>55</v>
      </c>
      <c r="P268" s="4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115</v>
      </c>
      <c r="N269" s="33"/>
      <c r="O269" s="32">
        <v>55</v>
      </c>
      <c r="P269" s="6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115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9"/>
      <c r="AB273" s="369"/>
      <c r="AC273" s="369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70"/>
      <c r="AB274" s="370"/>
      <c r="AC274" s="370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115</v>
      </c>
      <c r="N275" s="33"/>
      <c r="O275" s="32">
        <v>31</v>
      </c>
      <c r="P275" s="4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9"/>
      <c r="AB278" s="369"/>
      <c r="AC278" s="369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70"/>
      <c r="AB279" s="370"/>
      <c r="AC279" s="370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113</v>
      </c>
      <c r="N280" s="33"/>
      <c r="O280" s="32">
        <v>35</v>
      </c>
      <c r="P280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9"/>
      <c r="AB285" s="369"/>
      <c r="AC285" s="369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70"/>
      <c r="AB286" s="370"/>
      <c r="AC286" s="370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113</v>
      </c>
      <c r="N287" s="33"/>
      <c r="O287" s="32">
        <v>45</v>
      </c>
      <c r="P287" s="51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78</v>
      </c>
      <c r="Y289" s="375">
        <f>IFERROR(IF(X289="",0,CEILING((X289/$H289),1)*$H289),"")</f>
        <v>79.2</v>
      </c>
      <c r="Z289" s="36">
        <f>IFERROR(IF(Y289=0,"",ROUNDUP(Y289/H289,0)*0.00753),"")</f>
        <v>0.24849000000000002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86.840000000000018</v>
      </c>
      <c r="BN289" s="64">
        <f>IFERROR(Y289*I289/H289,"0")</f>
        <v>88.176000000000016</v>
      </c>
      <c r="BO289" s="64">
        <f>IFERROR(1/J289*(X289/H289),"0")</f>
        <v>0.20833333333333331</v>
      </c>
      <c r="BP289" s="64">
        <f>IFERROR(1/J289*(Y289/H289),"0")</f>
        <v>0.21153846153846154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40</v>
      </c>
      <c r="Y290" s="375">
        <f>IFERROR(IF(X290="",0,CEILING((X290/$H290),1)*$H290),"")</f>
        <v>40.799999999999997</v>
      </c>
      <c r="Z290" s="36">
        <f>IFERROR(IF(Y290=0,"",ROUNDUP(Y290/H290,0)*0.00753),"")</f>
        <v>0.12801000000000001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43.333333333333336</v>
      </c>
      <c r="BN290" s="64">
        <f>IFERROR(Y290*I290/H290,"0")</f>
        <v>44.2</v>
      </c>
      <c r="BO290" s="64">
        <f>IFERROR(1/J290*(X290/H290),"0")</f>
        <v>0.10683760683760685</v>
      </c>
      <c r="BP290" s="64">
        <f>IFERROR(1/J290*(Y290/H290),"0")</f>
        <v>0.10897435897435898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49.166666666666671</v>
      </c>
      <c r="Y292" s="376">
        <f>IFERROR(Y287/H287,"0")+IFERROR(Y288/H288,"0")+IFERROR(Y289/H289,"0")+IFERROR(Y290/H290,"0")+IFERROR(Y291/H291,"0")</f>
        <v>50</v>
      </c>
      <c r="Z292" s="376">
        <f>IFERROR(IF(Z287="",0,Z287),"0")+IFERROR(IF(Z288="",0,Z288),"0")+IFERROR(IF(Z289="",0,Z289),"0")+IFERROR(IF(Z290="",0,Z290),"0")+IFERROR(IF(Z291="",0,Z291),"0")</f>
        <v>0.37650000000000006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118</v>
      </c>
      <c r="Y293" s="376">
        <f>IFERROR(SUM(Y287:Y291),"0")</f>
        <v>120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9"/>
      <c r="AB294" s="369"/>
      <c r="AC294" s="369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70"/>
      <c r="AB295" s="370"/>
      <c r="AC295" s="370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9"/>
      <c r="AB299" s="369"/>
      <c r="AC299" s="369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70"/>
      <c r="AB300" s="370"/>
      <c r="AC300" s="370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70"/>
      <c r="AB304" s="370"/>
      <c r="AC304" s="370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0</v>
      </c>
      <c r="Y305" s="375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0</v>
      </c>
      <c r="Y307" s="376">
        <f>IFERROR(Y305/H305,"0")+IFERROR(Y306/H306,"0")</f>
        <v>0</v>
      </c>
      <c r="Z307" s="376">
        <f>IFERROR(IF(Z305="",0,Z305),"0")+IFERROR(IF(Z306="",0,Z306),"0")</f>
        <v>0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0</v>
      </c>
      <c r="Y308" s="376">
        <f>IFERROR(SUM(Y305:Y306),"0")</f>
        <v>0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9"/>
      <c r="AB309" s="369"/>
      <c r="AC309" s="369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70"/>
      <c r="AB310" s="370"/>
      <c r="AC310" s="370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113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115</v>
      </c>
      <c r="N314" s="33"/>
      <c r="O314" s="32">
        <v>55</v>
      </c>
      <c r="P314" s="6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115</v>
      </c>
      <c r="N315" s="33"/>
      <c r="O315" s="32">
        <v>90</v>
      </c>
      <c r="P315" s="3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115</v>
      </c>
      <c r="N316" s="33"/>
      <c r="O316" s="32">
        <v>55</v>
      </c>
      <c r="P316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115</v>
      </c>
      <c r="N317" s="33"/>
      <c r="O317" s="32">
        <v>55</v>
      </c>
      <c r="P317" s="7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70"/>
      <c r="AB320" s="370"/>
      <c r="AC320" s="370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11</v>
      </c>
      <c r="Y321" s="375">
        <f>IFERROR(IF(X321="",0,CEILING((X321/$H321),1)*$H321),"")</f>
        <v>12.600000000000001</v>
      </c>
      <c r="Z321" s="36">
        <f>IFERROR(IF(Y321=0,"",ROUNDUP(Y321/H321,0)*0.00753),"")</f>
        <v>2.2589999999999999E-2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11.68095238095238</v>
      </c>
      <c r="BN321" s="64">
        <f>IFERROR(Y321*I321/H321,"0")</f>
        <v>13.38</v>
      </c>
      <c r="BO321" s="64">
        <f>IFERROR(1/J321*(X321/H321),"0")</f>
        <v>1.6788766788766788E-2</v>
      </c>
      <c r="BP321" s="64">
        <f>IFERROR(1/J321*(Y321/H321),"0")</f>
        <v>1.9230769230769232E-2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2.6190476190476191</v>
      </c>
      <c r="Y325" s="376">
        <f>IFERROR(Y321/H321,"0")+IFERROR(Y322/H322,"0")+IFERROR(Y323/H323,"0")+IFERROR(Y324/H324,"0")</f>
        <v>3</v>
      </c>
      <c r="Z325" s="376">
        <f>IFERROR(IF(Z321="",0,Z321),"0")+IFERROR(IF(Z322="",0,Z322),"0")+IFERROR(IF(Z323="",0,Z323),"0")+IFERROR(IF(Z324="",0,Z324),"0")</f>
        <v>2.2589999999999999E-2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11</v>
      </c>
      <c r="Y326" s="376">
        <f>IFERROR(SUM(Y321:Y324),"0")</f>
        <v>12.600000000000001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70"/>
      <c r="AB327" s="370"/>
      <c r="AC327" s="370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113</v>
      </c>
      <c r="N328" s="33"/>
      <c r="O328" s="32">
        <v>40</v>
      </c>
      <c r="P328" s="4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70"/>
      <c r="AB336" s="370"/>
      <c r="AC336" s="370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154</v>
      </c>
      <c r="Y338" s="375">
        <f>IFERROR(IF(X338="",0,CEILING((X338/$H338),1)*$H338),"")</f>
        <v>156</v>
      </c>
      <c r="Z338" s="36">
        <f>IFERROR(IF(Y338=0,"",ROUNDUP(Y338/H338,0)*0.02175),"")</f>
        <v>0.43499999999999994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165.13538461538462</v>
      </c>
      <c r="BN338" s="64">
        <f>IFERROR(Y338*I338/H338,"0")</f>
        <v>167.28000000000003</v>
      </c>
      <c r="BO338" s="64">
        <f>IFERROR(1/J338*(X338/H338),"0")</f>
        <v>0.35256410256410259</v>
      </c>
      <c r="BP338" s="64">
        <f>IFERROR(1/J338*(Y338/H338),"0")</f>
        <v>0.3571428571428571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19.743589743589745</v>
      </c>
      <c r="Y340" s="376">
        <f>IFERROR(Y337/H337,"0")+IFERROR(Y338/H338,"0")+IFERROR(Y339/H339,"0")</f>
        <v>20</v>
      </c>
      <c r="Z340" s="376">
        <f>IFERROR(IF(Z337="",0,Z337),"0")+IFERROR(IF(Z338="",0,Z338),"0")+IFERROR(IF(Z339="",0,Z339),"0")</f>
        <v>0.43499999999999994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154</v>
      </c>
      <c r="Y341" s="376">
        <f>IFERROR(SUM(Y337:Y339),"0")</f>
        <v>156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70"/>
      <c r="AB342" s="370"/>
      <c r="AC342" s="370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1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5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0</v>
      </c>
      <c r="Y345" s="375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0</v>
      </c>
      <c r="Y346" s="375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0</v>
      </c>
      <c r="Y347" s="376">
        <f>IFERROR(Y343/H343,"0")+IFERROR(Y344/H344,"0")+IFERROR(Y345/H345,"0")+IFERROR(Y346/H346,"0")</f>
        <v>0</v>
      </c>
      <c r="Z347" s="376">
        <f>IFERROR(IF(Z343="",0,Z343),"0")+IFERROR(IF(Z344="",0,Z344),"0")+IFERROR(IF(Z345="",0,Z345),"0")+IFERROR(IF(Z346="",0,Z346),"0")</f>
        <v>0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0</v>
      </c>
      <c r="Y348" s="376">
        <f>IFERROR(SUM(Y343:Y346),"0")</f>
        <v>0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70"/>
      <c r="AB349" s="370"/>
      <c r="AC349" s="370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0</v>
      </c>
      <c r="Y350" s="375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0</v>
      </c>
      <c r="Y353" s="376">
        <f>IFERROR(Y350/H350,"0")+IFERROR(Y351/H351,"0")+IFERROR(Y352/H352,"0")</f>
        <v>0</v>
      </c>
      <c r="Z353" s="376">
        <f>IFERROR(IF(Z350="",0,Z350),"0")+IFERROR(IF(Z351="",0,Z351),"0")+IFERROR(IF(Z352="",0,Z352),"0")</f>
        <v>0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0</v>
      </c>
      <c r="Y354" s="376">
        <f>IFERROR(SUM(Y350:Y352),"0")</f>
        <v>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9"/>
      <c r="AB355" s="369"/>
      <c r="AC355" s="369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70"/>
      <c r="AB356" s="370"/>
      <c r="AC356" s="370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70"/>
      <c r="AB360" s="370"/>
      <c r="AC360" s="370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113</v>
      </c>
      <c r="N362" s="33"/>
      <c r="O362" s="32">
        <v>45</v>
      </c>
      <c r="P362" s="7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0</v>
      </c>
      <c r="Y362" s="375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0</v>
      </c>
      <c r="Y363" s="375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0</v>
      </c>
      <c r="Y364" s="376">
        <f>IFERROR(Y361/H361,"0")+IFERROR(Y362/H362,"0")+IFERROR(Y363/H363,"0")</f>
        <v>0</v>
      </c>
      <c r="Z364" s="376">
        <f>IFERROR(IF(Z361="",0,Z361),"0")+IFERROR(IF(Z362="",0,Z362),"0")+IFERROR(IF(Z363="",0,Z363),"0")</f>
        <v>0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0</v>
      </c>
      <c r="Y365" s="376">
        <f>IFERROR(SUM(Y361:Y363),"0")</f>
        <v>0</v>
      </c>
      <c r="Z365" s="37"/>
      <c r="AA365" s="377"/>
      <c r="AB365" s="377"/>
      <c r="AC365" s="377"/>
    </row>
    <row r="366" spans="1:68" ht="27.75" customHeight="1" x14ac:dyDescent="0.2">
      <c r="A366" s="441" t="s">
        <v>469</v>
      </c>
      <c r="B366" s="442"/>
      <c r="C366" s="442"/>
      <c r="D366" s="442"/>
      <c r="E366" s="442"/>
      <c r="F366" s="442"/>
      <c r="G366" s="442"/>
      <c r="H366" s="442"/>
      <c r="I366" s="442"/>
      <c r="J366" s="442"/>
      <c r="K366" s="442"/>
      <c r="L366" s="442"/>
      <c r="M366" s="442"/>
      <c r="N366" s="442"/>
      <c r="O366" s="442"/>
      <c r="P366" s="442"/>
      <c r="Q366" s="442"/>
      <c r="R366" s="442"/>
      <c r="S366" s="442"/>
      <c r="T366" s="442"/>
      <c r="U366" s="442"/>
      <c r="V366" s="442"/>
      <c r="W366" s="442"/>
      <c r="X366" s="442"/>
      <c r="Y366" s="442"/>
      <c r="Z366" s="442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9"/>
      <c r="AB367" s="369"/>
      <c r="AC367" s="369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70"/>
      <c r="AB368" s="370"/>
      <c r="AC368" s="370"/>
    </row>
    <row r="369" spans="1:68" ht="27" customHeight="1" x14ac:dyDescent="0.25">
      <c r="A369" s="54" t="s">
        <v>471</v>
      </c>
      <c r="B369" s="54" t="s">
        <v>472</v>
      </c>
      <c r="C369" s="31">
        <v>4301011869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67</v>
      </c>
      <c r="N369" s="33"/>
      <c r="O369" s="32">
        <v>60</v>
      </c>
      <c r="P369" s="70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4301011946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132</v>
      </c>
      <c r="N370" s="33"/>
      <c r="O370" s="32">
        <v>60</v>
      </c>
      <c r="P370" s="7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0</v>
      </c>
      <c r="Y370" s="37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474</v>
      </c>
      <c r="B371" s="54" t="s">
        <v>475</v>
      </c>
      <c r="C371" s="31">
        <v>4301011870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67</v>
      </c>
      <c r="N371" s="33"/>
      <c r="O371" s="32">
        <v>60</v>
      </c>
      <c r="P371" s="54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936</v>
      </c>
      <c r="Y371" s="375">
        <f t="shared" si="62"/>
        <v>945</v>
      </c>
      <c r="Z371" s="36">
        <f>IFERROR(IF(Y371=0,"",ROUNDUP(Y371/H371,0)*0.02175),"")</f>
        <v>1.37025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965.952</v>
      </c>
      <c r="BN371" s="64">
        <f t="shared" si="64"/>
        <v>975.24</v>
      </c>
      <c r="BO371" s="64">
        <f t="shared" si="65"/>
        <v>1.2999999999999998</v>
      </c>
      <c r="BP371" s="64">
        <f t="shared" si="66"/>
        <v>1.3125</v>
      </c>
    </row>
    <row r="372" spans="1:68" ht="27" customHeight="1" x14ac:dyDescent="0.25">
      <c r="A372" s="54" t="s">
        <v>474</v>
      </c>
      <c r="B372" s="54" t="s">
        <v>476</v>
      </c>
      <c r="C372" s="31">
        <v>4301011947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132</v>
      </c>
      <c r="N372" s="33"/>
      <c r="O372" s="32">
        <v>60</v>
      </c>
      <c r="P372" s="57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0</v>
      </c>
      <c r="Y372" s="375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477</v>
      </c>
      <c r="B373" s="54" t="s">
        <v>478</v>
      </c>
      <c r="C373" s="31">
        <v>4301011943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132</v>
      </c>
      <c r="N373" s="33"/>
      <c r="O373" s="32">
        <v>60</v>
      </c>
      <c r="P373" s="76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0</v>
      </c>
      <c r="Y373" s="375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479</v>
      </c>
      <c r="C374" s="31">
        <v>4301011867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5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2277</v>
      </c>
      <c r="Y374" s="375">
        <f t="shared" si="62"/>
        <v>2280</v>
      </c>
      <c r="Z374" s="36">
        <f>IFERROR(IF(Y374=0,"",ROUNDUP(Y374/H374,0)*0.02175),"")</f>
        <v>3.3059999999999996</v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2349.864</v>
      </c>
      <c r="BN374" s="64">
        <f t="shared" si="64"/>
        <v>2352.96</v>
      </c>
      <c r="BO374" s="64">
        <f t="shared" si="65"/>
        <v>3.1625000000000001</v>
      </c>
      <c r="BP374" s="64">
        <f t="shared" si="66"/>
        <v>3.1666666666666665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115</v>
      </c>
      <c r="N375" s="33"/>
      <c r="O375" s="32">
        <v>90</v>
      </c>
      <c r="P375" s="60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0</v>
      </c>
      <c r="Y377" s="375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214.20000000000002</v>
      </c>
      <c r="Y378" s="376">
        <f>IFERROR(Y369/H369,"0")+IFERROR(Y370/H370,"0")+IFERROR(Y371/H371,"0")+IFERROR(Y372/H372,"0")+IFERROR(Y373/H373,"0")+IFERROR(Y374/H374,"0")+IFERROR(Y375/H375,"0")+IFERROR(Y376/H376,"0")+IFERROR(Y377/H377,"0")</f>
        <v>215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4.6762499999999996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3213</v>
      </c>
      <c r="Y379" s="376">
        <f>IFERROR(SUM(Y369:Y377),"0")</f>
        <v>3225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70"/>
      <c r="AB380" s="370"/>
      <c r="AC380" s="370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115</v>
      </c>
      <c r="N381" s="33"/>
      <c r="O381" s="32">
        <v>50</v>
      </c>
      <c r="P381" s="4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1718</v>
      </c>
      <c r="Y381" s="375">
        <f>IFERROR(IF(X381="",0,CEILING((X381/$H381),1)*$H381),"")</f>
        <v>1725</v>
      </c>
      <c r="Z381" s="36">
        <f>IFERROR(IF(Y381=0,"",ROUNDUP(Y381/H381,0)*0.02175),"")</f>
        <v>2.5012499999999998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1772.9759999999999</v>
      </c>
      <c r="BN381" s="64">
        <f>IFERROR(Y381*I381/H381,"0")</f>
        <v>1780.2</v>
      </c>
      <c r="BO381" s="64">
        <f>IFERROR(1/J381*(X381/H381),"0")</f>
        <v>2.3861111111111111</v>
      </c>
      <c r="BP381" s="64">
        <f>IFERROR(1/J381*(Y381/H381),"0")</f>
        <v>2.395833333333333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115</v>
      </c>
      <c r="N382" s="33"/>
      <c r="O382" s="32">
        <v>50</v>
      </c>
      <c r="P382" s="4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0</v>
      </c>
      <c r="Y382" s="375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114.53333333333333</v>
      </c>
      <c r="Y383" s="376">
        <f>IFERROR(Y381/H381,"0")+IFERROR(Y382/H382,"0")</f>
        <v>115</v>
      </c>
      <c r="Z383" s="376">
        <f>IFERROR(IF(Z381="",0,Z381),"0")+IFERROR(IF(Z382="",0,Z382),"0")</f>
        <v>2.5012499999999998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1718</v>
      </c>
      <c r="Y384" s="376">
        <f>IFERROR(SUM(Y381:Y382),"0")</f>
        <v>1725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70"/>
      <c r="AB385" s="370"/>
      <c r="AC385" s="370"/>
    </row>
    <row r="386" spans="1:68" ht="27" customHeight="1" x14ac:dyDescent="0.25">
      <c r="A386" s="54" t="s">
        <v>490</v>
      </c>
      <c r="B386" s="54" t="s">
        <v>491</v>
      </c>
      <c r="C386" s="31">
        <v>4301051639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4301051560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113</v>
      </c>
      <c r="N387" s="33"/>
      <c r="O387" s="32">
        <v>40</v>
      </c>
      <c r="P387" s="5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0</v>
      </c>
      <c r="Y388" s="375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0</v>
      </c>
      <c r="Y389" s="376">
        <f>IFERROR(Y386/H386,"0")+IFERROR(Y387/H387,"0")+IFERROR(Y388/H388,"0")</f>
        <v>0</v>
      </c>
      <c r="Z389" s="376">
        <f>IFERROR(IF(Z386="",0,Z386),"0")+IFERROR(IF(Z387="",0,Z387),"0")+IFERROR(IF(Z388="",0,Z388),"0")</f>
        <v>0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0</v>
      </c>
      <c r="Y390" s="376">
        <f>IFERROR(SUM(Y386:Y388),"0")</f>
        <v>0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70"/>
      <c r="AB391" s="370"/>
      <c r="AC391" s="370"/>
    </row>
    <row r="392" spans="1:68" ht="16.5" customHeight="1" x14ac:dyDescent="0.25">
      <c r="A392" s="54" t="s">
        <v>495</v>
      </c>
      <c r="B392" s="54" t="s">
        <v>496</v>
      </c>
      <c r="C392" s="31">
        <v>4301060345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4301060314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2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9"/>
      <c r="AB396" s="369"/>
      <c r="AC396" s="369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70"/>
      <c r="AB397" s="370"/>
      <c r="AC397" s="370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0</v>
      </c>
      <c r="Y400" s="375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0</v>
      </c>
      <c r="Y402" s="376">
        <f>IFERROR(Y398/H398,"0")+IFERROR(Y399/H399,"0")+IFERROR(Y400/H400,"0")+IFERROR(Y401/H401,"0")</f>
        <v>0</v>
      </c>
      <c r="Z402" s="376">
        <f>IFERROR(IF(Z398="",0,Z398),"0")+IFERROR(IF(Z399="",0,Z399),"0")+IFERROR(IF(Z400="",0,Z400),"0")+IFERROR(IF(Z401="",0,Z401),"0")</f>
        <v>0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0</v>
      </c>
      <c r="Y403" s="376">
        <f>IFERROR(SUM(Y398:Y401),"0")</f>
        <v>0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70"/>
      <c r="AB404" s="370"/>
      <c r="AC404" s="370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70"/>
      <c r="AB409" s="370"/>
      <c r="AC409" s="370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2197</v>
      </c>
      <c r="Y410" s="375">
        <f>IFERROR(IF(X410="",0,CEILING((X410/$H410),1)*$H410),"")</f>
        <v>2199.6</v>
      </c>
      <c r="Z410" s="36">
        <f>IFERROR(IF(Y410=0,"",ROUNDUP(Y410/H410,0)*0.02175),"")</f>
        <v>6.1334999999999997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2355.8600000000006</v>
      </c>
      <c r="BN410" s="64">
        <f>IFERROR(Y410*I410/H410,"0")</f>
        <v>2358.6480000000001</v>
      </c>
      <c r="BO410" s="64">
        <f>IFERROR(1/J410*(X410/H410),"0")</f>
        <v>5.0297619047619051</v>
      </c>
      <c r="BP410" s="64">
        <f>IFERROR(1/J410*(Y410/H410),"0")</f>
        <v>5.0357142857142856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4301051634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4301051297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281.66666666666669</v>
      </c>
      <c r="Y415" s="376">
        <f>IFERROR(Y410/H410,"0")+IFERROR(Y411/H411,"0")+IFERROR(Y412/H412,"0")+IFERROR(Y413/H413,"0")+IFERROR(Y414/H414,"0")</f>
        <v>282</v>
      </c>
      <c r="Z415" s="376">
        <f>IFERROR(IF(Z410="",0,Z410),"0")+IFERROR(IF(Z411="",0,Z411),"0")+IFERROR(IF(Z412="",0,Z412),"0")+IFERROR(IF(Z413="",0,Z413),"0")+IFERROR(IF(Z414="",0,Z414),"0")</f>
        <v>6.1334999999999997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2197</v>
      </c>
      <c r="Y416" s="376">
        <f>IFERROR(SUM(Y410:Y414),"0")</f>
        <v>2199.6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70"/>
      <c r="AB417" s="370"/>
      <c r="AC417" s="370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41" t="s">
        <v>523</v>
      </c>
      <c r="B421" s="442"/>
      <c r="C421" s="442"/>
      <c r="D421" s="442"/>
      <c r="E421" s="442"/>
      <c r="F421" s="442"/>
      <c r="G421" s="442"/>
      <c r="H421" s="442"/>
      <c r="I421" s="442"/>
      <c r="J421" s="442"/>
      <c r="K421" s="442"/>
      <c r="L421" s="442"/>
      <c r="M421" s="442"/>
      <c r="N421" s="442"/>
      <c r="O421" s="442"/>
      <c r="P421" s="442"/>
      <c r="Q421" s="442"/>
      <c r="R421" s="442"/>
      <c r="S421" s="442"/>
      <c r="T421" s="442"/>
      <c r="U421" s="442"/>
      <c r="V421" s="442"/>
      <c r="W421" s="442"/>
      <c r="X421" s="442"/>
      <c r="Y421" s="442"/>
      <c r="Z421" s="442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9"/>
      <c r="AB422" s="369"/>
      <c r="AC422" s="369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70"/>
      <c r="AB423" s="370"/>
      <c r="AC423" s="370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115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70"/>
      <c r="AB427" s="370"/>
      <c r="AC427" s="370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0</v>
      </c>
      <c r="Y429" s="375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10</v>
      </c>
      <c r="Y431" s="375">
        <f t="shared" si="67"/>
        <v>12.600000000000001</v>
      </c>
      <c r="Z431" s="36">
        <f>IFERROR(IF(Y431=0,"",ROUNDUP(Y431/H431,0)*0.00753),"")</f>
        <v>2.2589999999999999E-2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10.547619047619046</v>
      </c>
      <c r="BN431" s="64">
        <f t="shared" si="69"/>
        <v>13.290000000000001</v>
      </c>
      <c r="BO431" s="64">
        <f t="shared" si="70"/>
        <v>1.5262515262515262E-2</v>
      </c>
      <c r="BP431" s="64">
        <f t="shared" si="71"/>
        <v>1.9230769230769232E-2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4301031257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4301031335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4301031330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0</v>
      </c>
      <c r="Y435" s="375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538</v>
      </c>
      <c r="B436" s="54" t="s">
        <v>540</v>
      </c>
      <c r="C436" s="31">
        <v>4301031178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4301031254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4301031336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3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0</v>
      </c>
      <c r="Y439" s="375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4301031258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4301031337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0</v>
      </c>
      <c r="Y444" s="375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4301031255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4301031338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5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0</v>
      </c>
      <c r="Y448" s="375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2.3809523809523809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3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2.2589999999999999E-2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10</v>
      </c>
      <c r="Y450" s="376">
        <f>IFERROR(SUM(Y428:Y448),"0")</f>
        <v>12.600000000000001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70"/>
      <c r="AB451" s="370"/>
      <c r="AC451" s="370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113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113</v>
      </c>
      <c r="N453" s="33"/>
      <c r="O453" s="32">
        <v>45</v>
      </c>
      <c r="P453" s="4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70"/>
      <c r="AB456" s="370"/>
      <c r="AC456" s="370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0</v>
      </c>
      <c r="Y457" s="375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0</v>
      </c>
      <c r="Y458" s="376">
        <f>IFERROR(Y457/H457,"0")</f>
        <v>0</v>
      </c>
      <c r="Z458" s="376">
        <f>IFERROR(IF(Z457="",0,Z457),"0")</f>
        <v>0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0</v>
      </c>
      <c r="Y459" s="376">
        <f>IFERROR(SUM(Y457:Y457),"0")</f>
        <v>0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9"/>
      <c r="AB460" s="369"/>
      <c r="AC460" s="369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70"/>
      <c r="AB461" s="370"/>
      <c r="AC461" s="370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70"/>
      <c r="AB465" s="370"/>
      <c r="AC465" s="370"/>
    </row>
    <row r="466" spans="1:68" ht="27" customHeight="1" x14ac:dyDescent="0.25">
      <c r="A466" s="54" t="s">
        <v>572</v>
      </c>
      <c r="B466" s="54" t="s">
        <v>573</v>
      </c>
      <c r="C466" s="31">
        <v>4301031324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50</v>
      </c>
      <c r="P466" s="49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4301031212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115</v>
      </c>
      <c r="N467" s="33"/>
      <c r="O467" s="32">
        <v>45</v>
      </c>
      <c r="P467" s="5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0</v>
      </c>
      <c r="Y467" s="375">
        <f t="shared" si="73"/>
        <v>0</v>
      </c>
      <c r="Z467" s="36" t="str">
        <f>IFERROR(IF(Y467=0,"",ROUNDUP(Y467/H467,0)*0.00753),"")</f>
        <v/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0</v>
      </c>
      <c r="BN467" s="64">
        <f t="shared" si="75"/>
        <v>0</v>
      </c>
      <c r="BO467" s="64">
        <f t="shared" si="76"/>
        <v>0</v>
      </c>
      <c r="BP467" s="64">
        <f t="shared" si="77"/>
        <v>0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4301031327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8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0</v>
      </c>
      <c r="Y470" s="375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4301031173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45</v>
      </c>
      <c r="P471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0</v>
      </c>
      <c r="Y472" s="376">
        <f>IFERROR(Y466/H466,"0")+IFERROR(Y467/H467,"0")+IFERROR(Y468/H468,"0")+IFERROR(Y469/H469,"0")+IFERROR(Y470/H470,"0")+IFERROR(Y471/H471,"0")</f>
        <v>0</v>
      </c>
      <c r="Z472" s="376">
        <f>IFERROR(IF(Z466="",0,Z466),"0")+IFERROR(IF(Z467="",0,Z467),"0")+IFERROR(IF(Z468="",0,Z468),"0")+IFERROR(IF(Z469="",0,Z469),"0")+IFERROR(IF(Z470="",0,Z470),"0")+IFERROR(IF(Z471="",0,Z471),"0")</f>
        <v>0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0</v>
      </c>
      <c r="Y473" s="376">
        <f>IFERROR(SUM(Y466:Y471),"0")</f>
        <v>0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70"/>
      <c r="AB474" s="370"/>
      <c r="AC474" s="370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0</v>
      </c>
      <c r="Y475" s="375">
        <f>IFERROR(IF(X475="",0,CEILING((X475/$H475),1)*$H475),"")</f>
        <v>0</v>
      </c>
      <c r="Z475" s="36" t="str">
        <f>IFERROR(IF(Y475=0,"",ROUNDUP(Y475/H475,0)*0.00627),"")</f>
        <v/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0</v>
      </c>
      <c r="Y476" s="376">
        <f>IFERROR(Y475/H475,"0")</f>
        <v>0</v>
      </c>
      <c r="Z476" s="376">
        <f>IFERROR(IF(Z475="",0,Z475),"0")</f>
        <v>0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0</v>
      </c>
      <c r="Y477" s="376">
        <f>IFERROR(SUM(Y475:Y475),"0")</f>
        <v>0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9"/>
      <c r="AB478" s="369"/>
      <c r="AC478" s="369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70"/>
      <c r="AB479" s="370"/>
      <c r="AC479" s="370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0</v>
      </c>
      <c r="Y480" s="375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0</v>
      </c>
      <c r="Y482" s="375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0</v>
      </c>
      <c r="Y483" s="376">
        <f>IFERROR(Y480/H480,"0")+IFERROR(Y481/H481,"0")+IFERROR(Y482/H482,"0")</f>
        <v>0</v>
      </c>
      <c r="Z483" s="376">
        <f>IFERROR(IF(Z480="",0,Z480),"0")+IFERROR(IF(Z481="",0,Z481),"0")+IFERROR(IF(Z482="",0,Z482),"0")</f>
        <v>0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0</v>
      </c>
      <c r="Y484" s="376">
        <f>IFERROR(SUM(Y480:Y482),"0")</f>
        <v>0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9"/>
      <c r="AB485" s="369"/>
      <c r="AC485" s="369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70"/>
      <c r="AB486" s="370"/>
      <c r="AC486" s="370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41" t="s">
        <v>594</v>
      </c>
      <c r="B490" s="442"/>
      <c r="C490" s="442"/>
      <c r="D490" s="442"/>
      <c r="E490" s="442"/>
      <c r="F490" s="442"/>
      <c r="G490" s="442"/>
      <c r="H490" s="442"/>
      <c r="I490" s="442"/>
      <c r="J490" s="442"/>
      <c r="K490" s="442"/>
      <c r="L490" s="442"/>
      <c r="M490" s="442"/>
      <c r="N490" s="442"/>
      <c r="O490" s="442"/>
      <c r="P490" s="442"/>
      <c r="Q490" s="442"/>
      <c r="R490" s="442"/>
      <c r="S490" s="442"/>
      <c r="T490" s="442"/>
      <c r="U490" s="442"/>
      <c r="V490" s="442"/>
      <c r="W490" s="442"/>
      <c r="X490" s="442"/>
      <c r="Y490" s="442"/>
      <c r="Z490" s="442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9"/>
      <c r="AB491" s="369"/>
      <c r="AC491" s="369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70"/>
      <c r="AB492" s="370"/>
      <c r="AC492" s="370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115</v>
      </c>
      <c r="N493" s="33"/>
      <c r="O493" s="32">
        <v>60</v>
      </c>
      <c r="P493" s="5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0</v>
      </c>
      <c r="Y493" s="375">
        <f t="shared" ref="Y493:Y501" si="78">IFERROR(IF(X493="",0,CEILING((X493/$H493),1)*$H493),"")</f>
        <v>0</v>
      </c>
      <c r="Z493" s="36" t="str">
        <f t="shared" ref="Z493:Z498" si="79">IFERROR(IF(Y493=0,"",ROUNDUP(Y493/H493,0)*0.01196),"")</f>
        <v/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0</v>
      </c>
      <c r="BN493" s="64">
        <f t="shared" ref="BN493:BN501" si="81">IFERROR(Y493*I493/H493,"0")</f>
        <v>0</v>
      </c>
      <c r="BO493" s="64">
        <f t="shared" ref="BO493:BO501" si="82">IFERROR(1/J493*(X493/H493),"0")</f>
        <v>0</v>
      </c>
      <c r="BP493" s="64">
        <f t="shared" ref="BP493:BP501" si="83">IFERROR(1/J493*(Y493/H493),"0")</f>
        <v>0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115</v>
      </c>
      <c r="N494" s="33"/>
      <c r="O494" s="32">
        <v>60</v>
      </c>
      <c r="P494" s="5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115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115</v>
      </c>
      <c r="N496" s="33"/>
      <c r="O496" s="32">
        <v>60</v>
      </c>
      <c r="P496" s="5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1237</v>
      </c>
      <c r="Y496" s="375">
        <f t="shared" si="78"/>
        <v>1240.8</v>
      </c>
      <c r="Z496" s="36">
        <f t="shared" si="79"/>
        <v>2.8106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1321.340909090909</v>
      </c>
      <c r="BN496" s="64">
        <f t="shared" si="81"/>
        <v>1325.3999999999999</v>
      </c>
      <c r="BO496" s="64">
        <f t="shared" si="82"/>
        <v>2.2526952214452214</v>
      </c>
      <c r="BP496" s="64">
        <f t="shared" si="83"/>
        <v>2.2596153846153846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1563</v>
      </c>
      <c r="Y498" s="375">
        <f t="shared" si="78"/>
        <v>1568.16</v>
      </c>
      <c r="Z498" s="36">
        <f t="shared" si="79"/>
        <v>3.5521199999999999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1669.5681818181818</v>
      </c>
      <c r="BN498" s="64">
        <f t="shared" si="81"/>
        <v>1675.08</v>
      </c>
      <c r="BO498" s="64">
        <f t="shared" si="82"/>
        <v>2.8463723776223775</v>
      </c>
      <c r="BP498" s="64">
        <f t="shared" si="83"/>
        <v>2.8557692307692308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115</v>
      </c>
      <c r="N499" s="33"/>
      <c r="O499" s="32">
        <v>60</v>
      </c>
      <c r="P499" s="7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113</v>
      </c>
      <c r="N500" s="33"/>
      <c r="O500" s="32">
        <v>50</v>
      </c>
      <c r="P500" s="63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115</v>
      </c>
      <c r="N501" s="33"/>
      <c r="O501" s="32">
        <v>60</v>
      </c>
      <c r="P501" s="5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0</v>
      </c>
      <c r="Y501" s="375">
        <f t="shared" si="78"/>
        <v>0</v>
      </c>
      <c r="Z501" s="36" t="str">
        <f>IFERROR(IF(Y501=0,"",ROUNDUP(Y501/H501,0)*0.00937),"")</f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530.30303030303025</v>
      </c>
      <c r="Y502" s="376">
        <f>IFERROR(Y493/H493,"0")+IFERROR(Y494/H494,"0")+IFERROR(Y495/H495,"0")+IFERROR(Y496/H496,"0")+IFERROR(Y497/H497,"0")+IFERROR(Y498/H498,"0")+IFERROR(Y499/H499,"0")+IFERROR(Y500/H500,"0")+IFERROR(Y501/H501,"0")</f>
        <v>532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6.3627199999999995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2800</v>
      </c>
      <c r="Y503" s="376">
        <f>IFERROR(SUM(Y493:Y501),"0")</f>
        <v>2808.96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70"/>
      <c r="AB504" s="370"/>
      <c r="AC504" s="370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55</v>
      </c>
      <c r="P505" s="7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915</v>
      </c>
      <c r="Y505" s="375">
        <f>IFERROR(IF(X505="",0,CEILING((X505/$H505),1)*$H505),"")</f>
        <v>918.72</v>
      </c>
      <c r="Z505" s="36">
        <f>IFERROR(IF(Y505=0,"",ROUNDUP(Y505/H505,0)*0.01196),"")</f>
        <v>2.0810400000000002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977.38636363636351</v>
      </c>
      <c r="BN505" s="64">
        <f>IFERROR(Y505*I505/H505,"0")</f>
        <v>981.3599999999999</v>
      </c>
      <c r="BO505" s="64">
        <f>IFERROR(1/J505*(X505/H505),"0")</f>
        <v>1.6663024475524475</v>
      </c>
      <c r="BP505" s="64">
        <f>IFERROR(1/J505*(Y505/H505),"0")</f>
        <v>1.6730769230769231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115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173.29545454545453</v>
      </c>
      <c r="Y507" s="376">
        <f>IFERROR(Y505/H505,"0")+IFERROR(Y506/H506,"0")</f>
        <v>174</v>
      </c>
      <c r="Z507" s="376">
        <f>IFERROR(IF(Z505="",0,Z505),"0")+IFERROR(IF(Z506="",0,Z506),"0")</f>
        <v>2.0810400000000002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915</v>
      </c>
      <c r="Y508" s="376">
        <f>IFERROR(SUM(Y505:Y506),"0")</f>
        <v>918.72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70"/>
      <c r="AB509" s="370"/>
      <c r="AC509" s="370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115</v>
      </c>
      <c r="N510" s="33"/>
      <c r="O510" s="32">
        <v>60</v>
      </c>
      <c r="P510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82</v>
      </c>
      <c r="Y510" s="375">
        <f t="shared" ref="Y510:Y515" si="84">IFERROR(IF(X510="",0,CEILING((X510/$H510),1)*$H510),"")</f>
        <v>84.48</v>
      </c>
      <c r="Z510" s="36">
        <f>IFERROR(IF(Y510=0,"",ROUNDUP(Y510/H510,0)*0.01196),"")</f>
        <v>0.19136</v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87.590909090909079</v>
      </c>
      <c r="BN510" s="64">
        <f t="shared" ref="BN510:BN515" si="86">IFERROR(Y510*I510/H510,"0")</f>
        <v>90.24</v>
      </c>
      <c r="BO510" s="64">
        <f t="shared" ref="BO510:BO515" si="87">IFERROR(1/J510*(X510/H510),"0")</f>
        <v>0.14932983682983683</v>
      </c>
      <c r="BP510" s="64">
        <f t="shared" ref="BP510:BP515" si="88">IFERROR(1/J510*(Y510/H510),"0")</f>
        <v>0.15384615384615385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181</v>
      </c>
      <c r="Y511" s="375">
        <f t="shared" si="84"/>
        <v>184.8</v>
      </c>
      <c r="Z511" s="36">
        <f>IFERROR(IF(Y511=0,"",ROUNDUP(Y511/H511,0)*0.01196),"")</f>
        <v>0.41860000000000003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193.34090909090907</v>
      </c>
      <c r="BN511" s="64">
        <f t="shared" si="86"/>
        <v>197.39999999999998</v>
      </c>
      <c r="BO511" s="64">
        <f t="shared" si="87"/>
        <v>0.32961829836829837</v>
      </c>
      <c r="BP511" s="64">
        <f t="shared" si="88"/>
        <v>0.33653846153846156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496</v>
      </c>
      <c r="Y512" s="375">
        <f t="shared" si="84"/>
        <v>496.32000000000005</v>
      </c>
      <c r="Z512" s="36">
        <f>IFERROR(IF(Y512=0,"",ROUNDUP(Y512/H512,0)*0.01196),"")</f>
        <v>1.1242399999999999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529.81818181818176</v>
      </c>
      <c r="BN512" s="64">
        <f t="shared" si="86"/>
        <v>530.16</v>
      </c>
      <c r="BO512" s="64">
        <f t="shared" si="87"/>
        <v>0.90326340326340326</v>
      </c>
      <c r="BP512" s="64">
        <f t="shared" si="88"/>
        <v>0.90384615384615385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115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0</v>
      </c>
      <c r="Y513" s="375">
        <f t="shared" si="84"/>
        <v>0</v>
      </c>
      <c r="Z513" s="36" t="str">
        <f>IFERROR(IF(Y513=0,"",ROUNDUP(Y513/H513,0)*0.00937),"")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0</v>
      </c>
      <c r="BN513" s="64">
        <f t="shared" si="86"/>
        <v>0</v>
      </c>
      <c r="BO513" s="64">
        <f t="shared" si="87"/>
        <v>0</v>
      </c>
      <c r="BP513" s="64">
        <f t="shared" si="88"/>
        <v>0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0</v>
      </c>
      <c r="Y514" s="375">
        <f t="shared" si="84"/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0</v>
      </c>
      <c r="BN514" s="64">
        <f t="shared" si="86"/>
        <v>0</v>
      </c>
      <c r="BO514" s="64">
        <f t="shared" si="87"/>
        <v>0</v>
      </c>
      <c r="BP514" s="64">
        <f t="shared" si="88"/>
        <v>0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0</v>
      </c>
      <c r="Y515" s="375">
        <f t="shared" si="84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0</v>
      </c>
      <c r="BN515" s="64">
        <f t="shared" si="86"/>
        <v>0</v>
      </c>
      <c r="BO515" s="64">
        <f t="shared" si="87"/>
        <v>0</v>
      </c>
      <c r="BP515" s="64">
        <f t="shared" si="88"/>
        <v>0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143.75</v>
      </c>
      <c r="Y516" s="376">
        <f>IFERROR(Y510/H510,"0")+IFERROR(Y511/H511,"0")+IFERROR(Y512/H512,"0")+IFERROR(Y513/H513,"0")+IFERROR(Y514/H514,"0")+IFERROR(Y515/H515,"0")</f>
        <v>145</v>
      </c>
      <c r="Z516" s="376">
        <f>IFERROR(IF(Z510="",0,Z510),"0")+IFERROR(IF(Z511="",0,Z511),"0")+IFERROR(IF(Z512="",0,Z512),"0")+IFERROR(IF(Z513="",0,Z513),"0")+IFERROR(IF(Z514="",0,Z514),"0")+IFERROR(IF(Z515="",0,Z515),"0")</f>
        <v>1.7342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759</v>
      </c>
      <c r="Y517" s="376">
        <f>IFERROR(SUM(Y510:Y515),"0")</f>
        <v>765.60000000000014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70"/>
      <c r="AB518" s="370"/>
      <c r="AC518" s="370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70"/>
      <c r="AB524" s="370"/>
      <c r="AC524" s="370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41" t="s">
        <v>637</v>
      </c>
      <c r="B528" s="442"/>
      <c r="C528" s="442"/>
      <c r="D528" s="442"/>
      <c r="E528" s="442"/>
      <c r="F528" s="442"/>
      <c r="G528" s="442"/>
      <c r="H528" s="442"/>
      <c r="I528" s="442"/>
      <c r="J528" s="442"/>
      <c r="K528" s="442"/>
      <c r="L528" s="442"/>
      <c r="M528" s="442"/>
      <c r="N528" s="442"/>
      <c r="O528" s="442"/>
      <c r="P528" s="442"/>
      <c r="Q528" s="442"/>
      <c r="R528" s="442"/>
      <c r="S528" s="442"/>
      <c r="T528" s="442"/>
      <c r="U528" s="442"/>
      <c r="V528" s="442"/>
      <c r="W528" s="442"/>
      <c r="X528" s="442"/>
      <c r="Y528" s="442"/>
      <c r="Z528" s="442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9"/>
      <c r="AB529" s="369"/>
      <c r="AC529" s="369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70"/>
      <c r="AB530" s="370"/>
      <c r="AC530" s="370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113</v>
      </c>
      <c r="N531" s="33"/>
      <c r="O531" s="32">
        <v>55</v>
      </c>
      <c r="P531" s="424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0</v>
      </c>
      <c r="Y531" s="375">
        <f t="shared" ref="Y531:Y537" si="89"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0</v>
      </c>
      <c r="BN531" s="64">
        <f t="shared" ref="BN531:BN537" si="91">IFERROR(Y531*I531/H531,"0")</f>
        <v>0</v>
      </c>
      <c r="BO531" s="64">
        <f t="shared" ref="BO531:BO537" si="92">IFERROR(1/J531*(X531/H531),"0")</f>
        <v>0</v>
      </c>
      <c r="BP531" s="64">
        <f t="shared" ref="BP531:BP537" si="93">IFERROR(1/J531*(Y531/H531),"0")</f>
        <v>0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115</v>
      </c>
      <c r="N532" s="33"/>
      <c r="O532" s="32">
        <v>50</v>
      </c>
      <c r="P532" s="626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115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61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113</v>
      </c>
      <c r="N535" s="33"/>
      <c r="O535" s="32">
        <v>55</v>
      </c>
      <c r="P535" s="633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115</v>
      </c>
      <c r="N536" s="33"/>
      <c r="O536" s="32">
        <v>50</v>
      </c>
      <c r="P536" s="726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115</v>
      </c>
      <c r="N537" s="33"/>
      <c r="O537" s="32">
        <v>55</v>
      </c>
      <c r="P537" s="486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</v>
      </c>
      <c r="Y538" s="376">
        <f>IFERROR(Y531/H531,"0")+IFERROR(Y532/H532,"0")+IFERROR(Y533/H533,"0")+IFERROR(Y534/H534,"0")+IFERROR(Y535/H535,"0")+IFERROR(Y536/H536,"0")+IFERROR(Y537/H537,"0")</f>
        <v>0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0</v>
      </c>
      <c r="Y539" s="376">
        <f>IFERROR(SUM(Y531:Y537),"0")</f>
        <v>0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70"/>
      <c r="AB540" s="370"/>
      <c r="AC540" s="370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648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115</v>
      </c>
      <c r="N542" s="33"/>
      <c r="O542" s="32">
        <v>50</v>
      </c>
      <c r="P542" s="482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115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0</v>
      </c>
      <c r="Y543" s="375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</v>
      </c>
      <c r="Y545" s="376">
        <f>IFERROR(Y541/H541,"0")+IFERROR(Y542/H542,"0")+IFERROR(Y543/H543,"0")+IFERROR(Y544/H544,"0")</f>
        <v>0</v>
      </c>
      <c r="Z545" s="376">
        <f>IFERROR(IF(Z541="",0,Z541),"0")+IFERROR(IF(Z542="",0,Z542),"0")+IFERROR(IF(Z543="",0,Z543),"0")+IFERROR(IF(Z544="",0,Z544),"0")</f>
        <v>0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0</v>
      </c>
      <c r="Y546" s="376">
        <f>IFERROR(SUM(Y541:Y544),"0")</f>
        <v>0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70"/>
      <c r="AB547" s="370"/>
      <c r="AC547" s="370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20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9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0</v>
      </c>
      <c r="Y549" s="375">
        <f t="shared" si="94"/>
        <v>0</v>
      </c>
      <c r="Z549" s="36" t="str">
        <f>IFERROR(IF(Y549=0,"",ROUNDUP(Y549/H549,0)*0.00753),"")</f>
        <v/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0</v>
      </c>
      <c r="BN549" s="64">
        <f t="shared" si="96"/>
        <v>0</v>
      </c>
      <c r="BO549" s="64">
        <f t="shared" si="97"/>
        <v>0</v>
      </c>
      <c r="BP549" s="64">
        <f t="shared" si="98"/>
        <v>0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8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5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7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5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0</v>
      </c>
      <c r="Y553" s="375">
        <f t="shared" si="94"/>
        <v>0</v>
      </c>
      <c r="Z553" s="36" t="str">
        <f>IFERROR(IF(Y553=0,"",ROUNDUP(Y553/H553,0)*0.00502),"")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0</v>
      </c>
      <c r="BN553" s="64">
        <f t="shared" si="96"/>
        <v>0</v>
      </c>
      <c r="BO553" s="64">
        <f t="shared" si="97"/>
        <v>0</v>
      </c>
      <c r="BP553" s="64">
        <f t="shared" si="98"/>
        <v>0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0</v>
      </c>
      <c r="Y554" s="376">
        <f>IFERROR(Y548/H548,"0")+IFERROR(Y549/H549,"0")+IFERROR(Y550/H550,"0")+IFERROR(Y551/H551,"0")+IFERROR(Y552/H552,"0")+IFERROR(Y553/H553,"0")</f>
        <v>0</v>
      </c>
      <c r="Z554" s="376">
        <f>IFERROR(IF(Z548="",0,Z548),"0")+IFERROR(IF(Z549="",0,Z549),"0")+IFERROR(IF(Z550="",0,Z550),"0")+IFERROR(IF(Z551="",0,Z551),"0")+IFERROR(IF(Z552="",0,Z552),"0")+IFERROR(IF(Z553="",0,Z553),"0")</f>
        <v>0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0</v>
      </c>
      <c r="Y555" s="376">
        <f>IFERROR(SUM(Y548:Y553),"0")</f>
        <v>0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70"/>
      <c r="AB556" s="370"/>
      <c r="AC556" s="370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113</v>
      </c>
      <c r="N557" s="33"/>
      <c r="O557" s="32">
        <v>40</v>
      </c>
      <c r="P557" s="683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0</v>
      </c>
      <c r="Y557" s="375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5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0</v>
      </c>
      <c r="Y559" s="376">
        <f>IFERROR(Y557/H557,"0")+IFERROR(Y558/H558,"0")</f>
        <v>0</v>
      </c>
      <c r="Z559" s="376">
        <f>IFERROR(IF(Z557="",0,Z557),"0")+IFERROR(IF(Z558="",0,Z558),"0")</f>
        <v>0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0</v>
      </c>
      <c r="Y560" s="376">
        <f>IFERROR(SUM(Y557:Y558),"0")</f>
        <v>0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70"/>
      <c r="AB561" s="370"/>
      <c r="AC561" s="370"/>
    </row>
    <row r="562" spans="1:68" ht="27" customHeight="1" x14ac:dyDescent="0.25">
      <c r="A562" s="54" t="s">
        <v>695</v>
      </c>
      <c r="B562" s="54" t="s">
        <v>696</v>
      </c>
      <c r="C562" s="31">
        <v>4301060354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0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4301060408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0</v>
      </c>
      <c r="Y563" s="375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700</v>
      </c>
      <c r="B564" s="54" t="s">
        <v>701</v>
      </c>
      <c r="C564" s="31">
        <v>4301060355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19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4301060407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3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0</v>
      </c>
      <c r="Y565" s="375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0</v>
      </c>
      <c r="Y566" s="376">
        <f>IFERROR(Y562/H562,"0")+IFERROR(Y563/H563,"0")+IFERROR(Y564/H564,"0")+IFERROR(Y565/H565,"0")</f>
        <v>0</v>
      </c>
      <c r="Z566" s="376">
        <f>IFERROR(IF(Z562="",0,Z562),"0")+IFERROR(IF(Z563="",0,Z563),"0")+IFERROR(IF(Z564="",0,Z564),"0")+IFERROR(IF(Z565="",0,Z565),"0")</f>
        <v>0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0</v>
      </c>
      <c r="Y567" s="376">
        <f>IFERROR(SUM(Y562:Y565),"0")</f>
        <v>0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9"/>
      <c r="AB568" s="369"/>
      <c r="AC568" s="369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70"/>
      <c r="AB569" s="370"/>
      <c r="AC569" s="370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115</v>
      </c>
      <c r="N570" s="33"/>
      <c r="O570" s="32">
        <v>55</v>
      </c>
      <c r="P570" s="450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115</v>
      </c>
      <c r="N571" s="33"/>
      <c r="O571" s="32">
        <v>55</v>
      </c>
      <c r="P571" s="483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70"/>
      <c r="AB574" s="370"/>
      <c r="AC574" s="370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115</v>
      </c>
      <c r="N575" s="33"/>
      <c r="O575" s="32">
        <v>50</v>
      </c>
      <c r="P575" s="690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70"/>
      <c r="AB578" s="370"/>
      <c r="AC578" s="370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9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70"/>
      <c r="AB582" s="370"/>
      <c r="AC582" s="370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411" t="s">
        <v>721</v>
      </c>
      <c r="Q586" s="412"/>
      <c r="R586" s="412"/>
      <c r="S586" s="412"/>
      <c r="T586" s="412"/>
      <c r="U586" s="412"/>
      <c r="V586" s="413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13919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14010.380000000001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411" t="s">
        <v>722</v>
      </c>
      <c r="Q587" s="412"/>
      <c r="R587" s="412"/>
      <c r="S587" s="412"/>
      <c r="T587" s="412"/>
      <c r="U587" s="412"/>
      <c r="V587" s="413"/>
      <c r="W587" s="37" t="s">
        <v>68</v>
      </c>
      <c r="X587" s="376">
        <f>IFERROR(SUM(BM22:BM583),"0")</f>
        <v>14724.783875468082</v>
      </c>
      <c r="Y587" s="376">
        <f>IFERROR(SUM(BN22:BN583),"0")</f>
        <v>14821.43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411" t="s">
        <v>723</v>
      </c>
      <c r="Q588" s="412"/>
      <c r="R588" s="412"/>
      <c r="S588" s="412"/>
      <c r="T588" s="412"/>
      <c r="U588" s="412"/>
      <c r="V588" s="413"/>
      <c r="W588" s="37" t="s">
        <v>724</v>
      </c>
      <c r="X588" s="38">
        <f>ROUNDUP(SUM(BO22:BO583),0)</f>
        <v>26</v>
      </c>
      <c r="Y588" s="38">
        <f>ROUNDUP(SUM(BP22:BP583),0)</f>
        <v>26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411" t="s">
        <v>725</v>
      </c>
      <c r="Q589" s="412"/>
      <c r="R589" s="412"/>
      <c r="S589" s="412"/>
      <c r="T589" s="412"/>
      <c r="U589" s="412"/>
      <c r="V589" s="413"/>
      <c r="W589" s="37" t="s">
        <v>68</v>
      </c>
      <c r="X589" s="376">
        <f>GrossWeightTotal+PalletQtyTotal*25</f>
        <v>15374.783875468082</v>
      </c>
      <c r="Y589" s="376">
        <f>GrossWeightTotalR+PalletQtyTotalR*25</f>
        <v>15471.43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411" t="s">
        <v>726</v>
      </c>
      <c r="Q590" s="412"/>
      <c r="R590" s="412"/>
      <c r="S590" s="412"/>
      <c r="T590" s="412"/>
      <c r="U590" s="412"/>
      <c r="V590" s="413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2030.0952948073636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2046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411" t="s">
        <v>727</v>
      </c>
      <c r="Q591" s="412"/>
      <c r="R591" s="412"/>
      <c r="S591" s="412"/>
      <c r="T591" s="412"/>
      <c r="U591" s="412"/>
      <c r="V591" s="413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29.724680000000003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71" t="s">
        <v>62</v>
      </c>
      <c r="C593" s="389" t="s">
        <v>107</v>
      </c>
      <c r="D593" s="467"/>
      <c r="E593" s="467"/>
      <c r="F593" s="467"/>
      <c r="G593" s="467"/>
      <c r="H593" s="449"/>
      <c r="I593" s="389" t="s">
        <v>253</v>
      </c>
      <c r="J593" s="467"/>
      <c r="K593" s="467"/>
      <c r="L593" s="467"/>
      <c r="M593" s="467"/>
      <c r="N593" s="467"/>
      <c r="O593" s="467"/>
      <c r="P593" s="467"/>
      <c r="Q593" s="467"/>
      <c r="R593" s="467"/>
      <c r="S593" s="467"/>
      <c r="T593" s="467"/>
      <c r="U593" s="467"/>
      <c r="V593" s="449"/>
      <c r="W593" s="389" t="s">
        <v>469</v>
      </c>
      <c r="X593" s="449"/>
      <c r="Y593" s="389" t="s">
        <v>523</v>
      </c>
      <c r="Z593" s="467"/>
      <c r="AA593" s="467"/>
      <c r="AB593" s="449"/>
      <c r="AC593" s="371" t="s">
        <v>594</v>
      </c>
      <c r="AD593" s="389" t="s">
        <v>637</v>
      </c>
      <c r="AE593" s="449"/>
      <c r="AF593" s="372"/>
    </row>
    <row r="594" spans="1:32" ht="14.25" customHeight="1" thickTop="1" x14ac:dyDescent="0.2">
      <c r="A594" s="681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72"/>
      <c r="M594" s="389" t="s">
        <v>342</v>
      </c>
      <c r="N594" s="372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72"/>
    </row>
    <row r="595" spans="1:32" ht="13.5" customHeight="1" thickBot="1" x14ac:dyDescent="0.25">
      <c r="A595" s="682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72"/>
      <c r="M595" s="390"/>
      <c r="N595" s="372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72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46.800000000000004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129.6</v>
      </c>
      <c r="E596" s="46">
        <f>IFERROR(Y103*1,"0")+IFERROR(Y104*1,"0")+IFERROR(Y105*1,"0")+IFERROR(Y106*1,"0")+IFERROR(Y110*1,"0")+IFERROR(Y111*1,"0")+IFERROR(Y112*1,"0")+IFERROR(Y113*1,"0")+IFERROR(Y114*1,"0")</f>
        <v>372.6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832.6</v>
      </c>
      <c r="G596" s="46">
        <f>IFERROR(Y148*1,"0")+IFERROR(Y149*1,"0")+IFERROR(Y153*1,"0")+IFERROR(Y154*1,"0")+IFERROR(Y158*1,"0")+IFERROR(Y159*1,"0")</f>
        <v>0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0</v>
      </c>
      <c r="I596" s="46">
        <f>IFERROR(Y186*1,"0")+IFERROR(Y187*1,"0")+IFERROR(Y188*1,"0")+IFERROR(Y189*1,"0")+IFERROR(Y190*1,"0")+IFERROR(Y191*1,"0")+IFERROR(Y192*1,"0")+IFERROR(Y193*1,"0")</f>
        <v>69.3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611.4</v>
      </c>
      <c r="K596" s="46">
        <f>IFERROR(Y242*1,"0")+IFERROR(Y243*1,"0")+IFERROR(Y244*1,"0")+IFERROR(Y245*1,"0")+IFERROR(Y246*1,"0")+IFERROR(Y247*1,"0")+IFERROR(Y248*1,"0")+IFERROR(Y249*1,"0")</f>
        <v>4</v>
      </c>
      <c r="L596" s="372"/>
      <c r="M596" s="46">
        <f>IFERROR(Y254*1,"0")+IFERROR(Y255*1,"0")+IFERROR(Y256*1,"0")+IFERROR(Y257*1,"0")+IFERROR(Y258*1,"0")+IFERROR(Y259*1,"0")+IFERROR(Y260*1,"0")+IFERROR(Y261*1,"0")</f>
        <v>0</v>
      </c>
      <c r="N596" s="372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120</v>
      </c>
      <c r="S596" s="46">
        <f>IFERROR(Y296*1,"0")</f>
        <v>0</v>
      </c>
      <c r="T596" s="46">
        <f>IFERROR(Y301*1,"0")+IFERROR(Y305*1,"0")+IFERROR(Y306*1,"0")</f>
        <v>0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168.6</v>
      </c>
      <c r="V596" s="46">
        <f>IFERROR(Y357*1,"0")+IFERROR(Y361*1,"0")+IFERROR(Y362*1,"0")+IFERROR(Y363*1,"0")</f>
        <v>0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4950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2199.6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12.600000000000001</v>
      </c>
      <c r="Z596" s="46">
        <f>IFERROR(Y462*1,"0")+IFERROR(Y466*1,"0")+IFERROR(Y467*1,"0")+IFERROR(Y468*1,"0")+IFERROR(Y469*1,"0")+IFERROR(Y470*1,"0")+IFERROR(Y471*1,"0")+IFERROR(Y475*1,"0")</f>
        <v>0</v>
      </c>
      <c r="AA596" s="46">
        <f>IFERROR(Y480*1,"0")+IFERROR(Y481*1,"0")+IFERROR(Y482*1,"0")</f>
        <v>0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4493.2800000000007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46">
        <f>IFERROR(Y570*1,"0")+IFERROR(Y571*1,"0")+IFERROR(Y575*1,"0")+IFERROR(Y579*1,"0")+IFERROR(Y583*1,"0")</f>
        <v>0</v>
      </c>
      <c r="AF596" s="372"/>
    </row>
  </sheetData>
  <sheetProtection algorithmName="SHA-512" hashValue="BhJMoAf8NH1jbNSnlD2mno2mHby1SJb3frtbP079beZZfmM10vBsaV+h7fnCpPet58zFX1/osMsCUuEFq3Ye2Q==" saltValue="+Jj1yo82WK/0WpxgqfwLj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D32:E32"/>
    <mergeCell ref="D268:E268"/>
    <mergeCell ref="D97:E97"/>
    <mergeCell ref="AC594:AC595"/>
    <mergeCell ref="AE594:AE595"/>
    <mergeCell ref="A10:C10"/>
    <mergeCell ref="A566:O567"/>
    <mergeCell ref="D553:E553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D17:E18"/>
    <mergeCell ref="D515:E515"/>
    <mergeCell ref="A479:Z479"/>
    <mergeCell ref="D344:E344"/>
    <mergeCell ref="D471:E471"/>
    <mergeCell ref="P338:T338"/>
    <mergeCell ref="D542:E542"/>
    <mergeCell ref="D173:E173"/>
    <mergeCell ref="A449:O450"/>
    <mergeCell ref="P313:T313"/>
    <mergeCell ref="P373:T373"/>
    <mergeCell ref="D123:E123"/>
    <mergeCell ref="P581:V581"/>
    <mergeCell ref="P83:T83"/>
    <mergeCell ref="V12:W12"/>
    <mergeCell ref="A200:O201"/>
    <mergeCell ref="D191:E19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D266:E266"/>
    <mergeCell ref="D537:E537"/>
    <mergeCell ref="P174:T174"/>
    <mergeCell ref="P149:T149"/>
    <mergeCell ref="P447:T447"/>
    <mergeCell ref="P410:T410"/>
    <mergeCell ref="D331:E331"/>
    <mergeCell ref="P74:V74"/>
    <mergeCell ref="D57:E57"/>
    <mergeCell ref="Y17:Y18"/>
    <mergeCell ref="U17:V17"/>
    <mergeCell ref="A502:O503"/>
    <mergeCell ref="P444:T444"/>
    <mergeCell ref="A52:Z52"/>
    <mergeCell ref="P71:T71"/>
    <mergeCell ref="P58:T58"/>
    <mergeCell ref="X17:X18"/>
    <mergeCell ref="D579:E579"/>
    <mergeCell ref="P216:V216"/>
    <mergeCell ref="N17:N18"/>
    <mergeCell ref="Q5:R5"/>
    <mergeCell ref="P370:T370"/>
    <mergeCell ref="D242:E242"/>
    <mergeCell ref="P199:T199"/>
    <mergeCell ref="P497:T497"/>
    <mergeCell ref="D120:E120"/>
    <mergeCell ref="P435:T435"/>
    <mergeCell ref="F17:F18"/>
    <mergeCell ref="D549:E549"/>
    <mergeCell ref="P291:T291"/>
    <mergeCell ref="D405:E405"/>
    <mergeCell ref="P288:T288"/>
    <mergeCell ref="A478:Z478"/>
    <mergeCell ref="D234:E234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P243:T243"/>
    <mergeCell ref="A124:O125"/>
    <mergeCell ref="P436:T436"/>
    <mergeCell ref="P379:V379"/>
    <mergeCell ref="P450:V450"/>
    <mergeCell ref="P419:V419"/>
    <mergeCell ref="D29:E29"/>
    <mergeCell ref="P515:T515"/>
    <mergeCell ref="P344:T344"/>
    <mergeCell ref="P195:V195"/>
    <mergeCell ref="A20:Z20"/>
    <mergeCell ref="U594:U595"/>
    <mergeCell ref="D452:E452"/>
    <mergeCell ref="A194:O195"/>
    <mergeCell ref="W594:W595"/>
    <mergeCell ref="P536:T536"/>
    <mergeCell ref="D550:E550"/>
    <mergeCell ref="P123:T123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P433:T433"/>
    <mergeCell ref="D105:E105"/>
    <mergeCell ref="P353:V353"/>
    <mergeCell ref="A349:Z349"/>
    <mergeCell ref="A51:Z51"/>
    <mergeCell ref="D170:E170"/>
    <mergeCell ref="D468:E468"/>
    <mergeCell ref="P303:V303"/>
    <mergeCell ref="P72:T72"/>
    <mergeCell ref="P145:V145"/>
    <mergeCell ref="P23:V23"/>
    <mergeCell ref="AD17:AF18"/>
    <mergeCell ref="P167:V167"/>
    <mergeCell ref="D570:E570"/>
    <mergeCell ref="P403:V403"/>
    <mergeCell ref="P378:V378"/>
    <mergeCell ref="A132:Z132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392:E392"/>
    <mergeCell ref="D221:E221"/>
    <mergeCell ref="A465:Z465"/>
    <mergeCell ref="A294:Z294"/>
    <mergeCell ref="V11:W11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F10:G10"/>
    <mergeCell ref="D521:E521"/>
    <mergeCell ref="P121:T121"/>
    <mergeCell ref="M17:M18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2:W3"/>
    <mergeCell ref="P133:T133"/>
    <mergeCell ref="P127:T127"/>
    <mergeCell ref="D437:E437"/>
    <mergeCell ref="P369:T369"/>
    <mergeCell ref="P198:T198"/>
    <mergeCell ref="P54:T54"/>
    <mergeCell ref="A415:O416"/>
    <mergeCell ref="P418:T418"/>
    <mergeCell ref="D35:E35"/>
    <mergeCell ref="D228:E228"/>
    <mergeCell ref="P583:T583"/>
    <mergeCell ref="P412:T412"/>
    <mergeCell ref="D575:E575"/>
    <mergeCell ref="D333:E333"/>
    <mergeCell ref="A23:O24"/>
    <mergeCell ref="D10:E10"/>
    <mergeCell ref="D562:E562"/>
    <mergeCell ref="P34:T34"/>
    <mergeCell ref="P105:T105"/>
    <mergeCell ref="D257:E257"/>
    <mergeCell ref="P270:T270"/>
    <mergeCell ref="P214:T214"/>
    <mergeCell ref="D213:E213"/>
    <mergeCell ref="D86:E86"/>
    <mergeCell ref="A64:O65"/>
    <mergeCell ref="P284:V284"/>
    <mergeCell ref="D321:E321"/>
    <mergeCell ref="A402:O403"/>
    <mergeCell ref="D557:E557"/>
    <mergeCell ref="D386:E386"/>
    <mergeCell ref="D215:E215"/>
    <mergeCell ref="D513:E513"/>
    <mergeCell ref="A364:O365"/>
    <mergeCell ref="P250:V250"/>
    <mergeCell ref="P194:V194"/>
    <mergeCell ref="A409:Z409"/>
    <mergeCell ref="P362:T362"/>
    <mergeCell ref="P191:T191"/>
    <mergeCell ref="D305:E305"/>
    <mergeCell ref="A181:O182"/>
    <mergeCell ref="D544:E544"/>
    <mergeCell ref="D243:E243"/>
    <mergeCell ref="D270:E270"/>
    <mergeCell ref="P135:T135"/>
    <mergeCell ref="A115:O116"/>
    <mergeCell ref="D34:E34"/>
    <mergeCell ref="P205:V205"/>
    <mergeCell ref="P128:T128"/>
    <mergeCell ref="P357:T357"/>
    <mergeCell ref="A9:C9"/>
    <mergeCell ref="D373:E373"/>
    <mergeCell ref="A594:A595"/>
    <mergeCell ref="P557:T557"/>
    <mergeCell ref="D500:E500"/>
    <mergeCell ref="P112:T112"/>
    <mergeCell ref="D58:E58"/>
    <mergeCell ref="A307:O308"/>
    <mergeCell ref="P323:T323"/>
    <mergeCell ref="P508:V508"/>
    <mergeCell ref="A460:Z460"/>
    <mergeCell ref="P573:V573"/>
    <mergeCell ref="A327:Z327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A554:O555"/>
    <mergeCell ref="P247:T247"/>
    <mergeCell ref="P114:T114"/>
    <mergeCell ref="D84:E84"/>
    <mergeCell ref="T594:T595"/>
    <mergeCell ref="A157:Z157"/>
    <mergeCell ref="D22:E22"/>
    <mergeCell ref="V594:V595"/>
    <mergeCell ref="D149:E149"/>
    <mergeCell ref="P470:T470"/>
    <mergeCell ref="P575:T575"/>
    <mergeCell ref="M594:M595"/>
    <mergeCell ref="A207:Z207"/>
    <mergeCell ref="P188:T188"/>
    <mergeCell ref="P551:T551"/>
    <mergeCell ref="A169:Z169"/>
    <mergeCell ref="A461:Z461"/>
    <mergeCell ref="D288:E288"/>
    <mergeCell ref="D136:E136"/>
    <mergeCell ref="P190:T190"/>
    <mergeCell ref="D434:E434"/>
    <mergeCell ref="P282:T282"/>
    <mergeCell ref="D154:E154"/>
    <mergeCell ref="D225:E225"/>
    <mergeCell ref="P111:T111"/>
    <mergeCell ref="Y593:AB593"/>
    <mergeCell ref="A273:Z273"/>
    <mergeCell ref="D436:E436"/>
    <mergeCell ref="A476:O477"/>
    <mergeCell ref="P346:T346"/>
    <mergeCell ref="D534:E534"/>
    <mergeCell ref="D227:E227"/>
    <mergeCell ref="A463:O464"/>
    <mergeCell ref="D525:E525"/>
    <mergeCell ref="P321:T321"/>
    <mergeCell ref="P262:V262"/>
    <mergeCell ref="D447:E447"/>
    <mergeCell ref="P426:V426"/>
    <mergeCell ref="P301:T301"/>
    <mergeCell ref="P178:T178"/>
    <mergeCell ref="P584:V584"/>
    <mergeCell ref="P272:V272"/>
    <mergeCell ref="D133:E133"/>
    <mergeCell ref="P539:V539"/>
    <mergeCell ref="D256:E256"/>
    <mergeCell ref="P269:T269"/>
    <mergeCell ref="P226:T226"/>
    <mergeCell ref="P462:T462"/>
    <mergeCell ref="P164:T164"/>
    <mergeCell ref="A150:O151"/>
    <mergeCell ref="D85:E85"/>
    <mergeCell ref="D541:E541"/>
    <mergeCell ref="D370:E370"/>
    <mergeCell ref="P476:V476"/>
    <mergeCell ref="D222:E222"/>
    <mergeCell ref="P35:T35"/>
    <mergeCell ref="P399:T399"/>
    <mergeCell ref="P333:T333"/>
    <mergeCell ref="A295:Z295"/>
    <mergeCell ref="D314:E314"/>
    <mergeCell ref="D159:E159"/>
    <mergeCell ref="P407:V407"/>
    <mergeCell ref="A232:Z232"/>
    <mergeCell ref="A530:Z530"/>
    <mergeCell ref="P510:T510"/>
    <mergeCell ref="A529:Z529"/>
    <mergeCell ref="A504:Z504"/>
    <mergeCell ref="P308:V308"/>
    <mergeCell ref="D54:E54"/>
    <mergeCell ref="P160:V160"/>
    <mergeCell ref="P283:V283"/>
    <mergeCell ref="A582:Z582"/>
    <mergeCell ref="AB17:AB18"/>
    <mergeCell ref="P271:V271"/>
    <mergeCell ref="P100:V100"/>
    <mergeCell ref="P94:V94"/>
    <mergeCell ref="A90:Z90"/>
    <mergeCell ref="P458:V458"/>
    <mergeCell ref="K17:K18"/>
    <mergeCell ref="D446:E446"/>
    <mergeCell ref="P44:V44"/>
    <mergeCell ref="H5:M5"/>
    <mergeCell ref="P473:V473"/>
    <mergeCell ref="P98:T98"/>
    <mergeCell ref="P522:V522"/>
    <mergeCell ref="A526:O527"/>
    <mergeCell ref="D439:E439"/>
    <mergeCell ref="A456:Z456"/>
    <mergeCell ref="D510:E510"/>
    <mergeCell ref="D317:E317"/>
    <mergeCell ref="A285:Z285"/>
    <mergeCell ref="P225:T225"/>
    <mergeCell ref="D212:E212"/>
    <mergeCell ref="D6:M6"/>
    <mergeCell ref="A292:O293"/>
    <mergeCell ref="D83:E83"/>
    <mergeCell ref="P502:V502"/>
    <mergeCell ref="A278:Z278"/>
    <mergeCell ref="D143:E143"/>
    <mergeCell ref="D441:E441"/>
    <mergeCell ref="P398:T398"/>
    <mergeCell ref="D512:E512"/>
    <mergeCell ref="P525:T525"/>
    <mergeCell ref="P512:T512"/>
    <mergeCell ref="P487:T487"/>
    <mergeCell ref="A175:O176"/>
    <mergeCell ref="P343:T343"/>
    <mergeCell ref="D153:E153"/>
    <mergeCell ref="P256:T256"/>
    <mergeCell ref="D128:E128"/>
    <mergeCell ref="D199:E199"/>
    <mergeCell ref="V6:W9"/>
    <mergeCell ref="D497:E497"/>
    <mergeCell ref="D435:E435"/>
    <mergeCell ref="D186:E186"/>
    <mergeCell ref="P541:T541"/>
    <mergeCell ref="D413:E413"/>
    <mergeCell ref="P345:T345"/>
    <mergeCell ref="A155:O156"/>
    <mergeCell ref="A93:O94"/>
    <mergeCell ref="P222:T222"/>
    <mergeCell ref="P193:T193"/>
    <mergeCell ref="P84:T84"/>
    <mergeCell ref="P22:T22"/>
    <mergeCell ref="P314:T314"/>
    <mergeCell ref="D428:E428"/>
    <mergeCell ref="A61:Z61"/>
    <mergeCell ref="P334:V334"/>
    <mergeCell ref="P394:V394"/>
    <mergeCell ref="P257:T257"/>
    <mergeCell ref="Z17:Z18"/>
    <mergeCell ref="P227:T227"/>
    <mergeCell ref="D506:E506"/>
    <mergeCell ref="P106:T106"/>
    <mergeCell ref="P33:T33"/>
    <mergeCell ref="BD17:BD18"/>
    <mergeCell ref="P330:T330"/>
    <mergeCell ref="P159:T159"/>
    <mergeCell ref="D438:E438"/>
    <mergeCell ref="A276:O277"/>
    <mergeCell ref="D267:E267"/>
    <mergeCell ref="A486:Z486"/>
    <mergeCell ref="P96:T96"/>
    <mergeCell ref="H17:H18"/>
    <mergeCell ref="P261:T261"/>
    <mergeCell ref="P532:T532"/>
    <mergeCell ref="P332:T332"/>
    <mergeCell ref="P388:T388"/>
    <mergeCell ref="D204:E204"/>
    <mergeCell ref="D198:E198"/>
    <mergeCell ref="A146:Z146"/>
    <mergeCell ref="D440:E440"/>
    <mergeCell ref="D269:E269"/>
    <mergeCell ref="D296:E296"/>
    <mergeCell ref="A252:Z252"/>
    <mergeCell ref="P27:T27"/>
    <mergeCell ref="P154:T154"/>
    <mergeCell ref="A271:O272"/>
    <mergeCell ref="A66:Z66"/>
    <mergeCell ref="P483:V483"/>
    <mergeCell ref="A507:O508"/>
    <mergeCell ref="P41:V41"/>
    <mergeCell ref="P91:T91"/>
    <mergeCell ref="P500:T500"/>
    <mergeCell ref="A378:O379"/>
    <mergeCell ref="P99:V99"/>
    <mergeCell ref="P341:V341"/>
    <mergeCell ref="D583:E583"/>
    <mergeCell ref="D412:E412"/>
    <mergeCell ref="P143:T143"/>
    <mergeCell ref="P248:T248"/>
    <mergeCell ref="A574:Z574"/>
    <mergeCell ref="P441:T441"/>
    <mergeCell ref="D362:E362"/>
    <mergeCell ref="P235:T235"/>
    <mergeCell ref="P506:T506"/>
    <mergeCell ref="P306:T306"/>
    <mergeCell ref="P533:T533"/>
    <mergeCell ref="O594:O595"/>
    <mergeCell ref="P384:V384"/>
    <mergeCell ref="P455:V455"/>
    <mergeCell ref="A451:Z451"/>
    <mergeCell ref="A454:O455"/>
    <mergeCell ref="A380:Z380"/>
    <mergeCell ref="A274:Z274"/>
    <mergeCell ref="A147:Z147"/>
    <mergeCell ref="A302:O303"/>
    <mergeCell ref="P150:V150"/>
    <mergeCell ref="P326:V326"/>
    <mergeCell ref="P564:T564"/>
    <mergeCell ref="P393:T393"/>
    <mergeCell ref="A509:Z509"/>
    <mergeCell ref="D374:E374"/>
    <mergeCell ref="D203:E203"/>
    <mergeCell ref="A576:O577"/>
    <mergeCell ref="P560:V560"/>
    <mergeCell ref="P577:V577"/>
    <mergeCell ref="P535:T535"/>
    <mergeCell ref="A144:O145"/>
    <mergeCell ref="A15:M15"/>
    <mergeCell ref="P77:T77"/>
    <mergeCell ref="P375:T375"/>
    <mergeCell ref="A264:Z264"/>
    <mergeCell ref="P446:T446"/>
    <mergeCell ref="P204:T204"/>
    <mergeCell ref="P179:T179"/>
    <mergeCell ref="P440:T440"/>
    <mergeCell ref="D112:E112"/>
    <mergeCell ref="J9:M9"/>
    <mergeCell ref="A356:Z356"/>
    <mergeCell ref="D519:E519"/>
    <mergeCell ref="P389:V389"/>
    <mergeCell ref="A283:O284"/>
    <mergeCell ref="D62:E62"/>
    <mergeCell ref="P454:V454"/>
    <mergeCell ref="D56:E56"/>
    <mergeCell ref="D193:E193"/>
    <mergeCell ref="P377:T377"/>
    <mergeCell ref="D127:E127"/>
    <mergeCell ref="P448:T448"/>
    <mergeCell ref="P233:T233"/>
    <mergeCell ref="P155:V155"/>
    <mergeCell ref="D114:E114"/>
    <mergeCell ref="A38:Z38"/>
    <mergeCell ref="D138:E138"/>
    <mergeCell ref="A67:Z67"/>
    <mergeCell ref="D39:E39"/>
    <mergeCell ref="A141:Z141"/>
    <mergeCell ref="P212:T212"/>
    <mergeCell ref="H10:M10"/>
    <mergeCell ref="P107:V107"/>
    <mergeCell ref="D594:D595"/>
    <mergeCell ref="P322:T322"/>
    <mergeCell ref="F594:F595"/>
    <mergeCell ref="D399:E399"/>
    <mergeCell ref="P260:T260"/>
    <mergeCell ref="P558:T558"/>
    <mergeCell ref="P211:T211"/>
    <mergeCell ref="D178:E178"/>
    <mergeCell ref="D172:E172"/>
    <mergeCell ref="P26:T26"/>
    <mergeCell ref="P324:T324"/>
    <mergeCell ref="P153:T153"/>
    <mergeCell ref="P511:T511"/>
    <mergeCell ref="P507:V507"/>
    <mergeCell ref="P307:V307"/>
    <mergeCell ref="A13:M13"/>
    <mergeCell ref="A230:O231"/>
    <mergeCell ref="A59:O60"/>
    <mergeCell ref="A561:Z561"/>
    <mergeCell ref="A417:Z417"/>
    <mergeCell ref="P79:V79"/>
    <mergeCell ref="A367:Z367"/>
    <mergeCell ref="A196:Z196"/>
    <mergeCell ref="A427:Z427"/>
    <mergeCell ref="D254:E254"/>
    <mergeCell ref="Y594:Y595"/>
    <mergeCell ref="P302:V302"/>
    <mergeCell ref="P231:V231"/>
    <mergeCell ref="A183:Z183"/>
    <mergeCell ref="A88:O89"/>
    <mergeCell ref="D346:E346"/>
    <mergeCell ref="P229:T229"/>
    <mergeCell ref="T5:U5"/>
    <mergeCell ref="D119:E119"/>
    <mergeCell ref="D190:E190"/>
    <mergeCell ref="P496:T496"/>
    <mergeCell ref="P374:T374"/>
    <mergeCell ref="A490:Z490"/>
    <mergeCell ref="D246:E246"/>
    <mergeCell ref="P203:T203"/>
    <mergeCell ref="V5:W5"/>
    <mergeCell ref="P361:T361"/>
    <mergeCell ref="A347:O348"/>
    <mergeCell ref="D338:E338"/>
    <mergeCell ref="D282:E282"/>
    <mergeCell ref="D233:E233"/>
    <mergeCell ref="D469:E469"/>
    <mergeCell ref="D111:E111"/>
    <mergeCell ref="P69:T69"/>
    <mergeCell ref="Q8:R8"/>
    <mergeCell ref="P311:T311"/>
    <mergeCell ref="P438:T438"/>
    <mergeCell ref="D444:E444"/>
    <mergeCell ref="P267:T267"/>
    <mergeCell ref="D248:E248"/>
    <mergeCell ref="D275:E275"/>
    <mergeCell ref="D219:E219"/>
    <mergeCell ref="D104:E104"/>
    <mergeCell ref="T6:U9"/>
    <mergeCell ref="P319:V319"/>
    <mergeCell ref="Q10:R10"/>
    <mergeCell ref="P296:T296"/>
    <mergeCell ref="P318:V318"/>
    <mergeCell ref="P383:V383"/>
    <mergeCell ref="A12:M12"/>
    <mergeCell ref="D487:E487"/>
    <mergeCell ref="P293:V293"/>
    <mergeCell ref="D343:E343"/>
    <mergeCell ref="A240:Z240"/>
    <mergeCell ref="P200:V200"/>
    <mergeCell ref="A19:Z19"/>
    <mergeCell ref="P372:T372"/>
    <mergeCell ref="P292:V292"/>
    <mergeCell ref="A117:Z117"/>
    <mergeCell ref="D480:E480"/>
    <mergeCell ref="D280:E280"/>
    <mergeCell ref="D551:E551"/>
    <mergeCell ref="A160:O161"/>
    <mergeCell ref="A14:M14"/>
    <mergeCell ref="D467:E467"/>
    <mergeCell ref="P424:T424"/>
    <mergeCell ref="D345:E345"/>
    <mergeCell ref="P138:T138"/>
    <mergeCell ref="D533:E533"/>
    <mergeCell ref="D371:E371"/>
    <mergeCell ref="P60:V60"/>
    <mergeCell ref="D43:E43"/>
    <mergeCell ref="P387:T387"/>
    <mergeCell ref="D137:E137"/>
    <mergeCell ref="P514:T514"/>
    <mergeCell ref="P124:V124"/>
    <mergeCell ref="P80:V80"/>
    <mergeCell ref="P151:V151"/>
    <mergeCell ref="P87:T87"/>
    <mergeCell ref="D372:E372"/>
    <mergeCell ref="P449:V449"/>
    <mergeCell ref="P15:T16"/>
    <mergeCell ref="A325:O326"/>
    <mergeCell ref="D414:E414"/>
    <mergeCell ref="A177:Z177"/>
    <mergeCell ref="D352:E352"/>
    <mergeCell ref="P219:T219"/>
    <mergeCell ref="D91:E91"/>
    <mergeCell ref="A340:O341"/>
    <mergeCell ref="P210:T210"/>
    <mergeCell ref="D398:E398"/>
    <mergeCell ref="A556:Z556"/>
    <mergeCell ref="P544:T544"/>
    <mergeCell ref="D106:E106"/>
    <mergeCell ref="C593:H593"/>
    <mergeCell ref="P519:T519"/>
    <mergeCell ref="X594:X595"/>
    <mergeCell ref="D220:E220"/>
    <mergeCell ref="A394:O395"/>
    <mergeCell ref="Z594:Z595"/>
    <mergeCell ref="P297:V297"/>
    <mergeCell ref="P122:T122"/>
    <mergeCell ref="P484:V484"/>
    <mergeCell ref="P589:V589"/>
    <mergeCell ref="A309:Z309"/>
    <mergeCell ref="A42:Z42"/>
    <mergeCell ref="D328:E328"/>
    <mergeCell ref="P65:V65"/>
    <mergeCell ref="P43:T43"/>
    <mergeCell ref="P263:V263"/>
    <mergeCell ref="A126:Z126"/>
    <mergeCell ref="P501:T501"/>
    <mergeCell ref="A253:Z253"/>
    <mergeCell ref="D532:E532"/>
    <mergeCell ref="A265:Z265"/>
    <mergeCell ref="A262:O263"/>
    <mergeCell ref="P538:V538"/>
    <mergeCell ref="P75:V75"/>
    <mergeCell ref="D63:E63"/>
    <mergeCell ref="D330:E330"/>
    <mergeCell ref="P181:V181"/>
    <mergeCell ref="P305:T305"/>
    <mergeCell ref="C594:C595"/>
    <mergeCell ref="A421:Z421"/>
    <mergeCell ref="A304:Z304"/>
    <mergeCell ref="E594:E595"/>
    <mergeCell ref="G594:G595"/>
    <mergeCell ref="A540:Z540"/>
    <mergeCell ref="D96:E96"/>
    <mergeCell ref="A396:Z396"/>
    <mergeCell ref="P513:T513"/>
    <mergeCell ref="D350:E350"/>
    <mergeCell ref="A162:Z162"/>
    <mergeCell ref="P408:V408"/>
    <mergeCell ref="P208:T208"/>
    <mergeCell ref="A109:Z109"/>
    <mergeCell ref="A580:O581"/>
    <mergeCell ref="P554:V554"/>
    <mergeCell ref="D564:E564"/>
    <mergeCell ref="D68:E68"/>
    <mergeCell ref="P245:T245"/>
    <mergeCell ref="D188:E188"/>
    <mergeCell ref="P543:T543"/>
    <mergeCell ref="D424:E424"/>
    <mergeCell ref="P224:T224"/>
    <mergeCell ref="A5:C5"/>
    <mergeCell ref="D548:E548"/>
    <mergeCell ref="A492:Z492"/>
    <mergeCell ref="A107:O108"/>
    <mergeCell ref="A584:O585"/>
    <mergeCell ref="P406:T406"/>
    <mergeCell ref="P64:V64"/>
    <mergeCell ref="A485:Z485"/>
    <mergeCell ref="D179:E179"/>
    <mergeCell ref="A423:Z423"/>
    <mergeCell ref="P591:V591"/>
    <mergeCell ref="P420:V420"/>
    <mergeCell ref="D337:E337"/>
    <mergeCell ref="D166:E166"/>
    <mergeCell ref="A118:Z118"/>
    <mergeCell ref="P364:V364"/>
    <mergeCell ref="A74:O75"/>
    <mergeCell ref="P493:T493"/>
    <mergeCell ref="P371:T371"/>
    <mergeCell ref="P431:T431"/>
    <mergeCell ref="D103:E103"/>
    <mergeCell ref="A17:A18"/>
    <mergeCell ref="A488:O489"/>
    <mergeCell ref="D401:E401"/>
    <mergeCell ref="C17:C18"/>
    <mergeCell ref="A474:Z474"/>
    <mergeCell ref="D339:E339"/>
    <mergeCell ref="D466:E466"/>
    <mergeCell ref="D180:E180"/>
    <mergeCell ref="P137:T137"/>
    <mergeCell ref="D9:E9"/>
    <mergeCell ref="F9:G9"/>
    <mergeCell ref="P576:V576"/>
    <mergeCell ref="P78:T78"/>
    <mergeCell ref="D322:E322"/>
    <mergeCell ref="P376:T376"/>
    <mergeCell ref="D260:E260"/>
    <mergeCell ref="Q11:R11"/>
    <mergeCell ref="D453:E453"/>
    <mergeCell ref="A6:C6"/>
    <mergeCell ref="D113:E113"/>
    <mergeCell ref="P415:V415"/>
    <mergeCell ref="P180:T180"/>
    <mergeCell ref="P142:T142"/>
    <mergeCell ref="D148:E148"/>
    <mergeCell ref="D26:E26"/>
    <mergeCell ref="AA594:AA595"/>
    <mergeCell ref="D324:E324"/>
    <mergeCell ref="D311:E311"/>
    <mergeCell ref="P55:T55"/>
    <mergeCell ref="P588:V588"/>
    <mergeCell ref="P480:T480"/>
    <mergeCell ref="P280:T280"/>
    <mergeCell ref="Q12:R12"/>
    <mergeCell ref="D261:E261"/>
    <mergeCell ref="P411:T411"/>
    <mergeCell ref="P467:T467"/>
    <mergeCell ref="P442:T442"/>
    <mergeCell ref="P489:V489"/>
    <mergeCell ref="D448:E448"/>
    <mergeCell ref="R594:R595"/>
    <mergeCell ref="D388:E388"/>
    <mergeCell ref="A559:O560"/>
    <mergeCell ref="A130:O131"/>
    <mergeCell ref="A547:Z547"/>
    <mergeCell ref="P414:T414"/>
    <mergeCell ref="P548:T548"/>
    <mergeCell ref="P352:T352"/>
    <mergeCell ref="P281:T281"/>
    <mergeCell ref="D72:E72"/>
    <mergeCell ref="P498:T498"/>
    <mergeCell ref="P276:V276"/>
    <mergeCell ref="D235:E235"/>
    <mergeCell ref="A95:Z95"/>
    <mergeCell ref="P463:V463"/>
    <mergeCell ref="Q9:R9"/>
    <mergeCell ref="P312:T312"/>
    <mergeCell ref="D255:E255"/>
    <mergeCell ref="A524:Z524"/>
    <mergeCell ref="P49:V49"/>
    <mergeCell ref="P36:V36"/>
    <mergeCell ref="P354:V354"/>
    <mergeCell ref="P246:T246"/>
    <mergeCell ref="P119:T119"/>
    <mergeCell ref="P469:T469"/>
    <mergeCell ref="P298:V298"/>
    <mergeCell ref="P347:V347"/>
    <mergeCell ref="P53:T53"/>
    <mergeCell ref="P495:T495"/>
    <mergeCell ref="A425:O426"/>
    <mergeCell ref="P351:T351"/>
    <mergeCell ref="A419:O420"/>
    <mergeCell ref="P289:T289"/>
    <mergeCell ref="P238:V238"/>
    <mergeCell ref="P68:T68"/>
    <mergeCell ref="A483:O484"/>
    <mergeCell ref="D375:E375"/>
    <mergeCell ref="P429:T429"/>
    <mergeCell ref="P258:T258"/>
    <mergeCell ref="D369:E369"/>
    <mergeCell ref="A353:O354"/>
    <mergeCell ref="P223:T223"/>
    <mergeCell ref="P494:T494"/>
    <mergeCell ref="AG17:AG18"/>
    <mergeCell ref="P350:T350"/>
    <mergeCell ref="P201:V201"/>
    <mergeCell ref="P481:T481"/>
    <mergeCell ref="P139:V139"/>
    <mergeCell ref="I17:I18"/>
    <mergeCell ref="A48:O49"/>
    <mergeCell ref="D306:E306"/>
    <mergeCell ref="P189:T189"/>
    <mergeCell ref="D377:E377"/>
    <mergeCell ref="D135:E135"/>
    <mergeCell ref="P176:V176"/>
    <mergeCell ref="P287:T287"/>
    <mergeCell ref="A40:O41"/>
    <mergeCell ref="D27:E27"/>
    <mergeCell ref="AA17:AA18"/>
    <mergeCell ref="AC17:AC18"/>
    <mergeCell ref="D418:E418"/>
    <mergeCell ref="D393:E393"/>
    <mergeCell ref="A491:Z491"/>
    <mergeCell ref="P254:T254"/>
    <mergeCell ref="A297:O298"/>
    <mergeCell ref="P475:T475"/>
    <mergeCell ref="D481:E481"/>
    <mergeCell ref="G17:G18"/>
    <mergeCell ref="D1:F1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594:P595"/>
    <mergeCell ref="P192:T192"/>
    <mergeCell ref="P428:T428"/>
    <mergeCell ref="A569:Z569"/>
    <mergeCell ref="P348:V348"/>
    <mergeCell ref="P277:V277"/>
    <mergeCell ref="P113:T113"/>
    <mergeCell ref="A545:O546"/>
    <mergeCell ref="P17:T18"/>
    <mergeCell ref="A102:Z102"/>
    <mergeCell ref="P129:T129"/>
    <mergeCell ref="P63:T63"/>
    <mergeCell ref="D31:E31"/>
    <mergeCell ref="D329:E329"/>
    <mergeCell ref="A167:O168"/>
    <mergeCell ref="D400:E400"/>
    <mergeCell ref="D229:E229"/>
    <mergeCell ref="Q594:Q595"/>
    <mergeCell ref="P526:V526"/>
    <mergeCell ref="D387:E387"/>
    <mergeCell ref="S594:S595"/>
    <mergeCell ref="P571:T571"/>
    <mergeCell ref="D514:E514"/>
    <mergeCell ref="D443:E443"/>
    <mergeCell ref="P400:T400"/>
    <mergeCell ref="D381:E381"/>
    <mergeCell ref="D316:E316"/>
    <mergeCell ref="A250:O251"/>
    <mergeCell ref="A218:Z218"/>
    <mergeCell ref="D210:E210"/>
    <mergeCell ref="A46:Z46"/>
    <mergeCell ref="P39:T39"/>
    <mergeCell ref="P537:T537"/>
    <mergeCell ref="P337:T337"/>
    <mergeCell ref="D209:E209"/>
    <mergeCell ref="P166:T166"/>
    <mergeCell ref="D87:E87"/>
    <mergeCell ref="D445:E445"/>
    <mergeCell ref="D245:E245"/>
    <mergeCell ref="D301:E301"/>
    <mergeCell ref="D122:E122"/>
    <mergeCell ref="D224:E224"/>
    <mergeCell ref="P103:T103"/>
    <mergeCell ref="P401:T401"/>
    <mergeCell ref="P268:T268"/>
    <mergeCell ref="D382:E382"/>
    <mergeCell ref="P339:T339"/>
    <mergeCell ref="D211:E211"/>
    <mergeCell ref="P466:T466"/>
    <mergeCell ref="D5:E5"/>
    <mergeCell ref="P553:T553"/>
    <mergeCell ref="P382:T382"/>
    <mergeCell ref="P453:T453"/>
    <mergeCell ref="D496:E496"/>
    <mergeCell ref="A238:O239"/>
    <mergeCell ref="D290:E290"/>
    <mergeCell ref="D361:E361"/>
    <mergeCell ref="P471:T471"/>
    <mergeCell ref="P567:V567"/>
    <mergeCell ref="P259:T259"/>
    <mergeCell ref="P148:T148"/>
    <mergeCell ref="D69:E69"/>
    <mergeCell ref="P175:V175"/>
    <mergeCell ref="D498:E498"/>
    <mergeCell ref="A538:O539"/>
    <mergeCell ref="P482:T482"/>
    <mergeCell ref="A279:Z279"/>
    <mergeCell ref="A300:Z300"/>
    <mergeCell ref="P93:V93"/>
    <mergeCell ref="P335:V335"/>
    <mergeCell ref="P542:T542"/>
    <mergeCell ref="P32:T32"/>
    <mergeCell ref="P130:V130"/>
    <mergeCell ref="P488:V488"/>
    <mergeCell ref="P97:T97"/>
    <mergeCell ref="P59:V59"/>
    <mergeCell ref="P47:T47"/>
    <mergeCell ref="D158:E158"/>
    <mergeCell ref="D565:E565"/>
    <mergeCell ref="D77:E77"/>
    <mergeCell ref="P187:T187"/>
    <mergeCell ref="P331:T331"/>
    <mergeCell ref="D470:E470"/>
    <mergeCell ref="P182:V182"/>
    <mergeCell ref="H1:Q1"/>
    <mergeCell ref="A366:Z366"/>
    <mergeCell ref="A397:Z397"/>
    <mergeCell ref="I593:V593"/>
    <mergeCell ref="A286:Z286"/>
    <mergeCell ref="D214:E214"/>
    <mergeCell ref="A528:Z528"/>
    <mergeCell ref="D520:E520"/>
    <mergeCell ref="P120:T120"/>
    <mergeCell ref="D259:E259"/>
    <mergeCell ref="P40:V40"/>
    <mergeCell ref="D501:E501"/>
    <mergeCell ref="D495:E495"/>
    <mergeCell ref="A163:Z163"/>
    <mergeCell ref="A101:Z101"/>
    <mergeCell ref="P405:T405"/>
    <mergeCell ref="D28:E28"/>
    <mergeCell ref="D313:E313"/>
    <mergeCell ref="A76:Z76"/>
    <mergeCell ref="D432:E432"/>
    <mergeCell ref="D236:E236"/>
    <mergeCell ref="A472:O473"/>
    <mergeCell ref="P171:T171"/>
    <mergeCell ref="P340:V340"/>
    <mergeCell ref="P413:T413"/>
    <mergeCell ref="P242:T242"/>
    <mergeCell ref="D92:E92"/>
    <mergeCell ref="D55:E55"/>
    <mergeCell ref="D30:E30"/>
    <mergeCell ref="D7:M7"/>
    <mergeCell ref="D536:E536"/>
    <mergeCell ref="P236:T236"/>
    <mergeCell ref="A81:Z81"/>
    <mergeCell ref="P156:V156"/>
    <mergeCell ref="A152:Z152"/>
    <mergeCell ref="P92:T92"/>
    <mergeCell ref="D315:E315"/>
    <mergeCell ref="W593:X593"/>
    <mergeCell ref="P570:T570"/>
    <mergeCell ref="P521:T521"/>
    <mergeCell ref="D442:E442"/>
    <mergeCell ref="D429:E429"/>
    <mergeCell ref="P173:T173"/>
    <mergeCell ref="P29:T29"/>
    <mergeCell ref="D208:E208"/>
    <mergeCell ref="P563:T563"/>
    <mergeCell ref="D8:M8"/>
    <mergeCell ref="P550:T550"/>
    <mergeCell ref="P237:T237"/>
    <mergeCell ref="P108:V108"/>
    <mergeCell ref="P472:V472"/>
    <mergeCell ref="P31:T31"/>
    <mergeCell ref="P329:T329"/>
    <mergeCell ref="P158:T158"/>
    <mergeCell ref="D406:E406"/>
    <mergeCell ref="P251:V251"/>
    <mergeCell ref="P565:T565"/>
    <mergeCell ref="P416:V416"/>
    <mergeCell ref="A241:Z241"/>
    <mergeCell ref="P45:V45"/>
    <mergeCell ref="P266:T266"/>
    <mergeCell ref="V10:W10"/>
    <mergeCell ref="D493:E493"/>
    <mergeCell ref="D189:E189"/>
    <mergeCell ref="D431:E431"/>
    <mergeCell ref="A422:Z422"/>
    <mergeCell ref="D558:E558"/>
    <mergeCell ref="A360:Z360"/>
    <mergeCell ref="D287:E287"/>
    <mergeCell ref="P468:T468"/>
    <mergeCell ref="P170:T170"/>
    <mergeCell ref="A458:O459"/>
    <mergeCell ref="P316:T316"/>
    <mergeCell ref="P443:T443"/>
    <mergeCell ref="P552:T552"/>
    <mergeCell ref="P381:T381"/>
    <mergeCell ref="D53:E53"/>
    <mergeCell ref="D351:E351"/>
    <mergeCell ref="D47:E47"/>
    <mergeCell ref="D411:E411"/>
    <mergeCell ref="D289:E289"/>
    <mergeCell ref="D482:E482"/>
    <mergeCell ref="A522:O523"/>
    <mergeCell ref="P517:V517"/>
    <mergeCell ref="P395:V395"/>
    <mergeCell ref="P209:T209"/>
    <mergeCell ref="A385:Z385"/>
    <mergeCell ref="P445:T445"/>
    <mergeCell ref="A50:Z50"/>
    <mergeCell ref="W17:W18"/>
    <mergeCell ref="P503:V503"/>
    <mergeCell ref="P217:V217"/>
    <mergeCell ref="P459:V459"/>
    <mergeCell ref="P290:T290"/>
    <mergeCell ref="P531:T531"/>
    <mergeCell ref="P452:T452"/>
    <mergeCell ref="P206:V206"/>
    <mergeCell ref="A202:Z202"/>
    <mergeCell ref="P37:V37"/>
    <mergeCell ref="P230:V230"/>
    <mergeCell ref="P275:T275"/>
    <mergeCell ref="P168:V168"/>
    <mergeCell ref="P104:T104"/>
    <mergeCell ref="B17:B18"/>
    <mergeCell ref="AB594:AB595"/>
    <mergeCell ref="D258:E258"/>
    <mergeCell ref="AD594:AD595"/>
    <mergeCell ref="P477:V477"/>
    <mergeCell ref="A407:O408"/>
    <mergeCell ref="D494:E494"/>
    <mergeCell ref="D543:E543"/>
    <mergeCell ref="P56:T56"/>
    <mergeCell ref="A197:Z197"/>
    <mergeCell ref="P566:V566"/>
    <mergeCell ref="A578:Z578"/>
    <mergeCell ref="P559:V559"/>
    <mergeCell ref="P161:V161"/>
    <mergeCell ref="P546:V546"/>
    <mergeCell ref="D110:E110"/>
    <mergeCell ref="P234:T234"/>
    <mergeCell ref="P325:V325"/>
    <mergeCell ref="D142:E142"/>
    <mergeCell ref="P390:V390"/>
    <mergeCell ref="D129:E129"/>
    <mergeCell ref="A355:Z355"/>
    <mergeCell ref="D376:E376"/>
    <mergeCell ref="D78:E78"/>
    <mergeCell ref="P249:T249"/>
    <mergeCell ref="A572:O573"/>
    <mergeCell ref="D563:E563"/>
    <mergeCell ref="P520:T520"/>
    <mergeCell ref="D363:E363"/>
    <mergeCell ref="D357:E357"/>
    <mergeCell ref="P172:T172"/>
    <mergeCell ref="R1:T1"/>
    <mergeCell ref="D71:E71"/>
    <mergeCell ref="P28:T28"/>
    <mergeCell ref="P586:V586"/>
    <mergeCell ref="I594:I595"/>
    <mergeCell ref="A516:O517"/>
    <mergeCell ref="K594:K595"/>
    <mergeCell ref="P386:T386"/>
    <mergeCell ref="P457:T457"/>
    <mergeCell ref="P392:T392"/>
    <mergeCell ref="D332:E332"/>
    <mergeCell ref="P215:T215"/>
    <mergeCell ref="P221:T221"/>
    <mergeCell ref="A139:O140"/>
    <mergeCell ref="P115:V115"/>
    <mergeCell ref="P549:T549"/>
    <mergeCell ref="P432:T432"/>
    <mergeCell ref="P165:T165"/>
    <mergeCell ref="D98:E98"/>
    <mergeCell ref="D73:E73"/>
    <mergeCell ref="P30:T30"/>
    <mergeCell ref="P464:V464"/>
    <mergeCell ref="P402:V402"/>
    <mergeCell ref="D535:E535"/>
    <mergeCell ref="A586:O591"/>
    <mergeCell ref="P244:T244"/>
    <mergeCell ref="P73:T73"/>
    <mergeCell ref="P437:T437"/>
    <mergeCell ref="P315:T315"/>
    <mergeCell ref="D187:E187"/>
    <mergeCell ref="H594:H595"/>
    <mergeCell ref="D174:E174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A79:O80"/>
    <mergeCell ref="D70:E70"/>
    <mergeCell ref="P562:T562"/>
    <mergeCell ref="D312:E312"/>
    <mergeCell ref="D505:E505"/>
    <mergeCell ref="P220:T220"/>
    <mergeCell ref="D499:E499"/>
    <mergeCell ref="A216:O217"/>
    <mergeCell ref="P86:T86"/>
    <mergeCell ref="P328:T328"/>
    <mergeCell ref="P213:T213"/>
    <mergeCell ref="D134:E13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745</v>
      </c>
      <c r="C10" s="47" t="s">
        <v>746</v>
      </c>
      <c r="D10" s="47" t="s">
        <v>747</v>
      </c>
      <c r="E10" s="47"/>
    </row>
    <row r="12" spans="2:8" x14ac:dyDescent="0.2">
      <c r="B12" s="47" t="s">
        <v>748</v>
      </c>
      <c r="C12" s="47" t="s">
        <v>734</v>
      </c>
      <c r="D12" s="47"/>
      <c r="E12" s="47"/>
    </row>
    <row r="14" spans="2:8" x14ac:dyDescent="0.2">
      <c r="B14" s="47" t="s">
        <v>749</v>
      </c>
      <c r="C14" s="47" t="s">
        <v>737</v>
      </c>
      <c r="D14" s="47"/>
      <c r="E14" s="47"/>
    </row>
    <row r="16" spans="2:8" x14ac:dyDescent="0.2">
      <c r="B16" s="47" t="s">
        <v>750</v>
      </c>
      <c r="C16" s="47" t="s">
        <v>740</v>
      </c>
      <c r="D16" s="47"/>
      <c r="E16" s="47"/>
    </row>
    <row r="18" spans="2:5" x14ac:dyDescent="0.2">
      <c r="B18" s="47" t="s">
        <v>751</v>
      </c>
      <c r="C18" s="47" t="s">
        <v>743</v>
      </c>
      <c r="D18" s="47"/>
      <c r="E18" s="47"/>
    </row>
    <row r="20" spans="2:5" x14ac:dyDescent="0.2">
      <c r="B20" s="47" t="s">
        <v>752</v>
      </c>
      <c r="C20" s="47" t="s">
        <v>746</v>
      </c>
      <c r="D20" s="47"/>
      <c r="E20" s="47"/>
    </row>
    <row r="22" spans="2:5" x14ac:dyDescent="0.2">
      <c r="B22" s="47" t="s">
        <v>753</v>
      </c>
      <c r="C22" s="47"/>
      <c r="D22" s="47"/>
      <c r="E22" s="47"/>
    </row>
    <row r="23" spans="2:5" x14ac:dyDescent="0.2">
      <c r="B23" s="47" t="s">
        <v>754</v>
      </c>
      <c r="C23" s="47"/>
      <c r="D23" s="47"/>
      <c r="E23" s="47"/>
    </row>
    <row r="24" spans="2:5" x14ac:dyDescent="0.2">
      <c r="B24" s="47" t="s">
        <v>755</v>
      </c>
      <c r="C24" s="47"/>
      <c r="D24" s="47"/>
      <c r="E24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</sheetData>
  <sheetProtection algorithmName="SHA-512" hashValue="F8HK0b+17b8q+Z4grfMNLp4Ci3RtuJy2G2P8noM5Pwge922i+Qyj+9mfj5M6IetYNkDa5x5Of2EHsJLdcdsrug==" saltValue="bPpHpbf7SV9WIyiy3CED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1241</vt:i4>
      </vt:variant>
    </vt:vector>
  </HeadingPairs>
  <TitlesOfParts>
    <vt:vector size="12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2024-08-29T07:49:57Z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