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08,24 ПОКОМ ЗПФ филиалы\тест\"/>
    </mc:Choice>
  </mc:AlternateContent>
  <xr:revisionPtr revIDLastSave="0" documentId="13_ncr:1_{4008DF75-7827-442E-B072-CE1F0B08FC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заказа'!$X$264:$X$264</definedName>
    <definedName name="GrossWeightTotalR">'Бланк заказа'!$Y$264:$Y$264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заказа'!$X$265:$X$265</definedName>
    <definedName name="PalletQtyTotalR">'Бланк заказа'!$Y$265:$Y$265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заказа'!$B$176:$B$176</definedName>
    <definedName name="ProductId66">'Бланк заказа'!$B$177:$B$177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заказа'!$B$201:$B$201</definedName>
    <definedName name="ProductId79">'Бланк заказа'!$B$202:$B$202</definedName>
    <definedName name="ProductId8">'Бланк заказа'!$B$38:$B$38</definedName>
    <definedName name="ProductId80">'Бланк заказа'!$B$208:$B$208</definedName>
    <definedName name="ProductId81">'Бланк заказа'!$B$214:$B$214</definedName>
    <definedName name="ProductId82">'Бланк заказа'!$B$215:$B$215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заказа'!$B$227:$B$227</definedName>
    <definedName name="ProductId87">'Бланк заказа'!$B$231:$B$231</definedName>
    <definedName name="ProductId88">'Бланк заказа'!$B$232:$B$232</definedName>
    <definedName name="ProductId89">'Бланк заказа'!$B$236:$B$236</definedName>
    <definedName name="ProductId9">'Бланк заказа'!$B$43:$B$43</definedName>
    <definedName name="ProductId90">'Бланк заказа'!$B$237:$B$237</definedName>
    <definedName name="ProductId91">'Бланк заказа'!$B$238:$B$238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заказа'!$X$176:$X$176</definedName>
    <definedName name="SalesQty66">'Бланк заказа'!$X$177:$X$177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заказа'!$X$201:$X$201</definedName>
    <definedName name="SalesQty79">'Бланк заказа'!$X$202:$X$202</definedName>
    <definedName name="SalesQty8">'Бланк заказа'!$X$38:$X$38</definedName>
    <definedName name="SalesQty80">'Бланк заказа'!$X$208:$X$208</definedName>
    <definedName name="SalesQty81">'Бланк заказа'!$X$214:$X$214</definedName>
    <definedName name="SalesQty82">'Бланк заказа'!$X$215:$X$215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заказа'!$X$227:$X$227</definedName>
    <definedName name="SalesQty87">'Бланк заказа'!$X$231:$X$231</definedName>
    <definedName name="SalesQty88">'Бланк заказа'!$X$232:$X$232</definedName>
    <definedName name="SalesQty89">'Бланк заказа'!$X$236:$X$236</definedName>
    <definedName name="SalesQty9">'Бланк заказа'!$X$43:$X$43</definedName>
    <definedName name="SalesQty90">'Бланк заказа'!$X$237:$X$237</definedName>
    <definedName name="SalesQty91">'Бланк заказа'!$X$238:$X$238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заказа'!$Y$176:$Y$176</definedName>
    <definedName name="SalesRoundBox66">'Бланк заказа'!$Y$177:$Y$177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заказа'!$Y$201:$Y$201</definedName>
    <definedName name="SalesRoundBox79">'Бланк заказа'!$Y$202:$Y$202</definedName>
    <definedName name="SalesRoundBox8">'Бланк заказа'!$Y$38:$Y$38</definedName>
    <definedName name="SalesRoundBox80">'Бланк заказа'!$Y$208:$Y$208</definedName>
    <definedName name="SalesRoundBox81">'Бланк заказа'!$Y$214:$Y$214</definedName>
    <definedName name="SalesRoundBox82">'Бланк заказа'!$Y$215:$Y$215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заказа'!$Y$227:$Y$227</definedName>
    <definedName name="SalesRoundBox87">'Бланк заказа'!$Y$231:$Y$231</definedName>
    <definedName name="SalesRoundBox88">'Бланк заказа'!$Y$232:$Y$232</definedName>
    <definedName name="SalesRoundBox89">'Бланк заказа'!$Y$236:$Y$236</definedName>
    <definedName name="SalesRoundBox9">'Бланк заказа'!$Y$43:$Y$43</definedName>
    <definedName name="SalesRoundBox90">'Бланк заказа'!$Y$237:$Y$237</definedName>
    <definedName name="SalesRoundBox91">'Бланк заказа'!$Y$238:$Y$238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заказа'!$W$176:$W$176</definedName>
    <definedName name="UnitOfMeasure66">'Бланк заказа'!$W$177:$W$177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заказа'!$W$201:$W$201</definedName>
    <definedName name="UnitOfMeasure79">'Бланк заказа'!$W$202:$W$202</definedName>
    <definedName name="UnitOfMeasure8">'Бланк заказа'!$W$38:$W$38</definedName>
    <definedName name="UnitOfMeasure80">'Бланк заказа'!$W$208:$W$208</definedName>
    <definedName name="UnitOfMeasure81">'Бланк заказа'!$W$214:$W$214</definedName>
    <definedName name="UnitOfMeasure82">'Бланк заказа'!$W$215:$W$215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заказа'!$W$227:$W$227</definedName>
    <definedName name="UnitOfMeasure87">'Бланк заказа'!$W$231:$W$231</definedName>
    <definedName name="UnitOfMeasure88">'Бланк заказа'!$W$232:$W$232</definedName>
    <definedName name="UnitOfMeasure89">'Бланк заказа'!$W$236:$W$236</definedName>
    <definedName name="UnitOfMeasure9">'Бланк заказа'!$W$43:$W$43</definedName>
    <definedName name="UnitOfMeasure90">'Бланк заказа'!$W$237:$W$237</definedName>
    <definedName name="UnitOfMeasure91">'Бланк заказа'!$W$238:$W$238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3" i="1" l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BP243" i="1"/>
  <c r="BO243" i="1"/>
  <c r="BN243" i="1"/>
  <c r="BM243" i="1"/>
  <c r="Z243" i="1"/>
  <c r="Y243" i="1"/>
  <c r="BP242" i="1"/>
  <c r="BO242" i="1"/>
  <c r="BN242" i="1"/>
  <c r="BM242" i="1"/>
  <c r="Z242" i="1"/>
  <c r="Z261" i="1" s="1"/>
  <c r="Y242" i="1"/>
  <c r="Y262" i="1" s="1"/>
  <c r="X240" i="1"/>
  <c r="X239" i="1"/>
  <c r="BO238" i="1"/>
  <c r="BM238" i="1"/>
  <c r="Z238" i="1"/>
  <c r="Y238" i="1"/>
  <c r="P238" i="1"/>
  <c r="BP237" i="1"/>
  <c r="BO237" i="1"/>
  <c r="BN237" i="1"/>
  <c r="BM237" i="1"/>
  <c r="Z237" i="1"/>
  <c r="Y237" i="1"/>
  <c r="BP236" i="1"/>
  <c r="BO236" i="1"/>
  <c r="BN236" i="1"/>
  <c r="BM236" i="1"/>
  <c r="Z236" i="1"/>
  <c r="Z239" i="1" s="1"/>
  <c r="Y236" i="1"/>
  <c r="Y234" i="1"/>
  <c r="X234" i="1"/>
  <c r="Z233" i="1"/>
  <c r="X233" i="1"/>
  <c r="BO232" i="1"/>
  <c r="BM232" i="1"/>
  <c r="Z232" i="1"/>
  <c r="Y232" i="1"/>
  <c r="BO231" i="1"/>
  <c r="BM231" i="1"/>
  <c r="Z231" i="1"/>
  <c r="Y231" i="1"/>
  <c r="X229" i="1"/>
  <c r="Y228" i="1"/>
  <c r="X228" i="1"/>
  <c r="BP227" i="1"/>
  <c r="BO227" i="1"/>
  <c r="BN227" i="1"/>
  <c r="BM227" i="1"/>
  <c r="Z227" i="1"/>
  <c r="Z228" i="1" s="1"/>
  <c r="Y227" i="1"/>
  <c r="Y229" i="1" s="1"/>
  <c r="X225" i="1"/>
  <c r="Z224" i="1"/>
  <c r="X224" i="1"/>
  <c r="BO223" i="1"/>
  <c r="BM223" i="1"/>
  <c r="Z223" i="1"/>
  <c r="Y223" i="1"/>
  <c r="BO222" i="1"/>
  <c r="BM222" i="1"/>
  <c r="Z222" i="1"/>
  <c r="Y222" i="1"/>
  <c r="BO221" i="1"/>
  <c r="BM221" i="1"/>
  <c r="Z221" i="1"/>
  <c r="Y221" i="1"/>
  <c r="X217" i="1"/>
  <c r="X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Y210" i="1"/>
  <c r="X210" i="1"/>
  <c r="Z209" i="1"/>
  <c r="X209" i="1"/>
  <c r="BO208" i="1"/>
  <c r="BM208" i="1"/>
  <c r="Z208" i="1"/>
  <c r="Y208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Z203" i="1" s="1"/>
  <c r="Y201" i="1"/>
  <c r="P201" i="1"/>
  <c r="X198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Z197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BP184" i="1"/>
  <c r="BO184" i="1"/>
  <c r="BN184" i="1"/>
  <c r="BM184" i="1"/>
  <c r="Z184" i="1"/>
  <c r="Y184" i="1"/>
  <c r="P184" i="1"/>
  <c r="BO183" i="1"/>
  <c r="BM183" i="1"/>
  <c r="Z183" i="1"/>
  <c r="Y183" i="1"/>
  <c r="P183" i="1"/>
  <c r="Y180" i="1"/>
  <c r="X180" i="1"/>
  <c r="Z179" i="1"/>
  <c r="X179" i="1"/>
  <c r="BO178" i="1"/>
  <c r="BM178" i="1"/>
  <c r="Z178" i="1"/>
  <c r="Y178" i="1"/>
  <c r="P178" i="1"/>
  <c r="BP177" i="1"/>
  <c r="BO177" i="1"/>
  <c r="BN177" i="1"/>
  <c r="BM177" i="1"/>
  <c r="Z177" i="1"/>
  <c r="Y177" i="1"/>
  <c r="P177" i="1"/>
  <c r="BO176" i="1"/>
  <c r="BM176" i="1"/>
  <c r="Z176" i="1"/>
  <c r="Y176" i="1"/>
  <c r="P176" i="1"/>
  <c r="X172" i="1"/>
  <c r="Z171" i="1"/>
  <c r="X171" i="1"/>
  <c r="BO170" i="1"/>
  <c r="BM170" i="1"/>
  <c r="Z170" i="1"/>
  <c r="Y170" i="1"/>
  <c r="P170" i="1"/>
  <c r="Y168" i="1"/>
  <c r="X168" i="1"/>
  <c r="Z167" i="1"/>
  <c r="X167" i="1"/>
  <c r="BO166" i="1"/>
  <c r="BM166" i="1"/>
  <c r="Z166" i="1"/>
  <c r="Y166" i="1"/>
  <c r="P166" i="1"/>
  <c r="BP165" i="1"/>
  <c r="BO165" i="1"/>
  <c r="BN165" i="1"/>
  <c r="BM165" i="1"/>
  <c r="Z165" i="1"/>
  <c r="Y165" i="1"/>
  <c r="P165" i="1"/>
  <c r="BO164" i="1"/>
  <c r="BM164" i="1"/>
  <c r="Z164" i="1"/>
  <c r="Y164" i="1"/>
  <c r="P164" i="1"/>
  <c r="X160" i="1"/>
  <c r="X159" i="1"/>
  <c r="BO158" i="1"/>
  <c r="BM158" i="1"/>
  <c r="Z158" i="1"/>
  <c r="Y158" i="1"/>
  <c r="P158" i="1"/>
  <c r="BP157" i="1"/>
  <c r="BO157" i="1"/>
  <c r="BN157" i="1"/>
  <c r="BM157" i="1"/>
  <c r="Z157" i="1"/>
  <c r="Z159" i="1" s="1"/>
  <c r="Y157" i="1"/>
  <c r="P157" i="1"/>
  <c r="X155" i="1"/>
  <c r="Y154" i="1"/>
  <c r="X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Y151" i="1"/>
  <c r="BP150" i="1"/>
  <c r="BO150" i="1"/>
  <c r="BN150" i="1"/>
  <c r="BM150" i="1"/>
  <c r="Z150" i="1"/>
  <c r="Z154" i="1" s="1"/>
  <c r="Y150" i="1"/>
  <c r="Y155" i="1" s="1"/>
  <c r="Y147" i="1"/>
  <c r="X147" i="1"/>
  <c r="Z146" i="1"/>
  <c r="X146" i="1"/>
  <c r="BO145" i="1"/>
  <c r="BM145" i="1"/>
  <c r="Z145" i="1"/>
  <c r="Y145" i="1"/>
  <c r="X141" i="1"/>
  <c r="Y140" i="1"/>
  <c r="X140" i="1"/>
  <c r="BP139" i="1"/>
  <c r="BO139" i="1"/>
  <c r="BN139" i="1"/>
  <c r="BM139" i="1"/>
  <c r="Z139" i="1"/>
  <c r="Z140" i="1" s="1"/>
  <c r="Y139" i="1"/>
  <c r="Y141" i="1" s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Z133" i="1"/>
  <c r="Z135" i="1" s="1"/>
  <c r="Y133" i="1"/>
  <c r="X130" i="1"/>
  <c r="Y129" i="1"/>
  <c r="X129" i="1"/>
  <c r="BP128" i="1"/>
  <c r="BO128" i="1"/>
  <c r="BN128" i="1"/>
  <c r="BM128" i="1"/>
  <c r="Z128" i="1"/>
  <c r="Z129" i="1" s="1"/>
  <c r="Y128" i="1"/>
  <c r="Y130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Z124" i="1" s="1"/>
  <c r="Y122" i="1"/>
  <c r="P122" i="1"/>
  <c r="X119" i="1"/>
  <c r="X118" i="1"/>
  <c r="BO117" i="1"/>
  <c r="BM117" i="1"/>
  <c r="Z117" i="1"/>
  <c r="Y117" i="1"/>
  <c r="P117" i="1"/>
  <c r="BP116" i="1"/>
  <c r="BO116" i="1"/>
  <c r="BN116" i="1"/>
  <c r="BM116" i="1"/>
  <c r="Z116" i="1"/>
  <c r="Z118" i="1" s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Z112" i="1" s="1"/>
  <c r="Y110" i="1"/>
  <c r="Y113" i="1" s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6" i="1" s="1"/>
  <c r="Y98" i="1"/>
  <c r="Y106" i="1" s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Z94" i="1" s="1"/>
  <c r="Y91" i="1"/>
  <c r="Y95" i="1" s="1"/>
  <c r="P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Z87" i="1" s="1"/>
  <c r="Y81" i="1"/>
  <c r="Y88" i="1" s="1"/>
  <c r="P81" i="1"/>
  <c r="X78" i="1"/>
  <c r="X77" i="1"/>
  <c r="BO76" i="1"/>
  <c r="BM76" i="1"/>
  <c r="Z76" i="1"/>
  <c r="Y76" i="1"/>
  <c r="BP76" i="1" s="1"/>
  <c r="P76" i="1"/>
  <c r="BP75" i="1"/>
  <c r="BO75" i="1"/>
  <c r="BN75" i="1"/>
  <c r="BM75" i="1"/>
  <c r="Z75" i="1"/>
  <c r="Z77" i="1" s="1"/>
  <c r="Y75" i="1"/>
  <c r="Y77" i="1" s="1"/>
  <c r="P75" i="1"/>
  <c r="X72" i="1"/>
  <c r="Y71" i="1"/>
  <c r="X71" i="1"/>
  <c r="BP70" i="1"/>
  <c r="BO70" i="1"/>
  <c r="BN70" i="1"/>
  <c r="BM70" i="1"/>
  <c r="Z70" i="1"/>
  <c r="Z71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Z66" i="1" s="1"/>
  <c r="Y64" i="1"/>
  <c r="Y67" i="1" s="1"/>
  <c r="P64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0" i="1" s="1"/>
  <c r="Y52" i="1"/>
  <c r="Y60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8" i="1" s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40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X264" i="1" s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63" i="1" s="1"/>
  <c r="Y23" i="1"/>
  <c r="X23" i="1"/>
  <c r="X267" i="1" s="1"/>
  <c r="BP22" i="1"/>
  <c r="BO22" i="1"/>
  <c r="X265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66" i="1" l="1"/>
  <c r="Y33" i="1"/>
  <c r="Y263" i="1" s="1"/>
  <c r="Y39" i="1"/>
  <c r="Y267" i="1" s="1"/>
  <c r="Y48" i="1"/>
  <c r="Y61" i="1"/>
  <c r="Y66" i="1"/>
  <c r="Y78" i="1"/>
  <c r="Y87" i="1"/>
  <c r="Y94" i="1"/>
  <c r="Y107" i="1"/>
  <c r="Y112" i="1"/>
  <c r="BP117" i="1"/>
  <c r="BN117" i="1"/>
  <c r="BP158" i="1"/>
  <c r="BN158" i="1"/>
  <c r="Y171" i="1"/>
  <c r="BP170" i="1"/>
  <c r="BN170" i="1"/>
  <c r="Y190" i="1"/>
  <c r="BP183" i="1"/>
  <c r="BN183" i="1"/>
  <c r="BP185" i="1"/>
  <c r="BN185" i="1"/>
  <c r="BP187" i="1"/>
  <c r="BN187" i="1"/>
  <c r="Y189" i="1"/>
  <c r="BP194" i="1"/>
  <c r="BN194" i="1"/>
  <c r="BP196" i="1"/>
  <c r="BN196" i="1"/>
  <c r="Y217" i="1"/>
  <c r="BP214" i="1"/>
  <c r="BN214" i="1"/>
  <c r="Y216" i="1"/>
  <c r="Y224" i="1"/>
  <c r="BP221" i="1"/>
  <c r="BN221" i="1"/>
  <c r="BP222" i="1"/>
  <c r="BN222" i="1"/>
  <c r="BP223" i="1"/>
  <c r="BN223" i="1"/>
  <c r="BP238" i="1"/>
  <c r="BN238" i="1"/>
  <c r="H9" i="1"/>
  <c r="BN29" i="1"/>
  <c r="Y264" i="1" s="1"/>
  <c r="BN31" i="1"/>
  <c r="BN36" i="1"/>
  <c r="BP36" i="1"/>
  <c r="Y265" i="1" s="1"/>
  <c r="BN37" i="1"/>
  <c r="BN44" i="1"/>
  <c r="BN46" i="1"/>
  <c r="BN53" i="1"/>
  <c r="BN55" i="1"/>
  <c r="BN57" i="1"/>
  <c r="BN59" i="1"/>
  <c r="BN64" i="1"/>
  <c r="BP64" i="1"/>
  <c r="BN76" i="1"/>
  <c r="BN81" i="1"/>
  <c r="BP81" i="1"/>
  <c r="BN83" i="1"/>
  <c r="BN85" i="1"/>
  <c r="BN92" i="1"/>
  <c r="BN99" i="1"/>
  <c r="BN101" i="1"/>
  <c r="BN103" i="1"/>
  <c r="BN105" i="1"/>
  <c r="BN110" i="1"/>
  <c r="BP110" i="1"/>
  <c r="Y118" i="1"/>
  <c r="Y119" i="1"/>
  <c r="Y125" i="1"/>
  <c r="BP122" i="1"/>
  <c r="BN122" i="1"/>
  <c r="Y124" i="1"/>
  <c r="Y136" i="1"/>
  <c r="BP133" i="1"/>
  <c r="BN133" i="1"/>
  <c r="Y135" i="1"/>
  <c r="Y146" i="1"/>
  <c r="BP145" i="1"/>
  <c r="BN145" i="1"/>
  <c r="Y159" i="1"/>
  <c r="Y160" i="1"/>
  <c r="Y167" i="1"/>
  <c r="BP164" i="1"/>
  <c r="BN164" i="1"/>
  <c r="BP166" i="1"/>
  <c r="BN166" i="1"/>
  <c r="Y172" i="1"/>
  <c r="Y179" i="1"/>
  <c r="BP176" i="1"/>
  <c r="BN176" i="1"/>
  <c r="BP178" i="1"/>
  <c r="BN178" i="1"/>
  <c r="Z189" i="1"/>
  <c r="Z268" i="1" s="1"/>
  <c r="Y197" i="1"/>
  <c r="Y198" i="1"/>
  <c r="Y204" i="1"/>
  <c r="BP201" i="1"/>
  <c r="BN201" i="1"/>
  <c r="Y203" i="1"/>
  <c r="Y209" i="1"/>
  <c r="BP208" i="1"/>
  <c r="BN208" i="1"/>
  <c r="Z216" i="1"/>
  <c r="Y225" i="1"/>
  <c r="Y233" i="1"/>
  <c r="BP231" i="1"/>
  <c r="BN231" i="1"/>
  <c r="BP232" i="1"/>
  <c r="BN232" i="1"/>
  <c r="Y239" i="1"/>
  <c r="Y240" i="1"/>
  <c r="Y266" i="1" l="1"/>
  <c r="C276" i="1" s="1"/>
  <c r="A276" i="1"/>
  <c r="B276" i="1" l="1"/>
</calcChain>
</file>

<file path=xl/sharedStrings.xml><?xml version="1.0" encoding="utf-8"?>
<sst xmlns="http://schemas.openxmlformats.org/spreadsheetml/2006/main" count="1250" uniqueCount="402">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</sst>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1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5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1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0" borderId="15" xfId="0" applyNumberFormat="1" applyFont="1" applyBorder="1" applyAlignment="1">
      <alignment horizontal="center" vertical="center"/>
    </xf>
    <xf numFmtId="0" fontId="16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5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3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16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76"/>
  <sheetViews>
    <sheetView showGridLines="0" tabSelected="1" topLeftCell="A259" zoomScaleNormal="100" zoomScaleSheetLayoutView="100" workbookViewId="0">
      <selection activeCell="AA269" sqref="AA269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390" t="s">
        <v>0</v>
      </c>
      <c r="E1" s="196"/>
      <c r="F1" s="196"/>
      <c r="G1" s="12" t="s">
        <v>1</v>
      </c>
      <c r="H1" s="390" t="s">
        <v>2</v>
      </c>
      <c r="I1" s="196"/>
      <c r="J1" s="196"/>
      <c r="K1" s="196"/>
      <c r="L1" s="196"/>
      <c r="M1" s="196"/>
      <c r="N1" s="196"/>
      <c r="O1" s="196"/>
      <c r="P1" s="196"/>
      <c r="Q1" s="196"/>
      <c r="R1" s="381" t="s">
        <v>3</v>
      </c>
      <c r="S1" s="196"/>
      <c r="T1" s="1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7"/>
      <c r="R2" s="197"/>
      <c r="S2" s="197"/>
      <c r="T2" s="197"/>
      <c r="U2" s="197"/>
      <c r="V2" s="197"/>
      <c r="W2" s="197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197"/>
      <c r="Q3" s="197"/>
      <c r="R3" s="197"/>
      <c r="S3" s="197"/>
      <c r="T3" s="197"/>
      <c r="U3" s="197"/>
      <c r="V3" s="197"/>
      <c r="W3" s="197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324" t="s">
        <v>8</v>
      </c>
      <c r="B5" s="252"/>
      <c r="C5" s="206"/>
      <c r="D5" s="273"/>
      <c r="E5" s="275"/>
      <c r="F5" s="230" t="s">
        <v>9</v>
      </c>
      <c r="G5" s="206"/>
      <c r="H5" s="273"/>
      <c r="I5" s="274"/>
      <c r="J5" s="274"/>
      <c r="K5" s="274"/>
      <c r="L5" s="274"/>
      <c r="M5" s="275"/>
      <c r="N5" s="61"/>
      <c r="P5" s="24" t="s">
        <v>10</v>
      </c>
      <c r="Q5" s="249">
        <v>45530</v>
      </c>
      <c r="R5" s="250"/>
      <c r="T5" s="314" t="s">
        <v>11</v>
      </c>
      <c r="U5" s="315"/>
      <c r="V5" s="317" t="s">
        <v>12</v>
      </c>
      <c r="W5" s="250"/>
      <c r="AB5" s="51"/>
      <c r="AC5" s="51"/>
      <c r="AD5" s="51"/>
      <c r="AE5" s="51"/>
    </row>
    <row r="6" spans="1:32" s="182" customFormat="1" ht="24" customHeight="1" x14ac:dyDescent="0.2">
      <c r="A6" s="324" t="s">
        <v>13</v>
      </c>
      <c r="B6" s="252"/>
      <c r="C6" s="206"/>
      <c r="D6" s="263" t="s">
        <v>14</v>
      </c>
      <c r="E6" s="264"/>
      <c r="F6" s="264"/>
      <c r="G6" s="264"/>
      <c r="H6" s="264"/>
      <c r="I6" s="264"/>
      <c r="J6" s="264"/>
      <c r="K6" s="264"/>
      <c r="L6" s="264"/>
      <c r="M6" s="250"/>
      <c r="N6" s="62"/>
      <c r="P6" s="24" t="s">
        <v>15</v>
      </c>
      <c r="Q6" s="311" t="str">
        <f>IF(Q5=0," ",CHOOSE(WEEKDAY(Q5,2),"Понедельник","Вторник","Среда","Четверг","Пятница","Суббота","Воскресенье"))</f>
        <v>Понедельник</v>
      </c>
      <c r="R6" s="199"/>
      <c r="T6" s="320" t="s">
        <v>16</v>
      </c>
      <c r="U6" s="315"/>
      <c r="V6" s="305" t="s">
        <v>17</v>
      </c>
      <c r="W6" s="306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359" t="str">
        <f>IFERROR(VLOOKUP(DeliveryAddress,Table,3,0),1)</f>
        <v>1</v>
      </c>
      <c r="E7" s="360"/>
      <c r="F7" s="360"/>
      <c r="G7" s="360"/>
      <c r="H7" s="360"/>
      <c r="I7" s="360"/>
      <c r="J7" s="360"/>
      <c r="K7" s="360"/>
      <c r="L7" s="360"/>
      <c r="M7" s="319"/>
      <c r="N7" s="63"/>
      <c r="P7" s="24"/>
      <c r="Q7" s="42"/>
      <c r="R7" s="42"/>
      <c r="T7" s="197"/>
      <c r="U7" s="315"/>
      <c r="V7" s="307"/>
      <c r="W7" s="308"/>
      <c r="AB7" s="51"/>
      <c r="AC7" s="51"/>
      <c r="AD7" s="51"/>
      <c r="AE7" s="51"/>
    </row>
    <row r="8" spans="1:32" s="182" customFormat="1" ht="25.5" customHeight="1" x14ac:dyDescent="0.2">
      <c r="A8" s="209" t="s">
        <v>18</v>
      </c>
      <c r="B8" s="194"/>
      <c r="C8" s="195"/>
      <c r="D8" s="365" t="s">
        <v>19</v>
      </c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20</v>
      </c>
      <c r="Q8" s="318">
        <v>0.41666666666666669</v>
      </c>
      <c r="R8" s="319"/>
      <c r="T8" s="197"/>
      <c r="U8" s="315"/>
      <c r="V8" s="307"/>
      <c r="W8" s="308"/>
      <c r="AB8" s="51"/>
      <c r="AC8" s="51"/>
      <c r="AD8" s="51"/>
      <c r="AE8" s="51"/>
    </row>
    <row r="9" spans="1:32" s="182" customFormat="1" ht="39.950000000000003" customHeight="1" x14ac:dyDescent="0.2">
      <c r="A9" s="2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7"/>
      <c r="C9" s="197"/>
      <c r="D9" s="244"/>
      <c r="E9" s="245"/>
      <c r="F9" s="2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7"/>
      <c r="H9" s="301" t="str">
        <f>IF(AND($A$9="Тип доверенности/получателя при получении в адресе перегруза:",$D$9="Разовая доверенность"),"Введите ФИО","")</f>
        <v/>
      </c>
      <c r="I9" s="245"/>
      <c r="J9" s="3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45"/>
      <c r="L9" s="245"/>
      <c r="M9" s="245"/>
      <c r="N9" s="180"/>
      <c r="P9" s="26" t="s">
        <v>21</v>
      </c>
      <c r="Q9" s="340"/>
      <c r="R9" s="237"/>
      <c r="T9" s="197"/>
      <c r="U9" s="315"/>
      <c r="V9" s="309"/>
      <c r="W9" s="310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7"/>
      <c r="C10" s="197"/>
      <c r="D10" s="244"/>
      <c r="E10" s="245"/>
      <c r="F10" s="2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7"/>
      <c r="H10" s="304" t="str">
        <f>IFERROR(VLOOKUP($D$10,Proxy,2,FALSE),"")</f>
        <v/>
      </c>
      <c r="I10" s="197"/>
      <c r="J10" s="197"/>
      <c r="K10" s="197"/>
      <c r="L10" s="197"/>
      <c r="M10" s="197"/>
      <c r="N10" s="181"/>
      <c r="P10" s="26" t="s">
        <v>22</v>
      </c>
      <c r="Q10" s="321"/>
      <c r="R10" s="322"/>
      <c r="U10" s="24" t="s">
        <v>23</v>
      </c>
      <c r="V10" s="375" t="s">
        <v>24</v>
      </c>
      <c r="W10" s="306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1"/>
      <c r="R11" s="250"/>
      <c r="U11" s="24" t="s">
        <v>27</v>
      </c>
      <c r="V11" s="236" t="s">
        <v>28</v>
      </c>
      <c r="W11" s="237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298" t="s">
        <v>29</v>
      </c>
      <c r="B12" s="252"/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06"/>
      <c r="N12" s="65"/>
      <c r="P12" s="24" t="s">
        <v>30</v>
      </c>
      <c r="Q12" s="318"/>
      <c r="R12" s="319"/>
      <c r="S12" s="23"/>
      <c r="U12" s="24"/>
      <c r="V12" s="196"/>
      <c r="W12" s="197"/>
      <c r="AB12" s="51"/>
      <c r="AC12" s="51"/>
      <c r="AD12" s="51"/>
      <c r="AE12" s="51"/>
    </row>
    <row r="13" spans="1:32" s="182" customFormat="1" ht="23.25" customHeight="1" x14ac:dyDescent="0.2">
      <c r="A13" s="298" t="s">
        <v>31</v>
      </c>
      <c r="B13" s="252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06"/>
      <c r="N13" s="65"/>
      <c r="O13" s="26"/>
      <c r="P13" s="26" t="s">
        <v>32</v>
      </c>
      <c r="Q13" s="236"/>
      <c r="R13" s="23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298" t="s">
        <v>33</v>
      </c>
      <c r="B14" s="252"/>
      <c r="C14" s="252"/>
      <c r="D14" s="252"/>
      <c r="E14" s="252"/>
      <c r="F14" s="252"/>
      <c r="G14" s="252"/>
      <c r="H14" s="252"/>
      <c r="I14" s="252"/>
      <c r="J14" s="252"/>
      <c r="K14" s="252"/>
      <c r="L14" s="252"/>
      <c r="M14" s="2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299" t="s">
        <v>34</v>
      </c>
      <c r="B15" s="252"/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06"/>
      <c r="N15" s="66"/>
      <c r="P15" s="328" t="s">
        <v>35</v>
      </c>
      <c r="Q15" s="196"/>
      <c r="R15" s="196"/>
      <c r="S15" s="196"/>
      <c r="T15" s="1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29"/>
      <c r="Q16" s="329"/>
      <c r="R16" s="329"/>
      <c r="S16" s="329"/>
      <c r="T16" s="3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16" t="s">
        <v>36</v>
      </c>
      <c r="B17" s="216" t="s">
        <v>37</v>
      </c>
      <c r="C17" s="326" t="s">
        <v>38</v>
      </c>
      <c r="D17" s="216" t="s">
        <v>39</v>
      </c>
      <c r="E17" s="217"/>
      <c r="F17" s="216" t="s">
        <v>40</v>
      </c>
      <c r="G17" s="216" t="s">
        <v>41</v>
      </c>
      <c r="H17" s="216" t="s">
        <v>42</v>
      </c>
      <c r="I17" s="216" t="s">
        <v>43</v>
      </c>
      <c r="J17" s="216" t="s">
        <v>44</v>
      </c>
      <c r="K17" s="216" t="s">
        <v>45</v>
      </c>
      <c r="L17" s="216" t="s">
        <v>46</v>
      </c>
      <c r="M17" s="216" t="s">
        <v>47</v>
      </c>
      <c r="N17" s="216" t="s">
        <v>48</v>
      </c>
      <c r="O17" s="216" t="s">
        <v>49</v>
      </c>
      <c r="P17" s="216" t="s">
        <v>50</v>
      </c>
      <c r="Q17" s="379"/>
      <c r="R17" s="379"/>
      <c r="S17" s="379"/>
      <c r="T17" s="217"/>
      <c r="U17" s="205" t="s">
        <v>51</v>
      </c>
      <c r="V17" s="206"/>
      <c r="W17" s="216" t="s">
        <v>52</v>
      </c>
      <c r="X17" s="216" t="s">
        <v>53</v>
      </c>
      <c r="Y17" s="207" t="s">
        <v>54</v>
      </c>
      <c r="Z17" s="216" t="s">
        <v>55</v>
      </c>
      <c r="AA17" s="224" t="s">
        <v>56</v>
      </c>
      <c r="AB17" s="224" t="s">
        <v>57</v>
      </c>
      <c r="AC17" s="224" t="s">
        <v>58</v>
      </c>
      <c r="AD17" s="224" t="s">
        <v>59</v>
      </c>
      <c r="AE17" s="225"/>
      <c r="AF17" s="226"/>
      <c r="AG17" s="338"/>
      <c r="BD17" s="289" t="s">
        <v>60</v>
      </c>
    </row>
    <row r="18" spans="1:68" ht="14.25" customHeight="1" x14ac:dyDescent="0.2">
      <c r="A18" s="222"/>
      <c r="B18" s="222"/>
      <c r="C18" s="222"/>
      <c r="D18" s="218"/>
      <c r="E18" s="219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18"/>
      <c r="Q18" s="380"/>
      <c r="R18" s="380"/>
      <c r="S18" s="380"/>
      <c r="T18" s="219"/>
      <c r="U18" s="183" t="s">
        <v>61</v>
      </c>
      <c r="V18" s="183" t="s">
        <v>62</v>
      </c>
      <c r="W18" s="222"/>
      <c r="X18" s="222"/>
      <c r="Y18" s="208"/>
      <c r="Z18" s="222"/>
      <c r="AA18" s="272"/>
      <c r="AB18" s="272"/>
      <c r="AC18" s="272"/>
      <c r="AD18" s="227"/>
      <c r="AE18" s="228"/>
      <c r="AF18" s="229"/>
      <c r="AG18" s="339"/>
      <c r="BD18" s="197"/>
    </row>
    <row r="19" spans="1:68" ht="27.75" customHeight="1" x14ac:dyDescent="0.2">
      <c r="A19" s="231" t="s">
        <v>63</v>
      </c>
      <c r="B19" s="232"/>
      <c r="C19" s="232"/>
      <c r="D19" s="232"/>
      <c r="E19" s="232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48"/>
      <c r="AB19" s="48"/>
      <c r="AC19" s="48"/>
    </row>
    <row r="20" spans="1:68" ht="16.5" customHeight="1" x14ac:dyDescent="0.25">
      <c r="A20" s="215" t="s">
        <v>63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84"/>
      <c r="AB20" s="184"/>
      <c r="AC20" s="184"/>
    </row>
    <row r="21" spans="1:68" ht="14.25" customHeight="1" x14ac:dyDescent="0.25">
      <c r="A21" s="214" t="s">
        <v>64</v>
      </c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85"/>
      <c r="AB21" s="185"/>
      <c r="AC21" s="18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198">
        <v>4607111035752</v>
      </c>
      <c r="E22" s="199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28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3"/>
      <c r="R22" s="203"/>
      <c r="S22" s="203"/>
      <c r="T22" s="204"/>
      <c r="U22" s="34"/>
      <c r="V22" s="34"/>
      <c r="W22" s="35" t="s">
        <v>70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1"/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212"/>
      <c r="P23" s="193" t="s">
        <v>72</v>
      </c>
      <c r="Q23" s="194"/>
      <c r="R23" s="194"/>
      <c r="S23" s="194"/>
      <c r="T23" s="194"/>
      <c r="U23" s="194"/>
      <c r="V23" s="195"/>
      <c r="W23" s="37" t="s">
        <v>70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x14ac:dyDescent="0.2">
      <c r="A24" s="197"/>
      <c r="B24" s="197"/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212"/>
      <c r="P24" s="193" t="s">
        <v>72</v>
      </c>
      <c r="Q24" s="194"/>
      <c r="R24" s="194"/>
      <c r="S24" s="194"/>
      <c r="T24" s="194"/>
      <c r="U24" s="194"/>
      <c r="V24" s="195"/>
      <c r="W24" s="37" t="s">
        <v>73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customHeight="1" x14ac:dyDescent="0.2">
      <c r="A25" s="231" t="s">
        <v>74</v>
      </c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48"/>
      <c r="AB25" s="48"/>
      <c r="AC25" s="48"/>
    </row>
    <row r="26" spans="1:68" ht="16.5" customHeight="1" x14ac:dyDescent="0.25">
      <c r="A26" s="215" t="s">
        <v>75</v>
      </c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84"/>
      <c r="AB26" s="184"/>
      <c r="AC26" s="184"/>
    </row>
    <row r="27" spans="1:68" ht="14.25" customHeight="1" x14ac:dyDescent="0.25">
      <c r="A27" s="214" t="s">
        <v>76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85"/>
      <c r="AB27" s="185"/>
      <c r="AC27" s="18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198">
        <v>4607111036605</v>
      </c>
      <c r="E28" s="199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38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3"/>
      <c r="R28" s="203"/>
      <c r="S28" s="203"/>
      <c r="T28" s="204"/>
      <c r="U28" s="34"/>
      <c r="V28" s="34"/>
      <c r="W28" s="35" t="s">
        <v>70</v>
      </c>
      <c r="X28" s="189">
        <v>0</v>
      </c>
      <c r="Y28" s="190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198">
        <v>4607111036520</v>
      </c>
      <c r="E29" s="199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36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3"/>
      <c r="R29" s="203"/>
      <c r="S29" s="203"/>
      <c r="T29" s="204"/>
      <c r="U29" s="34"/>
      <c r="V29" s="34"/>
      <c r="W29" s="35" t="s">
        <v>70</v>
      </c>
      <c r="X29" s="189">
        <v>0</v>
      </c>
      <c r="Y29" s="19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198">
        <v>4607111036537</v>
      </c>
      <c r="E30" s="199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38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3"/>
      <c r="R30" s="203"/>
      <c r="S30" s="203"/>
      <c r="T30" s="204"/>
      <c r="U30" s="34"/>
      <c r="V30" s="34"/>
      <c r="W30" s="35" t="s">
        <v>70</v>
      </c>
      <c r="X30" s="189">
        <v>252</v>
      </c>
      <c r="Y30" s="190">
        <f>IFERROR(IF(X30="","",X30),"")</f>
        <v>252</v>
      </c>
      <c r="Z30" s="36">
        <f>IFERROR(IF(X30="","",X30*0.00936),"")</f>
        <v>2.3587199999999999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484.29359999999997</v>
      </c>
      <c r="BN30" s="67">
        <f>IFERROR(Y30*I30,"0")</f>
        <v>484.29359999999997</v>
      </c>
      <c r="BO30" s="67">
        <f>IFERROR(X30/J30,"0")</f>
        <v>2</v>
      </c>
      <c r="BP30" s="67">
        <f>IFERROR(Y30/J30,"0")</f>
        <v>2</v>
      </c>
    </row>
    <row r="31" spans="1:68" ht="27" customHeight="1" x14ac:dyDescent="0.25">
      <c r="A31" s="54" t="s">
        <v>85</v>
      </c>
      <c r="B31" s="54" t="s">
        <v>86</v>
      </c>
      <c r="C31" s="31">
        <v>4301132065</v>
      </c>
      <c r="D31" s="198">
        <v>4607111036599</v>
      </c>
      <c r="E31" s="199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3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3"/>
      <c r="R31" s="203"/>
      <c r="S31" s="203"/>
      <c r="T31" s="204"/>
      <c r="U31" s="34"/>
      <c r="V31" s="34"/>
      <c r="W31" s="35" t="s">
        <v>70</v>
      </c>
      <c r="X31" s="189">
        <v>0</v>
      </c>
      <c r="Y31" s="19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1"/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212"/>
      <c r="P32" s="193" t="s">
        <v>72</v>
      </c>
      <c r="Q32" s="194"/>
      <c r="R32" s="194"/>
      <c r="S32" s="194"/>
      <c r="T32" s="194"/>
      <c r="U32" s="194"/>
      <c r="V32" s="195"/>
      <c r="W32" s="37" t="s">
        <v>70</v>
      </c>
      <c r="X32" s="191">
        <f>IFERROR(SUM(X28:X31),"0")</f>
        <v>252</v>
      </c>
      <c r="Y32" s="191">
        <f>IFERROR(SUM(Y28:Y31),"0")</f>
        <v>252</v>
      </c>
      <c r="Z32" s="191">
        <f>IFERROR(IF(Z28="",0,Z28),"0")+IFERROR(IF(Z29="",0,Z29),"0")+IFERROR(IF(Z30="",0,Z30),"0")+IFERROR(IF(Z31="",0,Z31),"0")</f>
        <v>2.3587199999999999</v>
      </c>
      <c r="AA32" s="192"/>
      <c r="AB32" s="192"/>
      <c r="AC32" s="192"/>
    </row>
    <row r="33" spans="1:68" x14ac:dyDescent="0.2">
      <c r="A33" s="197"/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212"/>
      <c r="P33" s="193" t="s">
        <v>72</v>
      </c>
      <c r="Q33" s="194"/>
      <c r="R33" s="194"/>
      <c r="S33" s="194"/>
      <c r="T33" s="194"/>
      <c r="U33" s="194"/>
      <c r="V33" s="195"/>
      <c r="W33" s="37" t="s">
        <v>73</v>
      </c>
      <c r="X33" s="191">
        <f>IFERROR(SUMPRODUCT(X28:X31*H28:H31),"0")</f>
        <v>378</v>
      </c>
      <c r="Y33" s="191">
        <f>IFERROR(SUMPRODUCT(Y28:Y31*H28:H31),"0")</f>
        <v>378</v>
      </c>
      <c r="Z33" s="37"/>
      <c r="AA33" s="192"/>
      <c r="AB33" s="192"/>
      <c r="AC33" s="192"/>
    </row>
    <row r="34" spans="1:68" ht="16.5" customHeight="1" x14ac:dyDescent="0.25">
      <c r="A34" s="215" t="s">
        <v>87</v>
      </c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84"/>
      <c r="AB34" s="184"/>
      <c r="AC34" s="184"/>
    </row>
    <row r="35" spans="1:68" ht="14.25" customHeight="1" x14ac:dyDescent="0.25">
      <c r="A35" s="214" t="s">
        <v>64</v>
      </c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85"/>
      <c r="AB35" s="185"/>
      <c r="AC35" s="185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198">
        <v>4607111036285</v>
      </c>
      <c r="E36" s="199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3"/>
      <c r="R36" s="203"/>
      <c r="S36" s="203"/>
      <c r="T36" s="204"/>
      <c r="U36" s="34"/>
      <c r="V36" s="34"/>
      <c r="W36" s="35" t="s">
        <v>70</v>
      </c>
      <c r="X36" s="189">
        <v>0</v>
      </c>
      <c r="Y36" s="19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198">
        <v>4607111036308</v>
      </c>
      <c r="E37" s="199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02" t="s">
        <v>92</v>
      </c>
      <c r="Q37" s="203"/>
      <c r="R37" s="203"/>
      <c r="S37" s="203"/>
      <c r="T37" s="204"/>
      <c r="U37" s="34"/>
      <c r="V37" s="34"/>
      <c r="W37" s="35" t="s">
        <v>70</v>
      </c>
      <c r="X37" s="189">
        <v>0</v>
      </c>
      <c r="Y37" s="19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198">
        <v>4607111036292</v>
      </c>
      <c r="E38" s="199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29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3"/>
      <c r="R38" s="203"/>
      <c r="S38" s="203"/>
      <c r="T38" s="204"/>
      <c r="U38" s="34"/>
      <c r="V38" s="34"/>
      <c r="W38" s="35" t="s">
        <v>70</v>
      </c>
      <c r="X38" s="189">
        <v>60</v>
      </c>
      <c r="Y38" s="190">
        <f>IFERROR(IF(X38="","",X38),"")</f>
        <v>60</v>
      </c>
      <c r="Z38" s="36">
        <f>IFERROR(IF(X38="","",X38*0.0155),"")</f>
        <v>0.92999999999999994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376.2</v>
      </c>
      <c r="BN38" s="67">
        <f>IFERROR(Y38*I38,"0")</f>
        <v>376.2</v>
      </c>
      <c r="BO38" s="67">
        <f>IFERROR(X38/J38,"0")</f>
        <v>0.7142857142857143</v>
      </c>
      <c r="BP38" s="67">
        <f>IFERROR(Y38/J38,"0")</f>
        <v>0.7142857142857143</v>
      </c>
    </row>
    <row r="39" spans="1:68" x14ac:dyDescent="0.2">
      <c r="A39" s="211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212"/>
      <c r="P39" s="193" t="s">
        <v>72</v>
      </c>
      <c r="Q39" s="194"/>
      <c r="R39" s="194"/>
      <c r="S39" s="194"/>
      <c r="T39" s="194"/>
      <c r="U39" s="194"/>
      <c r="V39" s="195"/>
      <c r="W39" s="37" t="s">
        <v>70</v>
      </c>
      <c r="X39" s="191">
        <f>IFERROR(SUM(X36:X38),"0")</f>
        <v>60</v>
      </c>
      <c r="Y39" s="191">
        <f>IFERROR(SUM(Y36:Y38),"0")</f>
        <v>60</v>
      </c>
      <c r="Z39" s="191">
        <f>IFERROR(IF(Z36="",0,Z36),"0")+IFERROR(IF(Z37="",0,Z37),"0")+IFERROR(IF(Z38="",0,Z38),"0")</f>
        <v>0.92999999999999994</v>
      </c>
      <c r="AA39" s="192"/>
      <c r="AB39" s="192"/>
      <c r="AC39" s="192"/>
    </row>
    <row r="40" spans="1:68" x14ac:dyDescent="0.2">
      <c r="A40" s="197"/>
      <c r="B40" s="197"/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212"/>
      <c r="P40" s="193" t="s">
        <v>72</v>
      </c>
      <c r="Q40" s="194"/>
      <c r="R40" s="194"/>
      <c r="S40" s="194"/>
      <c r="T40" s="194"/>
      <c r="U40" s="194"/>
      <c r="V40" s="195"/>
      <c r="W40" s="37" t="s">
        <v>73</v>
      </c>
      <c r="X40" s="191">
        <f>IFERROR(SUMPRODUCT(X36:X38*H36:H38),"0")</f>
        <v>360</v>
      </c>
      <c r="Y40" s="191">
        <f>IFERROR(SUMPRODUCT(Y36:Y38*H36:H38),"0")</f>
        <v>360</v>
      </c>
      <c r="Z40" s="37"/>
      <c r="AA40" s="192"/>
      <c r="AB40" s="192"/>
      <c r="AC40" s="192"/>
    </row>
    <row r="41" spans="1:68" ht="16.5" customHeight="1" x14ac:dyDescent="0.25">
      <c r="A41" s="215" t="s">
        <v>95</v>
      </c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84"/>
      <c r="AB41" s="184"/>
      <c r="AC41" s="184"/>
    </row>
    <row r="42" spans="1:68" ht="14.25" customHeight="1" x14ac:dyDescent="0.25">
      <c r="A42" s="214" t="s">
        <v>96</v>
      </c>
      <c r="B42" s="197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85"/>
      <c r="AB42" s="185"/>
      <c r="AC42" s="185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198">
        <v>4607111038951</v>
      </c>
      <c r="E43" s="199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4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3"/>
      <c r="R43" s="203"/>
      <c r="S43" s="203"/>
      <c r="T43" s="204"/>
      <c r="U43" s="34"/>
      <c r="V43" s="34"/>
      <c r="W43" s="35" t="s">
        <v>70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198">
        <v>4607111037596</v>
      </c>
      <c r="E44" s="199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36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3"/>
      <c r="R44" s="203"/>
      <c r="S44" s="203"/>
      <c r="T44" s="204"/>
      <c r="U44" s="34"/>
      <c r="V44" s="34"/>
      <c r="W44" s="35" t="s">
        <v>70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198">
        <v>4607111037053</v>
      </c>
      <c r="E45" s="199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2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3"/>
      <c r="R45" s="203"/>
      <c r="S45" s="203"/>
      <c r="T45" s="204"/>
      <c r="U45" s="34"/>
      <c r="V45" s="34"/>
      <c r="W45" s="35" t="s">
        <v>70</v>
      </c>
      <c r="X45" s="189">
        <v>0</v>
      </c>
      <c r="Y45" s="19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198">
        <v>4607111037060</v>
      </c>
      <c r="E46" s="199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27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3"/>
      <c r="R46" s="203"/>
      <c r="S46" s="203"/>
      <c r="T46" s="204"/>
      <c r="U46" s="34"/>
      <c r="V46" s="34"/>
      <c r="W46" s="35" t="s">
        <v>70</v>
      </c>
      <c r="X46" s="189">
        <v>10</v>
      </c>
      <c r="Y46" s="190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198">
        <v>4607111038968</v>
      </c>
      <c r="E47" s="199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34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3"/>
      <c r="R47" s="203"/>
      <c r="S47" s="203"/>
      <c r="T47" s="204"/>
      <c r="U47" s="34"/>
      <c r="V47" s="34"/>
      <c r="W47" s="35" t="s">
        <v>70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1"/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212"/>
      <c r="P48" s="193" t="s">
        <v>72</v>
      </c>
      <c r="Q48" s="194"/>
      <c r="R48" s="194"/>
      <c r="S48" s="194"/>
      <c r="T48" s="194"/>
      <c r="U48" s="194"/>
      <c r="V48" s="195"/>
      <c r="W48" s="37" t="s">
        <v>70</v>
      </c>
      <c r="X48" s="191">
        <f>IFERROR(SUM(X43:X47),"0")</f>
        <v>10</v>
      </c>
      <c r="Y48" s="191">
        <f>IFERROR(SUM(Y43:Y47),"0")</f>
        <v>10</v>
      </c>
      <c r="Z48" s="191">
        <f>IFERROR(IF(Z43="",0,Z43),"0")+IFERROR(IF(Z44="",0,Z44),"0")+IFERROR(IF(Z45="",0,Z45),"0")+IFERROR(IF(Z46="",0,Z46),"0")+IFERROR(IF(Z47="",0,Z47),"0")</f>
        <v>9.5000000000000001E-2</v>
      </c>
      <c r="AA48" s="192"/>
      <c r="AB48" s="192"/>
      <c r="AC48" s="192"/>
    </row>
    <row r="49" spans="1:68" x14ac:dyDescent="0.2">
      <c r="A49" s="197"/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212"/>
      <c r="P49" s="193" t="s">
        <v>72</v>
      </c>
      <c r="Q49" s="194"/>
      <c r="R49" s="194"/>
      <c r="S49" s="194"/>
      <c r="T49" s="194"/>
      <c r="U49" s="194"/>
      <c r="V49" s="195"/>
      <c r="W49" s="37" t="s">
        <v>73</v>
      </c>
      <c r="X49" s="191">
        <f>IFERROR(SUMPRODUCT(X43:X47*H43:H47),"0")</f>
        <v>12</v>
      </c>
      <c r="Y49" s="191">
        <f>IFERROR(SUMPRODUCT(Y43:Y47*H43:H47),"0")</f>
        <v>12</v>
      </c>
      <c r="Z49" s="37"/>
      <c r="AA49" s="192"/>
      <c r="AB49" s="192"/>
      <c r="AC49" s="192"/>
    </row>
    <row r="50" spans="1:68" ht="16.5" customHeight="1" x14ac:dyDescent="0.25">
      <c r="A50" s="215" t="s">
        <v>108</v>
      </c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84"/>
      <c r="AB50" s="184"/>
      <c r="AC50" s="184"/>
    </row>
    <row r="51" spans="1:68" ht="14.25" customHeight="1" x14ac:dyDescent="0.25">
      <c r="A51" s="214" t="s">
        <v>64</v>
      </c>
      <c r="B51" s="197"/>
      <c r="C51" s="197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  <c r="AA51" s="185"/>
      <c r="AB51" s="185"/>
      <c r="AC51" s="185"/>
    </row>
    <row r="52" spans="1:68" ht="27" customHeight="1" x14ac:dyDescent="0.25">
      <c r="A52" s="54" t="s">
        <v>109</v>
      </c>
      <c r="B52" s="54" t="s">
        <v>110</v>
      </c>
      <c r="C52" s="31">
        <v>4301070989</v>
      </c>
      <c r="D52" s="198">
        <v>4607111037190</v>
      </c>
      <c r="E52" s="199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5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3"/>
      <c r="R52" s="203"/>
      <c r="S52" s="203"/>
      <c r="T52" s="204"/>
      <c r="U52" s="34"/>
      <c r="V52" s="34"/>
      <c r="W52" s="35" t="s">
        <v>70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198">
        <v>4607111037183</v>
      </c>
      <c r="E53" s="199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3"/>
      <c r="R53" s="203"/>
      <c r="S53" s="203"/>
      <c r="T53" s="204"/>
      <c r="U53" s="34"/>
      <c r="V53" s="34"/>
      <c r="W53" s="35" t="s">
        <v>70</v>
      </c>
      <c r="X53" s="189">
        <v>0</v>
      </c>
      <c r="Y53" s="19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198">
        <v>4607111037091</v>
      </c>
      <c r="E54" s="199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24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3"/>
      <c r="R54" s="203"/>
      <c r="S54" s="203"/>
      <c r="T54" s="204"/>
      <c r="U54" s="34"/>
      <c r="V54" s="34"/>
      <c r="W54" s="35" t="s">
        <v>70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198">
        <v>4607111036902</v>
      </c>
      <c r="E55" s="199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3"/>
      <c r="R55" s="203"/>
      <c r="S55" s="203"/>
      <c r="T55" s="204"/>
      <c r="U55" s="34"/>
      <c r="V55" s="34"/>
      <c r="W55" s="35" t="s">
        <v>70</v>
      </c>
      <c r="X55" s="189">
        <v>0</v>
      </c>
      <c r="Y55" s="19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4301070969</v>
      </c>
      <c r="D56" s="198">
        <v>4607111036858</v>
      </c>
      <c r="E56" s="199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7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03"/>
      <c r="R56" s="203"/>
      <c r="S56" s="203"/>
      <c r="T56" s="204"/>
      <c r="U56" s="34"/>
      <c r="V56" s="34"/>
      <c r="W56" s="35" t="s">
        <v>70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198">
        <v>4607111036889</v>
      </c>
      <c r="E57" s="199"/>
      <c r="F57" s="188">
        <v>0.9</v>
      </c>
      <c r="G57" s="32">
        <v>8</v>
      </c>
      <c r="H57" s="188">
        <v>7.2</v>
      </c>
      <c r="I57" s="188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23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203"/>
      <c r="R57" s="203"/>
      <c r="S57" s="203"/>
      <c r="T57" s="204"/>
      <c r="U57" s="34"/>
      <c r="V57" s="34"/>
      <c r="W57" s="35" t="s">
        <v>70</v>
      </c>
      <c r="X57" s="189">
        <v>0</v>
      </c>
      <c r="Y57" s="190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121</v>
      </c>
      <c r="B58" s="54" t="s">
        <v>122</v>
      </c>
      <c r="C58" s="31">
        <v>4301071047</v>
      </c>
      <c r="D58" s="198">
        <v>4607111039330</v>
      </c>
      <c r="E58" s="199"/>
      <c r="F58" s="188">
        <v>0.7</v>
      </c>
      <c r="G58" s="32">
        <v>10</v>
      </c>
      <c r="H58" s="188">
        <v>7</v>
      </c>
      <c r="I58" s="188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22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203"/>
      <c r="R58" s="203"/>
      <c r="S58" s="203"/>
      <c r="T58" s="204"/>
      <c r="U58" s="34"/>
      <c r="V58" s="34"/>
      <c r="W58" s="35" t="s">
        <v>70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123</v>
      </c>
      <c r="B59" s="54" t="s">
        <v>124</v>
      </c>
      <c r="C59" s="31">
        <v>4301070947</v>
      </c>
      <c r="D59" s="198">
        <v>4607111037510</v>
      </c>
      <c r="E59" s="199"/>
      <c r="F59" s="188">
        <v>0.8</v>
      </c>
      <c r="G59" s="32">
        <v>8</v>
      </c>
      <c r="H59" s="188">
        <v>6.4</v>
      </c>
      <c r="I59" s="188">
        <v>6.6859999999999999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150</v>
      </c>
      <c r="P59" s="270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203"/>
      <c r="R59" s="203"/>
      <c r="S59" s="203"/>
      <c r="T59" s="204"/>
      <c r="U59" s="34"/>
      <c r="V59" s="34"/>
      <c r="W59" s="35" t="s">
        <v>70</v>
      </c>
      <c r="X59" s="189">
        <v>0</v>
      </c>
      <c r="Y59" s="19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11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212"/>
      <c r="P60" s="193" t="s">
        <v>72</v>
      </c>
      <c r="Q60" s="194"/>
      <c r="R60" s="194"/>
      <c r="S60" s="194"/>
      <c r="T60" s="194"/>
      <c r="U60" s="194"/>
      <c r="V60" s="195"/>
      <c r="W60" s="37" t="s">
        <v>70</v>
      </c>
      <c r="X60" s="191">
        <f>IFERROR(SUM(X52:X59),"0")</f>
        <v>0</v>
      </c>
      <c r="Y60" s="191">
        <f>IFERROR(SUM(Y52:Y59),"0")</f>
        <v>0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0</v>
      </c>
      <c r="AA60" s="192"/>
      <c r="AB60" s="192"/>
      <c r="AC60" s="192"/>
    </row>
    <row r="61" spans="1:68" x14ac:dyDescent="0.2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212"/>
      <c r="P61" s="193" t="s">
        <v>72</v>
      </c>
      <c r="Q61" s="194"/>
      <c r="R61" s="194"/>
      <c r="S61" s="194"/>
      <c r="T61" s="194"/>
      <c r="U61" s="194"/>
      <c r="V61" s="195"/>
      <c r="W61" s="37" t="s">
        <v>73</v>
      </c>
      <c r="X61" s="191">
        <f>IFERROR(SUMPRODUCT(X52:X59*H52:H59),"0")</f>
        <v>0</v>
      </c>
      <c r="Y61" s="191">
        <f>IFERROR(SUMPRODUCT(Y52:Y59*H52:H59),"0")</f>
        <v>0</v>
      </c>
      <c r="Z61" s="37"/>
      <c r="AA61" s="192"/>
      <c r="AB61" s="192"/>
      <c r="AC61" s="192"/>
    </row>
    <row r="62" spans="1:68" ht="16.5" customHeight="1" x14ac:dyDescent="0.25">
      <c r="A62" s="215" t="s">
        <v>125</v>
      </c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  <c r="AA62" s="184"/>
      <c r="AB62" s="184"/>
      <c r="AC62" s="184"/>
    </row>
    <row r="63" spans="1:68" ht="14.25" customHeight="1" x14ac:dyDescent="0.25">
      <c r="A63" s="214" t="s">
        <v>64</v>
      </c>
      <c r="B63" s="197"/>
      <c r="C63" s="197"/>
      <c r="D63" s="197"/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  <c r="AA63" s="185"/>
      <c r="AB63" s="185"/>
      <c r="AC63" s="185"/>
    </row>
    <row r="64" spans="1:68" ht="27" customHeight="1" x14ac:dyDescent="0.25">
      <c r="A64" s="54" t="s">
        <v>126</v>
      </c>
      <c r="B64" s="54" t="s">
        <v>127</v>
      </c>
      <c r="C64" s="31">
        <v>4301070977</v>
      </c>
      <c r="D64" s="198">
        <v>4607111037411</v>
      </c>
      <c r="E64" s="199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128</v>
      </c>
      <c r="L64" s="32" t="s">
        <v>68</v>
      </c>
      <c r="M64" s="33" t="s">
        <v>69</v>
      </c>
      <c r="N64" s="33"/>
      <c r="O64" s="32">
        <v>180</v>
      </c>
      <c r="P64" s="2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3"/>
      <c r="R64" s="203"/>
      <c r="S64" s="203"/>
      <c r="T64" s="204"/>
      <c r="U64" s="34"/>
      <c r="V64" s="34"/>
      <c r="W64" s="35" t="s">
        <v>70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129</v>
      </c>
      <c r="B65" s="54" t="s">
        <v>130</v>
      </c>
      <c r="C65" s="31">
        <v>4301070981</v>
      </c>
      <c r="D65" s="198">
        <v>4607111036728</v>
      </c>
      <c r="E65" s="199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67</v>
      </c>
      <c r="L65" s="32" t="s">
        <v>68</v>
      </c>
      <c r="M65" s="33" t="s">
        <v>69</v>
      </c>
      <c r="N65" s="33"/>
      <c r="O65" s="32">
        <v>180</v>
      </c>
      <c r="P65" s="28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3"/>
      <c r="R65" s="203"/>
      <c r="S65" s="203"/>
      <c r="T65" s="204"/>
      <c r="U65" s="34"/>
      <c r="V65" s="34"/>
      <c r="W65" s="35" t="s">
        <v>70</v>
      </c>
      <c r="X65" s="189">
        <v>132</v>
      </c>
      <c r="Y65" s="190">
        <f>IFERROR(IF(X65="","",X65),"")</f>
        <v>132</v>
      </c>
      <c r="Z65" s="36">
        <f>IFERROR(IF(X65="","",X65*0.00866),"")</f>
        <v>1.1431199999999999</v>
      </c>
      <c r="AA65" s="56"/>
      <c r="AB65" s="57"/>
      <c r="AC65" s="68"/>
      <c r="AG65" s="67"/>
      <c r="AJ65" s="69" t="s">
        <v>71</v>
      </c>
      <c r="AK65" s="69">
        <v>1</v>
      </c>
      <c r="BB65" s="92" t="s">
        <v>1</v>
      </c>
      <c r="BM65" s="67">
        <f>IFERROR(X65*I65,"0")</f>
        <v>688.14239999999995</v>
      </c>
      <c r="BN65" s="67">
        <f>IFERROR(Y65*I65,"0")</f>
        <v>688.14239999999995</v>
      </c>
      <c r="BO65" s="67">
        <f>IFERROR(X65/J65,"0")</f>
        <v>0.91666666666666663</v>
      </c>
      <c r="BP65" s="67">
        <f>IFERROR(Y65/J65,"0")</f>
        <v>0.91666666666666663</v>
      </c>
    </row>
    <row r="66" spans="1:68" x14ac:dyDescent="0.2">
      <c r="A66" s="211"/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212"/>
      <c r="P66" s="193" t="s">
        <v>72</v>
      </c>
      <c r="Q66" s="194"/>
      <c r="R66" s="194"/>
      <c r="S66" s="194"/>
      <c r="T66" s="194"/>
      <c r="U66" s="194"/>
      <c r="V66" s="195"/>
      <c r="W66" s="37" t="s">
        <v>70</v>
      </c>
      <c r="X66" s="191">
        <f>IFERROR(SUM(X64:X65),"0")</f>
        <v>132</v>
      </c>
      <c r="Y66" s="191">
        <f>IFERROR(SUM(Y64:Y65),"0")</f>
        <v>132</v>
      </c>
      <c r="Z66" s="191">
        <f>IFERROR(IF(Z64="",0,Z64),"0")+IFERROR(IF(Z65="",0,Z65),"0")</f>
        <v>1.1431199999999999</v>
      </c>
      <c r="AA66" s="192"/>
      <c r="AB66" s="192"/>
      <c r="AC66" s="192"/>
    </row>
    <row r="67" spans="1:68" x14ac:dyDescent="0.2">
      <c r="A67" s="197"/>
      <c r="B67" s="197"/>
      <c r="C67" s="197"/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197"/>
      <c r="O67" s="212"/>
      <c r="P67" s="193" t="s">
        <v>72</v>
      </c>
      <c r="Q67" s="194"/>
      <c r="R67" s="194"/>
      <c r="S67" s="194"/>
      <c r="T67" s="194"/>
      <c r="U67" s="194"/>
      <c r="V67" s="195"/>
      <c r="W67" s="37" t="s">
        <v>73</v>
      </c>
      <c r="X67" s="191">
        <f>IFERROR(SUMPRODUCT(X64:X65*H64:H65),"0")</f>
        <v>660</v>
      </c>
      <c r="Y67" s="191">
        <f>IFERROR(SUMPRODUCT(Y64:Y65*H64:H65),"0")</f>
        <v>660</v>
      </c>
      <c r="Z67" s="37"/>
      <c r="AA67" s="192"/>
      <c r="AB67" s="192"/>
      <c r="AC67" s="192"/>
    </row>
    <row r="68" spans="1:68" ht="16.5" customHeight="1" x14ac:dyDescent="0.25">
      <c r="A68" s="215" t="s">
        <v>131</v>
      </c>
      <c r="B68" s="197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7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  <c r="AA68" s="184"/>
      <c r="AB68" s="184"/>
      <c r="AC68" s="184"/>
    </row>
    <row r="69" spans="1:68" ht="14.25" customHeight="1" x14ac:dyDescent="0.25">
      <c r="A69" s="214" t="s">
        <v>132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  <c r="AA69" s="185"/>
      <c r="AB69" s="185"/>
      <c r="AC69" s="185"/>
    </row>
    <row r="70" spans="1:68" ht="27" customHeight="1" x14ac:dyDescent="0.25">
      <c r="A70" s="54" t="s">
        <v>133</v>
      </c>
      <c r="B70" s="54" t="s">
        <v>134</v>
      </c>
      <c r="C70" s="31">
        <v>4301135271</v>
      </c>
      <c r="D70" s="198">
        <v>4607111033659</v>
      </c>
      <c r="E70" s="199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79</v>
      </c>
      <c r="L70" s="32" t="s">
        <v>68</v>
      </c>
      <c r="M70" s="33" t="s">
        <v>69</v>
      </c>
      <c r="N70" s="33"/>
      <c r="O70" s="32">
        <v>180</v>
      </c>
      <c r="P70" s="28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3"/>
      <c r="R70" s="203"/>
      <c r="S70" s="203"/>
      <c r="T70" s="204"/>
      <c r="U70" s="34"/>
      <c r="V70" s="34"/>
      <c r="W70" s="35" t="s">
        <v>70</v>
      </c>
      <c r="X70" s="189">
        <v>70</v>
      </c>
      <c r="Y70" s="190">
        <f>IFERROR(IF(X70="","",X70),"")</f>
        <v>70</v>
      </c>
      <c r="Z70" s="36">
        <f>IFERROR(IF(X70="","",X70*0.01788),"")</f>
        <v>1.2516</v>
      </c>
      <c r="AA70" s="56"/>
      <c r="AB70" s="57"/>
      <c r="AC70" s="68"/>
      <c r="AG70" s="67"/>
      <c r="AJ70" s="69" t="s">
        <v>71</v>
      </c>
      <c r="AK70" s="69">
        <v>1</v>
      </c>
      <c r="BB70" s="93" t="s">
        <v>80</v>
      </c>
      <c r="BM70" s="67">
        <f>IFERROR(X70*I70,"0")</f>
        <v>301.25200000000001</v>
      </c>
      <c r="BN70" s="67">
        <f>IFERROR(Y70*I70,"0")</f>
        <v>301.25200000000001</v>
      </c>
      <c r="BO70" s="67">
        <f>IFERROR(X70/J70,"0")</f>
        <v>1</v>
      </c>
      <c r="BP70" s="67">
        <f>IFERROR(Y70/J70,"0")</f>
        <v>1</v>
      </c>
    </row>
    <row r="71" spans="1:68" x14ac:dyDescent="0.2">
      <c r="A71" s="211"/>
      <c r="B71" s="197"/>
      <c r="C71" s="197"/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  <c r="O71" s="212"/>
      <c r="P71" s="193" t="s">
        <v>72</v>
      </c>
      <c r="Q71" s="194"/>
      <c r="R71" s="194"/>
      <c r="S71" s="194"/>
      <c r="T71" s="194"/>
      <c r="U71" s="194"/>
      <c r="V71" s="195"/>
      <c r="W71" s="37" t="s">
        <v>70</v>
      </c>
      <c r="X71" s="191">
        <f>IFERROR(SUM(X70:X70),"0")</f>
        <v>70</v>
      </c>
      <c r="Y71" s="191">
        <f>IFERROR(SUM(Y70:Y70),"0")</f>
        <v>70</v>
      </c>
      <c r="Z71" s="191">
        <f>IFERROR(IF(Z70="",0,Z70),"0")</f>
        <v>1.2516</v>
      </c>
      <c r="AA71" s="192"/>
      <c r="AB71" s="192"/>
      <c r="AC71" s="192"/>
    </row>
    <row r="72" spans="1:68" x14ac:dyDescent="0.2">
      <c r="A72" s="197"/>
      <c r="B72" s="197"/>
      <c r="C72" s="197"/>
      <c r="D72" s="197"/>
      <c r="E72" s="197"/>
      <c r="F72" s="197"/>
      <c r="G72" s="197"/>
      <c r="H72" s="197"/>
      <c r="I72" s="197"/>
      <c r="J72" s="197"/>
      <c r="K72" s="197"/>
      <c r="L72" s="197"/>
      <c r="M72" s="197"/>
      <c r="N72" s="197"/>
      <c r="O72" s="212"/>
      <c r="P72" s="193" t="s">
        <v>72</v>
      </c>
      <c r="Q72" s="194"/>
      <c r="R72" s="194"/>
      <c r="S72" s="194"/>
      <c r="T72" s="194"/>
      <c r="U72" s="194"/>
      <c r="V72" s="195"/>
      <c r="W72" s="37" t="s">
        <v>73</v>
      </c>
      <c r="X72" s="191">
        <f>IFERROR(SUMPRODUCT(X70:X70*H70:H70),"0")</f>
        <v>252</v>
      </c>
      <c r="Y72" s="191">
        <f>IFERROR(SUMPRODUCT(Y70:Y70*H70:H70),"0")</f>
        <v>252</v>
      </c>
      <c r="Z72" s="37"/>
      <c r="AA72" s="192"/>
      <c r="AB72" s="192"/>
      <c r="AC72" s="192"/>
    </row>
    <row r="73" spans="1:68" ht="16.5" customHeight="1" x14ac:dyDescent="0.25">
      <c r="A73" s="215" t="s">
        <v>135</v>
      </c>
      <c r="B73" s="197"/>
      <c r="C73" s="197"/>
      <c r="D73" s="197"/>
      <c r="E73" s="197"/>
      <c r="F73" s="197"/>
      <c r="G73" s="197"/>
      <c r="H73" s="197"/>
      <c r="I73" s="197"/>
      <c r="J73" s="197"/>
      <c r="K73" s="197"/>
      <c r="L73" s="197"/>
      <c r="M73" s="197"/>
      <c r="N73" s="197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  <c r="AA73" s="184"/>
      <c r="AB73" s="184"/>
      <c r="AC73" s="184"/>
    </row>
    <row r="74" spans="1:68" ht="14.25" customHeight="1" x14ac:dyDescent="0.25">
      <c r="A74" s="214" t="s">
        <v>136</v>
      </c>
      <c r="B74" s="197"/>
      <c r="C74" s="197"/>
      <c r="D74" s="197"/>
      <c r="E74" s="197"/>
      <c r="F74" s="197"/>
      <c r="G74" s="197"/>
      <c r="H74" s="197"/>
      <c r="I74" s="197"/>
      <c r="J74" s="197"/>
      <c r="K74" s="197"/>
      <c r="L74" s="197"/>
      <c r="M74" s="197"/>
      <c r="N74" s="197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  <c r="AA74" s="185"/>
      <c r="AB74" s="185"/>
      <c r="AC74" s="185"/>
    </row>
    <row r="75" spans="1:68" ht="27" customHeight="1" x14ac:dyDescent="0.25">
      <c r="A75" s="54" t="s">
        <v>137</v>
      </c>
      <c r="B75" s="54" t="s">
        <v>138</v>
      </c>
      <c r="C75" s="31">
        <v>4301131021</v>
      </c>
      <c r="D75" s="198">
        <v>4607111034137</v>
      </c>
      <c r="E75" s="199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23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3"/>
      <c r="R75" s="203"/>
      <c r="S75" s="203"/>
      <c r="T75" s="204"/>
      <c r="U75" s="34"/>
      <c r="V75" s="34"/>
      <c r="W75" s="35" t="s">
        <v>70</v>
      </c>
      <c r="X75" s="189">
        <v>28</v>
      </c>
      <c r="Y75" s="190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139</v>
      </c>
      <c r="B76" s="54" t="s">
        <v>140</v>
      </c>
      <c r="C76" s="31">
        <v>4301131022</v>
      </c>
      <c r="D76" s="198">
        <v>4607111034120</v>
      </c>
      <c r="E76" s="199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79</v>
      </c>
      <c r="L76" s="32" t="s">
        <v>68</v>
      </c>
      <c r="M76" s="33" t="s">
        <v>69</v>
      </c>
      <c r="N76" s="33"/>
      <c r="O76" s="32">
        <v>180</v>
      </c>
      <c r="P76" s="3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3"/>
      <c r="R76" s="203"/>
      <c r="S76" s="203"/>
      <c r="T76" s="204"/>
      <c r="U76" s="34"/>
      <c r="V76" s="34"/>
      <c r="W76" s="35" t="s">
        <v>70</v>
      </c>
      <c r="X76" s="189">
        <v>70</v>
      </c>
      <c r="Y76" s="190">
        <f>IFERROR(IF(X76="","",X76),"")</f>
        <v>70</v>
      </c>
      <c r="Z76" s="36">
        <f>IFERROR(IF(X76="","",X76*0.01788),"")</f>
        <v>1.2516</v>
      </c>
      <c r="AA76" s="56"/>
      <c r="AB76" s="57"/>
      <c r="AC76" s="68"/>
      <c r="AG76" s="67"/>
      <c r="AJ76" s="69" t="s">
        <v>71</v>
      </c>
      <c r="AK76" s="69">
        <v>1</v>
      </c>
      <c r="BB76" s="95" t="s">
        <v>80</v>
      </c>
      <c r="BM76" s="67">
        <f>IFERROR(X76*I76,"0")</f>
        <v>301.25200000000001</v>
      </c>
      <c r="BN76" s="67">
        <f>IFERROR(Y76*I76,"0")</f>
        <v>301.25200000000001</v>
      </c>
      <c r="BO76" s="67">
        <f>IFERROR(X76/J76,"0")</f>
        <v>1</v>
      </c>
      <c r="BP76" s="67">
        <f>IFERROR(Y76/J76,"0")</f>
        <v>1</v>
      </c>
    </row>
    <row r="77" spans="1:68" x14ac:dyDescent="0.2">
      <c r="A77" s="211"/>
      <c r="B77" s="197"/>
      <c r="C77" s="197"/>
      <c r="D77" s="197"/>
      <c r="E77" s="197"/>
      <c r="F77" s="197"/>
      <c r="G77" s="197"/>
      <c r="H77" s="197"/>
      <c r="I77" s="197"/>
      <c r="J77" s="197"/>
      <c r="K77" s="197"/>
      <c r="L77" s="197"/>
      <c r="M77" s="197"/>
      <c r="N77" s="197"/>
      <c r="O77" s="212"/>
      <c r="P77" s="193" t="s">
        <v>72</v>
      </c>
      <c r="Q77" s="194"/>
      <c r="R77" s="194"/>
      <c r="S77" s="194"/>
      <c r="T77" s="194"/>
      <c r="U77" s="194"/>
      <c r="V77" s="195"/>
      <c r="W77" s="37" t="s">
        <v>70</v>
      </c>
      <c r="X77" s="191">
        <f>IFERROR(SUM(X75:X76),"0")</f>
        <v>98</v>
      </c>
      <c r="Y77" s="191">
        <f>IFERROR(SUM(Y75:Y76),"0")</f>
        <v>98</v>
      </c>
      <c r="Z77" s="191">
        <f>IFERROR(IF(Z75="",0,Z75),"0")+IFERROR(IF(Z76="",0,Z76),"0")</f>
        <v>1.75224</v>
      </c>
      <c r="AA77" s="192"/>
      <c r="AB77" s="192"/>
      <c r="AC77" s="192"/>
    </row>
    <row r="78" spans="1:68" x14ac:dyDescent="0.2">
      <c r="A78" s="197"/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212"/>
      <c r="P78" s="193" t="s">
        <v>72</v>
      </c>
      <c r="Q78" s="194"/>
      <c r="R78" s="194"/>
      <c r="S78" s="194"/>
      <c r="T78" s="194"/>
      <c r="U78" s="194"/>
      <c r="V78" s="195"/>
      <c r="W78" s="37" t="s">
        <v>73</v>
      </c>
      <c r="X78" s="191">
        <f>IFERROR(SUMPRODUCT(X75:X76*H75:H76),"0")</f>
        <v>352.8</v>
      </c>
      <c r="Y78" s="191">
        <f>IFERROR(SUMPRODUCT(Y75:Y76*H75:H76),"0")</f>
        <v>352.8</v>
      </c>
      <c r="Z78" s="37"/>
      <c r="AA78" s="192"/>
      <c r="AB78" s="192"/>
      <c r="AC78" s="192"/>
    </row>
    <row r="79" spans="1:68" ht="16.5" customHeight="1" x14ac:dyDescent="0.25">
      <c r="A79" s="215" t="s">
        <v>141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  <c r="AA79" s="184"/>
      <c r="AB79" s="184"/>
      <c r="AC79" s="184"/>
    </row>
    <row r="80" spans="1:68" ht="14.25" customHeight="1" x14ac:dyDescent="0.25">
      <c r="A80" s="214" t="s">
        <v>132</v>
      </c>
      <c r="B80" s="197"/>
      <c r="C80" s="197"/>
      <c r="D80" s="197"/>
      <c r="E80" s="197"/>
      <c r="F80" s="197"/>
      <c r="G80" s="197"/>
      <c r="H80" s="197"/>
      <c r="I80" s="197"/>
      <c r="J80" s="197"/>
      <c r="K80" s="197"/>
      <c r="L80" s="197"/>
      <c r="M80" s="197"/>
      <c r="N80" s="197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  <c r="AA80" s="185"/>
      <c r="AB80" s="185"/>
      <c r="AC80" s="185"/>
    </row>
    <row r="81" spans="1:68" ht="27" customHeight="1" x14ac:dyDescent="0.25">
      <c r="A81" s="54" t="s">
        <v>142</v>
      </c>
      <c r="B81" s="54" t="s">
        <v>143</v>
      </c>
      <c r="C81" s="31">
        <v>4301135285</v>
      </c>
      <c r="D81" s="198">
        <v>4607111036407</v>
      </c>
      <c r="E81" s="199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3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3"/>
      <c r="R81" s="203"/>
      <c r="S81" s="203"/>
      <c r="T81" s="204"/>
      <c r="U81" s="34"/>
      <c r="V81" s="34"/>
      <c r="W81" s="35" t="s">
        <v>70</v>
      </c>
      <c r="X81" s="189">
        <v>0</v>
      </c>
      <c r="Y81" s="190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144</v>
      </c>
      <c r="B82" s="54" t="s">
        <v>145</v>
      </c>
      <c r="C82" s="31">
        <v>4301135286</v>
      </c>
      <c r="D82" s="198">
        <v>4607111033628</v>
      </c>
      <c r="E82" s="199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23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3"/>
      <c r="R82" s="203"/>
      <c r="S82" s="203"/>
      <c r="T82" s="204"/>
      <c r="U82" s="34"/>
      <c r="V82" s="34"/>
      <c r="W82" s="35" t="s">
        <v>70</v>
      </c>
      <c r="X82" s="189">
        <v>0</v>
      </c>
      <c r="Y82" s="190">
        <f t="shared" si="6"/>
        <v>0</v>
      </c>
      <c r="Z82" s="36">
        <f t="shared" si="7"/>
        <v>0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146</v>
      </c>
      <c r="B83" s="54" t="s">
        <v>147</v>
      </c>
      <c r="C83" s="31">
        <v>4301135292</v>
      </c>
      <c r="D83" s="198">
        <v>4607111033451</v>
      </c>
      <c r="E83" s="199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22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3"/>
      <c r="R83" s="203"/>
      <c r="S83" s="203"/>
      <c r="T83" s="204"/>
      <c r="U83" s="34"/>
      <c r="V83" s="34"/>
      <c r="W83" s="35" t="s">
        <v>70</v>
      </c>
      <c r="X83" s="189">
        <v>0</v>
      </c>
      <c r="Y83" s="190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148</v>
      </c>
      <c r="B84" s="54" t="s">
        <v>149</v>
      </c>
      <c r="C84" s="31">
        <v>4301135295</v>
      </c>
      <c r="D84" s="198">
        <v>4607111035141</v>
      </c>
      <c r="E84" s="199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27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3"/>
      <c r="R84" s="203"/>
      <c r="S84" s="203"/>
      <c r="T84" s="204"/>
      <c r="U84" s="34"/>
      <c r="V84" s="34"/>
      <c r="W84" s="35" t="s">
        <v>70</v>
      </c>
      <c r="X84" s="189">
        <v>0</v>
      </c>
      <c r="Y84" s="190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150</v>
      </c>
      <c r="B85" s="54" t="s">
        <v>151</v>
      </c>
      <c r="C85" s="31">
        <v>4301135296</v>
      </c>
      <c r="D85" s="198">
        <v>4607111033444</v>
      </c>
      <c r="E85" s="199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20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3"/>
      <c r="R85" s="203"/>
      <c r="S85" s="203"/>
      <c r="T85" s="204"/>
      <c r="U85" s="34"/>
      <c r="V85" s="34"/>
      <c r="W85" s="35" t="s">
        <v>70</v>
      </c>
      <c r="X85" s="189">
        <v>98</v>
      </c>
      <c r="Y85" s="190">
        <f t="shared" si="6"/>
        <v>98</v>
      </c>
      <c r="Z85" s="36">
        <f t="shared" si="7"/>
        <v>1.75224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421.75280000000004</v>
      </c>
      <c r="BN85" s="67">
        <f t="shared" si="9"/>
        <v>421.75280000000004</v>
      </c>
      <c r="BO85" s="67">
        <f t="shared" si="10"/>
        <v>1.4</v>
      </c>
      <c r="BP85" s="67">
        <f t="shared" si="11"/>
        <v>1.4</v>
      </c>
    </row>
    <row r="86" spans="1:68" ht="27" customHeight="1" x14ac:dyDescent="0.25">
      <c r="A86" s="54" t="s">
        <v>152</v>
      </c>
      <c r="B86" s="54" t="s">
        <v>153</v>
      </c>
      <c r="C86" s="31">
        <v>4301135290</v>
      </c>
      <c r="D86" s="198">
        <v>4607111035028</v>
      </c>
      <c r="E86" s="199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39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3"/>
      <c r="R86" s="203"/>
      <c r="S86" s="203"/>
      <c r="T86" s="204"/>
      <c r="U86" s="34"/>
      <c r="V86" s="34"/>
      <c r="W86" s="35" t="s">
        <v>70</v>
      </c>
      <c r="X86" s="189">
        <v>0</v>
      </c>
      <c r="Y86" s="190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11"/>
      <c r="B87" s="197"/>
      <c r="C87" s="197"/>
      <c r="D87" s="197"/>
      <c r="E87" s="197"/>
      <c r="F87" s="197"/>
      <c r="G87" s="197"/>
      <c r="H87" s="197"/>
      <c r="I87" s="197"/>
      <c r="J87" s="197"/>
      <c r="K87" s="197"/>
      <c r="L87" s="197"/>
      <c r="M87" s="197"/>
      <c r="N87" s="197"/>
      <c r="O87" s="212"/>
      <c r="P87" s="193" t="s">
        <v>72</v>
      </c>
      <c r="Q87" s="194"/>
      <c r="R87" s="194"/>
      <c r="S87" s="194"/>
      <c r="T87" s="194"/>
      <c r="U87" s="194"/>
      <c r="V87" s="195"/>
      <c r="W87" s="37" t="s">
        <v>70</v>
      </c>
      <c r="X87" s="191">
        <f>IFERROR(SUM(X81:X86),"0")</f>
        <v>98</v>
      </c>
      <c r="Y87" s="191">
        <f>IFERROR(SUM(Y81:Y86),"0")</f>
        <v>98</v>
      </c>
      <c r="Z87" s="191">
        <f>IFERROR(IF(Z81="",0,Z81),"0")+IFERROR(IF(Z82="",0,Z82),"0")+IFERROR(IF(Z83="",0,Z83),"0")+IFERROR(IF(Z84="",0,Z84),"0")+IFERROR(IF(Z85="",0,Z85),"0")+IFERROR(IF(Z86="",0,Z86),"0")</f>
        <v>1.75224</v>
      </c>
      <c r="AA87" s="192"/>
      <c r="AB87" s="192"/>
      <c r="AC87" s="192"/>
    </row>
    <row r="88" spans="1:68" x14ac:dyDescent="0.2">
      <c r="A88" s="197"/>
      <c r="B88" s="197"/>
      <c r="C88" s="197"/>
      <c r="D88" s="197"/>
      <c r="E88" s="197"/>
      <c r="F88" s="197"/>
      <c r="G88" s="197"/>
      <c r="H88" s="197"/>
      <c r="I88" s="197"/>
      <c r="J88" s="197"/>
      <c r="K88" s="197"/>
      <c r="L88" s="197"/>
      <c r="M88" s="197"/>
      <c r="N88" s="197"/>
      <c r="O88" s="212"/>
      <c r="P88" s="193" t="s">
        <v>72</v>
      </c>
      <c r="Q88" s="194"/>
      <c r="R88" s="194"/>
      <c r="S88" s="194"/>
      <c r="T88" s="194"/>
      <c r="U88" s="194"/>
      <c r="V88" s="195"/>
      <c r="W88" s="37" t="s">
        <v>73</v>
      </c>
      <c r="X88" s="191">
        <f>IFERROR(SUMPRODUCT(X81:X86*H81:H86),"0")</f>
        <v>352.8</v>
      </c>
      <c r="Y88" s="191">
        <f>IFERROR(SUMPRODUCT(Y81:Y86*H81:H86),"0")</f>
        <v>352.8</v>
      </c>
      <c r="Z88" s="37"/>
      <c r="AA88" s="192"/>
      <c r="AB88" s="192"/>
      <c r="AC88" s="192"/>
    </row>
    <row r="89" spans="1:68" ht="16.5" customHeight="1" x14ac:dyDescent="0.25">
      <c r="A89" s="215" t="s">
        <v>154</v>
      </c>
      <c r="B89" s="197"/>
      <c r="C89" s="197"/>
      <c r="D89" s="197"/>
      <c r="E89" s="197"/>
      <c r="F89" s="197"/>
      <c r="G89" s="197"/>
      <c r="H89" s="197"/>
      <c r="I89" s="197"/>
      <c r="J89" s="197"/>
      <c r="K89" s="197"/>
      <c r="L89" s="197"/>
      <c r="M89" s="197"/>
      <c r="N89" s="197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  <c r="AA89" s="184"/>
      <c r="AB89" s="184"/>
      <c r="AC89" s="184"/>
    </row>
    <row r="90" spans="1:68" ht="14.25" customHeight="1" x14ac:dyDescent="0.25">
      <c r="A90" s="214" t="s">
        <v>155</v>
      </c>
      <c r="B90" s="197"/>
      <c r="C90" s="197"/>
      <c r="D90" s="197"/>
      <c r="E90" s="197"/>
      <c r="F90" s="197"/>
      <c r="G90" s="197"/>
      <c r="H90" s="197"/>
      <c r="I90" s="197"/>
      <c r="J90" s="197"/>
      <c r="K90" s="197"/>
      <c r="L90" s="197"/>
      <c r="M90" s="197"/>
      <c r="N90" s="197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  <c r="AA90" s="185"/>
      <c r="AB90" s="185"/>
      <c r="AC90" s="185"/>
    </row>
    <row r="91" spans="1:68" ht="27" customHeight="1" x14ac:dyDescent="0.25">
      <c r="A91" s="54" t="s">
        <v>156</v>
      </c>
      <c r="B91" s="54" t="s">
        <v>157</v>
      </c>
      <c r="C91" s="31">
        <v>4301136042</v>
      </c>
      <c r="D91" s="198">
        <v>4607025784012</v>
      </c>
      <c r="E91" s="199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29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3"/>
      <c r="R91" s="203"/>
      <c r="S91" s="203"/>
      <c r="T91" s="204"/>
      <c r="U91" s="34"/>
      <c r="V91" s="34"/>
      <c r="W91" s="35" t="s">
        <v>70</v>
      </c>
      <c r="X91" s="189">
        <v>0</v>
      </c>
      <c r="Y91" s="190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158</v>
      </c>
      <c r="B92" s="54" t="s">
        <v>159</v>
      </c>
      <c r="C92" s="31">
        <v>4301136040</v>
      </c>
      <c r="D92" s="198">
        <v>4607025784319</v>
      </c>
      <c r="E92" s="199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79</v>
      </c>
      <c r="L92" s="32" t="s">
        <v>68</v>
      </c>
      <c r="M92" s="33" t="s">
        <v>69</v>
      </c>
      <c r="N92" s="33"/>
      <c r="O92" s="32">
        <v>180</v>
      </c>
      <c r="P92" s="36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3"/>
      <c r="R92" s="203"/>
      <c r="S92" s="203"/>
      <c r="T92" s="204"/>
      <c r="U92" s="34"/>
      <c r="V92" s="34"/>
      <c r="W92" s="35" t="s">
        <v>70</v>
      </c>
      <c r="X92" s="189">
        <v>0</v>
      </c>
      <c r="Y92" s="190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160</v>
      </c>
      <c r="B93" s="54" t="s">
        <v>161</v>
      </c>
      <c r="C93" s="31">
        <v>4301136039</v>
      </c>
      <c r="D93" s="198">
        <v>4607111035370</v>
      </c>
      <c r="E93" s="199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67</v>
      </c>
      <c r="L93" s="32" t="s">
        <v>68</v>
      </c>
      <c r="M93" s="33" t="s">
        <v>69</v>
      </c>
      <c r="N93" s="33"/>
      <c r="O93" s="32">
        <v>180</v>
      </c>
      <c r="P93" s="26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3"/>
      <c r="R93" s="203"/>
      <c r="S93" s="203"/>
      <c r="T93" s="204"/>
      <c r="U93" s="34"/>
      <c r="V93" s="34"/>
      <c r="W93" s="35" t="s">
        <v>70</v>
      </c>
      <c r="X93" s="189">
        <v>0</v>
      </c>
      <c r="Y93" s="190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 t="s">
        <v>71</v>
      </c>
      <c r="AK93" s="69">
        <v>1</v>
      </c>
      <c r="BB93" s="104" t="s">
        <v>80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211"/>
      <c r="B94" s="197"/>
      <c r="C94" s="197"/>
      <c r="D94" s="197"/>
      <c r="E94" s="197"/>
      <c r="F94" s="197"/>
      <c r="G94" s="197"/>
      <c r="H94" s="197"/>
      <c r="I94" s="197"/>
      <c r="J94" s="197"/>
      <c r="K94" s="197"/>
      <c r="L94" s="197"/>
      <c r="M94" s="197"/>
      <c r="N94" s="197"/>
      <c r="O94" s="212"/>
      <c r="P94" s="193" t="s">
        <v>72</v>
      </c>
      <c r="Q94" s="194"/>
      <c r="R94" s="194"/>
      <c r="S94" s="194"/>
      <c r="T94" s="194"/>
      <c r="U94" s="194"/>
      <c r="V94" s="195"/>
      <c r="W94" s="37" t="s">
        <v>70</v>
      </c>
      <c r="X94" s="191">
        <f>IFERROR(SUM(X91:X93),"0")</f>
        <v>0</v>
      </c>
      <c r="Y94" s="191">
        <f>IFERROR(SUM(Y91:Y93),"0")</f>
        <v>0</v>
      </c>
      <c r="Z94" s="191">
        <f>IFERROR(IF(Z91="",0,Z91),"0")+IFERROR(IF(Z92="",0,Z92),"0")+IFERROR(IF(Z93="",0,Z93),"0")</f>
        <v>0</v>
      </c>
      <c r="AA94" s="192"/>
      <c r="AB94" s="192"/>
      <c r="AC94" s="192"/>
    </row>
    <row r="95" spans="1:68" x14ac:dyDescent="0.2">
      <c r="A95" s="197"/>
      <c r="B95" s="197"/>
      <c r="C95" s="197"/>
      <c r="D95" s="197"/>
      <c r="E95" s="197"/>
      <c r="F95" s="197"/>
      <c r="G95" s="197"/>
      <c r="H95" s="197"/>
      <c r="I95" s="197"/>
      <c r="J95" s="197"/>
      <c r="K95" s="197"/>
      <c r="L95" s="197"/>
      <c r="M95" s="197"/>
      <c r="N95" s="197"/>
      <c r="O95" s="212"/>
      <c r="P95" s="193" t="s">
        <v>72</v>
      </c>
      <c r="Q95" s="194"/>
      <c r="R95" s="194"/>
      <c r="S95" s="194"/>
      <c r="T95" s="194"/>
      <c r="U95" s="194"/>
      <c r="V95" s="195"/>
      <c r="W95" s="37" t="s">
        <v>73</v>
      </c>
      <c r="X95" s="191">
        <f>IFERROR(SUMPRODUCT(X91:X93*H91:H93),"0")</f>
        <v>0</v>
      </c>
      <c r="Y95" s="191">
        <f>IFERROR(SUMPRODUCT(Y91:Y93*H91:H93),"0")</f>
        <v>0</v>
      </c>
      <c r="Z95" s="37"/>
      <c r="AA95" s="192"/>
      <c r="AB95" s="192"/>
      <c r="AC95" s="192"/>
    </row>
    <row r="96" spans="1:68" ht="16.5" customHeight="1" x14ac:dyDescent="0.25">
      <c r="A96" s="215" t="s">
        <v>162</v>
      </c>
      <c r="B96" s="197"/>
      <c r="C96" s="197"/>
      <c r="D96" s="197"/>
      <c r="E96" s="197"/>
      <c r="F96" s="197"/>
      <c r="G96" s="197"/>
      <c r="H96" s="197"/>
      <c r="I96" s="197"/>
      <c r="J96" s="197"/>
      <c r="K96" s="197"/>
      <c r="L96" s="197"/>
      <c r="M96" s="197"/>
      <c r="N96" s="197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  <c r="AA96" s="184"/>
      <c r="AB96" s="184"/>
      <c r="AC96" s="184"/>
    </row>
    <row r="97" spans="1:68" ht="14.25" customHeight="1" x14ac:dyDescent="0.25">
      <c r="A97" s="214" t="s">
        <v>64</v>
      </c>
      <c r="B97" s="197"/>
      <c r="C97" s="197"/>
      <c r="D97" s="197"/>
      <c r="E97" s="197"/>
      <c r="F97" s="197"/>
      <c r="G97" s="197"/>
      <c r="H97" s="197"/>
      <c r="I97" s="197"/>
      <c r="J97" s="197"/>
      <c r="K97" s="197"/>
      <c r="L97" s="197"/>
      <c r="M97" s="197"/>
      <c r="N97" s="197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  <c r="AA97" s="185"/>
      <c r="AB97" s="185"/>
      <c r="AC97" s="185"/>
    </row>
    <row r="98" spans="1:68" ht="27" customHeight="1" x14ac:dyDescent="0.25">
      <c r="A98" s="54" t="s">
        <v>163</v>
      </c>
      <c r="B98" s="54" t="s">
        <v>164</v>
      </c>
      <c r="C98" s="31">
        <v>4301070975</v>
      </c>
      <c r="D98" s="198">
        <v>4607111033970</v>
      </c>
      <c r="E98" s="199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27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3"/>
      <c r="R98" s="203"/>
      <c r="S98" s="203"/>
      <c r="T98" s="204"/>
      <c r="U98" s="34"/>
      <c r="V98" s="34"/>
      <c r="W98" s="35" t="s">
        <v>70</v>
      </c>
      <c r="X98" s="189">
        <v>24</v>
      </c>
      <c r="Y98" s="190">
        <f t="shared" ref="Y98:Y105" si="12">IFERROR(IF(X98="","",X98),"")</f>
        <v>24</v>
      </c>
      <c r="Z98" s="36">
        <f t="shared" ref="Z98:Z105" si="13">IFERROR(IF(X98="","",X98*0.0155),"")</f>
        <v>0.372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ref="BM98:BM105" si="14">IFERROR(X98*I98,"0")</f>
        <v>172.79040000000001</v>
      </c>
      <c r="BN98" s="67">
        <f t="shared" ref="BN98:BN105" si="15">IFERROR(Y98*I98,"0")</f>
        <v>172.79040000000001</v>
      </c>
      <c r="BO98" s="67">
        <f t="shared" ref="BO98:BO105" si="16">IFERROR(X98/J98,"0")</f>
        <v>0.2857142857142857</v>
      </c>
      <c r="BP98" s="67">
        <f t="shared" ref="BP98:BP105" si="17">IFERROR(Y98/J98,"0")</f>
        <v>0.2857142857142857</v>
      </c>
    </row>
    <row r="99" spans="1:68" ht="27" customHeight="1" x14ac:dyDescent="0.25">
      <c r="A99" s="54" t="s">
        <v>165</v>
      </c>
      <c r="B99" s="54" t="s">
        <v>166</v>
      </c>
      <c r="C99" s="31">
        <v>4301070976</v>
      </c>
      <c r="D99" s="198">
        <v>4607111034144</v>
      </c>
      <c r="E99" s="199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37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3"/>
      <c r="R99" s="203"/>
      <c r="S99" s="203"/>
      <c r="T99" s="204"/>
      <c r="U99" s="34"/>
      <c r="V99" s="34"/>
      <c r="W99" s="35" t="s">
        <v>70</v>
      </c>
      <c r="X99" s="189">
        <v>60</v>
      </c>
      <c r="Y99" s="190">
        <f t="shared" si="12"/>
        <v>60</v>
      </c>
      <c r="Z99" s="36">
        <f t="shared" si="13"/>
        <v>0.92999999999999994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449.15999999999997</v>
      </c>
      <c r="BN99" s="67">
        <f t="shared" si="15"/>
        <v>449.15999999999997</v>
      </c>
      <c r="BO99" s="67">
        <f t="shared" si="16"/>
        <v>0.7142857142857143</v>
      </c>
      <c r="BP99" s="67">
        <f t="shared" si="17"/>
        <v>0.7142857142857143</v>
      </c>
    </row>
    <row r="100" spans="1:68" ht="27" customHeight="1" x14ac:dyDescent="0.25">
      <c r="A100" s="54" t="s">
        <v>167</v>
      </c>
      <c r="B100" s="54" t="s">
        <v>168</v>
      </c>
      <c r="C100" s="31">
        <v>4301071038</v>
      </c>
      <c r="D100" s="198">
        <v>4607111039248</v>
      </c>
      <c r="E100" s="199"/>
      <c r="F100" s="188">
        <v>0.7</v>
      </c>
      <c r="G100" s="32">
        <v>10</v>
      </c>
      <c r="H100" s="188">
        <v>7</v>
      </c>
      <c r="I100" s="188">
        <v>7.3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6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203"/>
      <c r="R100" s="203"/>
      <c r="S100" s="203"/>
      <c r="T100" s="204"/>
      <c r="U100" s="34"/>
      <c r="V100" s="34"/>
      <c r="W100" s="35" t="s">
        <v>70</v>
      </c>
      <c r="X100" s="189">
        <v>0</v>
      </c>
      <c r="Y100" s="190">
        <f t="shared" si="12"/>
        <v>0</v>
      </c>
      <c r="Z100" s="36">
        <f t="shared" si="13"/>
        <v>0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169</v>
      </c>
      <c r="B101" s="54" t="s">
        <v>170</v>
      </c>
      <c r="C101" s="31">
        <v>4301070973</v>
      </c>
      <c r="D101" s="198">
        <v>4607111033987</v>
      </c>
      <c r="E101" s="199"/>
      <c r="F101" s="188">
        <v>0.43</v>
      </c>
      <c r="G101" s="32">
        <v>16</v>
      </c>
      <c r="H101" s="188">
        <v>6.88</v>
      </c>
      <c r="I101" s="188">
        <v>7.1996000000000002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26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203"/>
      <c r="R101" s="203"/>
      <c r="S101" s="203"/>
      <c r="T101" s="204"/>
      <c r="U101" s="34"/>
      <c r="V101" s="34"/>
      <c r="W101" s="35" t="s">
        <v>70</v>
      </c>
      <c r="X101" s="189">
        <v>24</v>
      </c>
      <c r="Y101" s="190">
        <f t="shared" si="12"/>
        <v>24</v>
      </c>
      <c r="Z101" s="36">
        <f t="shared" si="13"/>
        <v>0.372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172.79040000000001</v>
      </c>
      <c r="BN101" s="67">
        <f t="shared" si="15"/>
        <v>172.79040000000001</v>
      </c>
      <c r="BO101" s="67">
        <f t="shared" si="16"/>
        <v>0.2857142857142857</v>
      </c>
      <c r="BP101" s="67">
        <f t="shared" si="17"/>
        <v>0.2857142857142857</v>
      </c>
    </row>
    <row r="102" spans="1:68" ht="27" customHeight="1" x14ac:dyDescent="0.25">
      <c r="A102" s="54" t="s">
        <v>171</v>
      </c>
      <c r="B102" s="54" t="s">
        <v>172</v>
      </c>
      <c r="C102" s="31">
        <v>4301071049</v>
      </c>
      <c r="D102" s="198">
        <v>4607111039293</v>
      </c>
      <c r="E102" s="199"/>
      <c r="F102" s="188">
        <v>0.4</v>
      </c>
      <c r="G102" s="32">
        <v>16</v>
      </c>
      <c r="H102" s="188">
        <v>6.4</v>
      </c>
      <c r="I102" s="188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28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203"/>
      <c r="R102" s="203"/>
      <c r="S102" s="203"/>
      <c r="T102" s="204"/>
      <c r="U102" s="34"/>
      <c r="V102" s="34"/>
      <c r="W102" s="35" t="s">
        <v>70</v>
      </c>
      <c r="X102" s="189">
        <v>0</v>
      </c>
      <c r="Y102" s="190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173</v>
      </c>
      <c r="B103" s="54" t="s">
        <v>174</v>
      </c>
      <c r="C103" s="31">
        <v>4301070974</v>
      </c>
      <c r="D103" s="198">
        <v>4607111034151</v>
      </c>
      <c r="E103" s="199"/>
      <c r="F103" s="188">
        <v>0.9</v>
      </c>
      <c r="G103" s="32">
        <v>8</v>
      </c>
      <c r="H103" s="188">
        <v>7.2</v>
      </c>
      <c r="I103" s="188">
        <v>7.4859999999999998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34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203"/>
      <c r="R103" s="203"/>
      <c r="S103" s="203"/>
      <c r="T103" s="204"/>
      <c r="U103" s="34"/>
      <c r="V103" s="34"/>
      <c r="W103" s="35" t="s">
        <v>70</v>
      </c>
      <c r="X103" s="189">
        <v>144</v>
      </c>
      <c r="Y103" s="190">
        <f t="shared" si="12"/>
        <v>144</v>
      </c>
      <c r="Z103" s="36">
        <f t="shared" si="13"/>
        <v>2.2320000000000002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1077.9839999999999</v>
      </c>
      <c r="BN103" s="67">
        <f t="shared" si="15"/>
        <v>1077.9839999999999</v>
      </c>
      <c r="BO103" s="67">
        <f t="shared" si="16"/>
        <v>1.7142857142857142</v>
      </c>
      <c r="BP103" s="67">
        <f t="shared" si="17"/>
        <v>1.7142857142857142</v>
      </c>
    </row>
    <row r="104" spans="1:68" ht="27" customHeight="1" x14ac:dyDescent="0.25">
      <c r="A104" s="54" t="s">
        <v>175</v>
      </c>
      <c r="B104" s="54" t="s">
        <v>176</v>
      </c>
      <c r="C104" s="31">
        <v>4301071039</v>
      </c>
      <c r="D104" s="198">
        <v>4607111039279</v>
      </c>
      <c r="E104" s="199"/>
      <c r="F104" s="188">
        <v>0.7</v>
      </c>
      <c r="G104" s="32">
        <v>10</v>
      </c>
      <c r="H104" s="188">
        <v>7</v>
      </c>
      <c r="I104" s="188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38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203"/>
      <c r="R104" s="203"/>
      <c r="S104" s="203"/>
      <c r="T104" s="204"/>
      <c r="U104" s="34"/>
      <c r="V104" s="34"/>
      <c r="W104" s="35" t="s">
        <v>70</v>
      </c>
      <c r="X104" s="189">
        <v>0</v>
      </c>
      <c r="Y104" s="190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177</v>
      </c>
      <c r="B105" s="54" t="s">
        <v>178</v>
      </c>
      <c r="C105" s="31">
        <v>4301070945</v>
      </c>
      <c r="D105" s="198">
        <v>4607111037435</v>
      </c>
      <c r="E105" s="199"/>
      <c r="F105" s="188">
        <v>0.8</v>
      </c>
      <c r="G105" s="32">
        <v>8</v>
      </c>
      <c r="H105" s="188">
        <v>6.4</v>
      </c>
      <c r="I105" s="188">
        <v>6.6859999999999999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150</v>
      </c>
      <c r="P105" s="258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5" s="203"/>
      <c r="R105" s="203"/>
      <c r="S105" s="203"/>
      <c r="T105" s="204"/>
      <c r="U105" s="34"/>
      <c r="V105" s="34"/>
      <c r="W105" s="35" t="s">
        <v>70</v>
      </c>
      <c r="X105" s="189">
        <v>0</v>
      </c>
      <c r="Y105" s="19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211"/>
      <c r="B106" s="197"/>
      <c r="C106" s="197"/>
      <c r="D106" s="197"/>
      <c r="E106" s="197"/>
      <c r="F106" s="197"/>
      <c r="G106" s="197"/>
      <c r="H106" s="197"/>
      <c r="I106" s="197"/>
      <c r="J106" s="197"/>
      <c r="K106" s="197"/>
      <c r="L106" s="197"/>
      <c r="M106" s="197"/>
      <c r="N106" s="197"/>
      <c r="O106" s="212"/>
      <c r="P106" s="193" t="s">
        <v>72</v>
      </c>
      <c r="Q106" s="194"/>
      <c r="R106" s="194"/>
      <c r="S106" s="194"/>
      <c r="T106" s="194"/>
      <c r="U106" s="194"/>
      <c r="V106" s="195"/>
      <c r="W106" s="37" t="s">
        <v>70</v>
      </c>
      <c r="X106" s="191">
        <f>IFERROR(SUM(X98:X105),"0")</f>
        <v>252</v>
      </c>
      <c r="Y106" s="191">
        <f>IFERROR(SUM(Y98:Y105),"0")</f>
        <v>252</v>
      </c>
      <c r="Z106" s="191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3.9060000000000001</v>
      </c>
      <c r="AA106" s="192"/>
      <c r="AB106" s="192"/>
      <c r="AC106" s="192"/>
    </row>
    <row r="107" spans="1:68" x14ac:dyDescent="0.2">
      <c r="A107" s="197"/>
      <c r="B107" s="197"/>
      <c r="C107" s="197"/>
      <c r="D107" s="197"/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212"/>
      <c r="P107" s="193" t="s">
        <v>72</v>
      </c>
      <c r="Q107" s="194"/>
      <c r="R107" s="194"/>
      <c r="S107" s="194"/>
      <c r="T107" s="194"/>
      <c r="U107" s="194"/>
      <c r="V107" s="195"/>
      <c r="W107" s="37" t="s">
        <v>73</v>
      </c>
      <c r="X107" s="191">
        <f>IFERROR(SUMPRODUCT(X98:X105*H98:H105),"0")</f>
        <v>1799.04</v>
      </c>
      <c r="Y107" s="191">
        <f>IFERROR(SUMPRODUCT(Y98:Y105*H98:H105),"0")</f>
        <v>1799.04</v>
      </c>
      <c r="Z107" s="37"/>
      <c r="AA107" s="192"/>
      <c r="AB107" s="192"/>
      <c r="AC107" s="192"/>
    </row>
    <row r="108" spans="1:68" ht="16.5" customHeight="1" x14ac:dyDescent="0.25">
      <c r="A108" s="215" t="s">
        <v>179</v>
      </c>
      <c r="B108" s="197"/>
      <c r="C108" s="197"/>
      <c r="D108" s="197"/>
      <c r="E108" s="197"/>
      <c r="F108" s="197"/>
      <c r="G108" s="197"/>
      <c r="H108" s="197"/>
      <c r="I108" s="197"/>
      <c r="J108" s="197"/>
      <c r="K108" s="197"/>
      <c r="L108" s="197"/>
      <c r="M108" s="197"/>
      <c r="N108" s="197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  <c r="AA108" s="184"/>
      <c r="AB108" s="184"/>
      <c r="AC108" s="184"/>
    </row>
    <row r="109" spans="1:68" ht="14.25" customHeight="1" x14ac:dyDescent="0.25">
      <c r="A109" s="214" t="s">
        <v>132</v>
      </c>
      <c r="B109" s="197"/>
      <c r="C109" s="197"/>
      <c r="D109" s="197"/>
      <c r="E109" s="197"/>
      <c r="F109" s="197"/>
      <c r="G109" s="197"/>
      <c r="H109" s="197"/>
      <c r="I109" s="197"/>
      <c r="J109" s="197"/>
      <c r="K109" s="197"/>
      <c r="L109" s="197"/>
      <c r="M109" s="197"/>
      <c r="N109" s="197"/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  <c r="AA109" s="185"/>
      <c r="AB109" s="185"/>
      <c r="AC109" s="185"/>
    </row>
    <row r="110" spans="1:68" ht="27" customHeight="1" x14ac:dyDescent="0.25">
      <c r="A110" s="54" t="s">
        <v>180</v>
      </c>
      <c r="B110" s="54" t="s">
        <v>181</v>
      </c>
      <c r="C110" s="31">
        <v>4301135289</v>
      </c>
      <c r="D110" s="198">
        <v>4607111034014</v>
      </c>
      <c r="E110" s="199"/>
      <c r="F110" s="188">
        <v>0.25</v>
      </c>
      <c r="G110" s="32">
        <v>12</v>
      </c>
      <c r="H110" s="188">
        <v>3</v>
      </c>
      <c r="I110" s="188">
        <v>3.7035999999999998</v>
      </c>
      <c r="J110" s="32">
        <v>70</v>
      </c>
      <c r="K110" s="32" t="s">
        <v>79</v>
      </c>
      <c r="L110" s="32" t="s">
        <v>68</v>
      </c>
      <c r="M110" s="33" t="s">
        <v>69</v>
      </c>
      <c r="N110" s="33"/>
      <c r="O110" s="32">
        <v>180</v>
      </c>
      <c r="P110" s="24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203"/>
      <c r="R110" s="203"/>
      <c r="S110" s="203"/>
      <c r="T110" s="204"/>
      <c r="U110" s="34"/>
      <c r="V110" s="34"/>
      <c r="W110" s="35" t="s">
        <v>70</v>
      </c>
      <c r="X110" s="189">
        <v>168</v>
      </c>
      <c r="Y110" s="190">
        <f>IFERROR(IF(X110="","",X110),"")</f>
        <v>168</v>
      </c>
      <c r="Z110" s="36">
        <f>IFERROR(IF(X110="","",X110*0.01788),"")</f>
        <v>3.0038399999999998</v>
      </c>
      <c r="AA110" s="56"/>
      <c r="AB110" s="57"/>
      <c r="AC110" s="68"/>
      <c r="AG110" s="67"/>
      <c r="AJ110" s="69" t="s">
        <v>71</v>
      </c>
      <c r="AK110" s="69">
        <v>1</v>
      </c>
      <c r="BB110" s="113" t="s">
        <v>80</v>
      </c>
      <c r="BM110" s="67">
        <f>IFERROR(X110*I110,"0")</f>
        <v>622.20479999999998</v>
      </c>
      <c r="BN110" s="67">
        <f>IFERROR(Y110*I110,"0")</f>
        <v>622.20479999999998</v>
      </c>
      <c r="BO110" s="67">
        <f>IFERROR(X110/J110,"0")</f>
        <v>2.4</v>
      </c>
      <c r="BP110" s="67">
        <f>IFERROR(Y110/J110,"0")</f>
        <v>2.4</v>
      </c>
    </row>
    <row r="111" spans="1:68" ht="27" customHeight="1" x14ac:dyDescent="0.25">
      <c r="A111" s="54" t="s">
        <v>182</v>
      </c>
      <c r="B111" s="54" t="s">
        <v>183</v>
      </c>
      <c r="C111" s="31">
        <v>4301135299</v>
      </c>
      <c r="D111" s="198">
        <v>4607111033994</v>
      </c>
      <c r="E111" s="199"/>
      <c r="F111" s="188">
        <v>0.25</v>
      </c>
      <c r="G111" s="32">
        <v>12</v>
      </c>
      <c r="H111" s="188">
        <v>3</v>
      </c>
      <c r="I111" s="188">
        <v>3.7035999999999998</v>
      </c>
      <c r="J111" s="32">
        <v>70</v>
      </c>
      <c r="K111" s="32" t="s">
        <v>79</v>
      </c>
      <c r="L111" s="32" t="s">
        <v>68</v>
      </c>
      <c r="M111" s="33" t="s">
        <v>69</v>
      </c>
      <c r="N111" s="33"/>
      <c r="O111" s="32">
        <v>180</v>
      </c>
      <c r="P111" s="277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203"/>
      <c r="R111" s="203"/>
      <c r="S111" s="203"/>
      <c r="T111" s="204"/>
      <c r="U111" s="34"/>
      <c r="V111" s="34"/>
      <c r="W111" s="35" t="s">
        <v>70</v>
      </c>
      <c r="X111" s="189">
        <v>126</v>
      </c>
      <c r="Y111" s="190">
        <f>IFERROR(IF(X111="","",X111),"")</f>
        <v>126</v>
      </c>
      <c r="Z111" s="36">
        <f>IFERROR(IF(X111="","",X111*0.01788),"")</f>
        <v>2.2528800000000002</v>
      </c>
      <c r="AA111" s="56"/>
      <c r="AB111" s="57"/>
      <c r="AC111" s="68"/>
      <c r="AG111" s="67"/>
      <c r="AJ111" s="69" t="s">
        <v>71</v>
      </c>
      <c r="AK111" s="69">
        <v>1</v>
      </c>
      <c r="BB111" s="114" t="s">
        <v>80</v>
      </c>
      <c r="BM111" s="67">
        <f>IFERROR(X111*I111,"0")</f>
        <v>466.65359999999998</v>
      </c>
      <c r="BN111" s="67">
        <f>IFERROR(Y111*I111,"0")</f>
        <v>466.65359999999998</v>
      </c>
      <c r="BO111" s="67">
        <f>IFERROR(X111/J111,"0")</f>
        <v>1.8</v>
      </c>
      <c r="BP111" s="67">
        <f>IFERROR(Y111/J111,"0")</f>
        <v>1.8</v>
      </c>
    </row>
    <row r="112" spans="1:68" x14ac:dyDescent="0.2">
      <c r="A112" s="211"/>
      <c r="B112" s="197"/>
      <c r="C112" s="197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212"/>
      <c r="P112" s="193" t="s">
        <v>72</v>
      </c>
      <c r="Q112" s="194"/>
      <c r="R112" s="194"/>
      <c r="S112" s="194"/>
      <c r="T112" s="194"/>
      <c r="U112" s="194"/>
      <c r="V112" s="195"/>
      <c r="W112" s="37" t="s">
        <v>70</v>
      </c>
      <c r="X112" s="191">
        <f>IFERROR(SUM(X110:X111),"0")</f>
        <v>294</v>
      </c>
      <c r="Y112" s="191">
        <f>IFERROR(SUM(Y110:Y111),"0")</f>
        <v>294</v>
      </c>
      <c r="Z112" s="191">
        <f>IFERROR(IF(Z110="",0,Z110),"0")+IFERROR(IF(Z111="",0,Z111),"0")</f>
        <v>5.2567199999999996</v>
      </c>
      <c r="AA112" s="192"/>
      <c r="AB112" s="192"/>
      <c r="AC112" s="192"/>
    </row>
    <row r="113" spans="1:68" x14ac:dyDescent="0.2">
      <c r="A113" s="197"/>
      <c r="B113" s="197"/>
      <c r="C113" s="197"/>
      <c r="D113" s="197"/>
      <c r="E113" s="197"/>
      <c r="F113" s="197"/>
      <c r="G113" s="197"/>
      <c r="H113" s="197"/>
      <c r="I113" s="197"/>
      <c r="J113" s="197"/>
      <c r="K113" s="197"/>
      <c r="L113" s="197"/>
      <c r="M113" s="197"/>
      <c r="N113" s="197"/>
      <c r="O113" s="212"/>
      <c r="P113" s="193" t="s">
        <v>72</v>
      </c>
      <c r="Q113" s="194"/>
      <c r="R113" s="194"/>
      <c r="S113" s="194"/>
      <c r="T113" s="194"/>
      <c r="U113" s="194"/>
      <c r="V113" s="195"/>
      <c r="W113" s="37" t="s">
        <v>73</v>
      </c>
      <c r="X113" s="191">
        <f>IFERROR(SUMPRODUCT(X110:X111*H110:H111),"0")</f>
        <v>882</v>
      </c>
      <c r="Y113" s="191">
        <f>IFERROR(SUMPRODUCT(Y110:Y111*H110:H111),"0")</f>
        <v>882</v>
      </c>
      <c r="Z113" s="37"/>
      <c r="AA113" s="192"/>
      <c r="AB113" s="192"/>
      <c r="AC113" s="192"/>
    </row>
    <row r="114" spans="1:68" ht="16.5" customHeight="1" x14ac:dyDescent="0.25">
      <c r="A114" s="215" t="s">
        <v>184</v>
      </c>
      <c r="B114" s="197"/>
      <c r="C114" s="197"/>
      <c r="D114" s="197"/>
      <c r="E114" s="197"/>
      <c r="F114" s="197"/>
      <c r="G114" s="197"/>
      <c r="H114" s="197"/>
      <c r="I114" s="197"/>
      <c r="J114" s="197"/>
      <c r="K114" s="197"/>
      <c r="L114" s="197"/>
      <c r="M114" s="197"/>
      <c r="N114" s="197"/>
      <c r="O114" s="197"/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  <c r="AA114" s="184"/>
      <c r="AB114" s="184"/>
      <c r="AC114" s="184"/>
    </row>
    <row r="115" spans="1:68" ht="14.25" customHeight="1" x14ac:dyDescent="0.25">
      <c r="A115" s="214" t="s">
        <v>132</v>
      </c>
      <c r="B115" s="197"/>
      <c r="C115" s="197"/>
      <c r="D115" s="197"/>
      <c r="E115" s="197"/>
      <c r="F115" s="197"/>
      <c r="G115" s="197"/>
      <c r="H115" s="197"/>
      <c r="I115" s="197"/>
      <c r="J115" s="197"/>
      <c r="K115" s="197"/>
      <c r="L115" s="197"/>
      <c r="M115" s="197"/>
      <c r="N115" s="197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  <c r="AA115" s="185"/>
      <c r="AB115" s="185"/>
      <c r="AC115" s="185"/>
    </row>
    <row r="116" spans="1:68" ht="27" customHeight="1" x14ac:dyDescent="0.25">
      <c r="A116" s="54" t="s">
        <v>185</v>
      </c>
      <c r="B116" s="54" t="s">
        <v>186</v>
      </c>
      <c r="C116" s="31">
        <v>4301135311</v>
      </c>
      <c r="D116" s="198">
        <v>4607111039095</v>
      </c>
      <c r="E116" s="199"/>
      <c r="F116" s="188">
        <v>0.25</v>
      </c>
      <c r="G116" s="32">
        <v>12</v>
      </c>
      <c r="H116" s="188">
        <v>3</v>
      </c>
      <c r="I116" s="188">
        <v>3.7480000000000002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34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203"/>
      <c r="R116" s="203"/>
      <c r="S116" s="203"/>
      <c r="T116" s="204"/>
      <c r="U116" s="34"/>
      <c r="V116" s="34"/>
      <c r="W116" s="35" t="s">
        <v>70</v>
      </c>
      <c r="X116" s="189">
        <v>0</v>
      </c>
      <c r="Y116" s="190">
        <f>IFERROR(IF(X116="","",X116),"")</f>
        <v>0</v>
      </c>
      <c r="Z116" s="36">
        <f>IFERROR(IF(X116="","",X116*0.01788),"")</f>
        <v>0</v>
      </c>
      <c r="AA116" s="56"/>
      <c r="AB116" s="57"/>
      <c r="AC116" s="68"/>
      <c r="AG116" s="67"/>
      <c r="AJ116" s="69" t="s">
        <v>71</v>
      </c>
      <c r="AK116" s="69">
        <v>1</v>
      </c>
      <c r="BB116" s="115" t="s">
        <v>80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187</v>
      </c>
      <c r="B117" s="54" t="s">
        <v>188</v>
      </c>
      <c r="C117" s="31">
        <v>4301135282</v>
      </c>
      <c r="D117" s="198">
        <v>4607111034199</v>
      </c>
      <c r="E117" s="199"/>
      <c r="F117" s="188">
        <v>0.25</v>
      </c>
      <c r="G117" s="32">
        <v>12</v>
      </c>
      <c r="H117" s="188">
        <v>3</v>
      </c>
      <c r="I117" s="188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33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203"/>
      <c r="R117" s="203"/>
      <c r="S117" s="203"/>
      <c r="T117" s="204"/>
      <c r="U117" s="34"/>
      <c r="V117" s="34"/>
      <c r="W117" s="35" t="s">
        <v>70</v>
      </c>
      <c r="X117" s="189">
        <v>112</v>
      </c>
      <c r="Y117" s="190">
        <f>IFERROR(IF(X117="","",X117),"")</f>
        <v>112</v>
      </c>
      <c r="Z117" s="36">
        <f>IFERROR(IF(X117="","",X117*0.01788),"")</f>
        <v>2.0025599999999999</v>
      </c>
      <c r="AA117" s="56"/>
      <c r="AB117" s="57"/>
      <c r="AC117" s="68"/>
      <c r="AG117" s="67"/>
      <c r="AJ117" s="69" t="s">
        <v>71</v>
      </c>
      <c r="AK117" s="69">
        <v>1</v>
      </c>
      <c r="BB117" s="116" t="s">
        <v>80</v>
      </c>
      <c r="BM117" s="67">
        <f>IFERROR(X117*I117,"0")</f>
        <v>414.80319999999995</v>
      </c>
      <c r="BN117" s="67">
        <f>IFERROR(Y117*I117,"0")</f>
        <v>414.80319999999995</v>
      </c>
      <c r="BO117" s="67">
        <f>IFERROR(X117/J117,"0")</f>
        <v>1.6</v>
      </c>
      <c r="BP117" s="67">
        <f>IFERROR(Y117/J117,"0")</f>
        <v>1.6</v>
      </c>
    </row>
    <row r="118" spans="1:68" x14ac:dyDescent="0.2">
      <c r="A118" s="211"/>
      <c r="B118" s="197"/>
      <c r="C118" s="197"/>
      <c r="D118" s="197"/>
      <c r="E118" s="197"/>
      <c r="F118" s="197"/>
      <c r="G118" s="197"/>
      <c r="H118" s="197"/>
      <c r="I118" s="197"/>
      <c r="J118" s="197"/>
      <c r="K118" s="197"/>
      <c r="L118" s="197"/>
      <c r="M118" s="197"/>
      <c r="N118" s="197"/>
      <c r="O118" s="212"/>
      <c r="P118" s="193" t="s">
        <v>72</v>
      </c>
      <c r="Q118" s="194"/>
      <c r="R118" s="194"/>
      <c r="S118" s="194"/>
      <c r="T118" s="194"/>
      <c r="U118" s="194"/>
      <c r="V118" s="195"/>
      <c r="W118" s="37" t="s">
        <v>70</v>
      </c>
      <c r="X118" s="191">
        <f>IFERROR(SUM(X116:X117),"0")</f>
        <v>112</v>
      </c>
      <c r="Y118" s="191">
        <f>IFERROR(SUM(Y116:Y117),"0")</f>
        <v>112</v>
      </c>
      <c r="Z118" s="191">
        <f>IFERROR(IF(Z116="",0,Z116),"0")+IFERROR(IF(Z117="",0,Z117),"0")</f>
        <v>2.0025599999999999</v>
      </c>
      <c r="AA118" s="192"/>
      <c r="AB118" s="192"/>
      <c r="AC118" s="192"/>
    </row>
    <row r="119" spans="1:68" x14ac:dyDescent="0.2">
      <c r="A119" s="197"/>
      <c r="B119" s="197"/>
      <c r="C119" s="197"/>
      <c r="D119" s="197"/>
      <c r="E119" s="197"/>
      <c r="F119" s="197"/>
      <c r="G119" s="197"/>
      <c r="H119" s="197"/>
      <c r="I119" s="197"/>
      <c r="J119" s="197"/>
      <c r="K119" s="197"/>
      <c r="L119" s="197"/>
      <c r="M119" s="197"/>
      <c r="N119" s="197"/>
      <c r="O119" s="212"/>
      <c r="P119" s="193" t="s">
        <v>72</v>
      </c>
      <c r="Q119" s="194"/>
      <c r="R119" s="194"/>
      <c r="S119" s="194"/>
      <c r="T119" s="194"/>
      <c r="U119" s="194"/>
      <c r="V119" s="195"/>
      <c r="W119" s="37" t="s">
        <v>73</v>
      </c>
      <c r="X119" s="191">
        <f>IFERROR(SUMPRODUCT(X116:X117*H116:H117),"0")</f>
        <v>336</v>
      </c>
      <c r="Y119" s="191">
        <f>IFERROR(SUMPRODUCT(Y116:Y117*H116:H117),"0")</f>
        <v>336</v>
      </c>
      <c r="Z119" s="37"/>
      <c r="AA119" s="192"/>
      <c r="AB119" s="192"/>
      <c r="AC119" s="192"/>
    </row>
    <row r="120" spans="1:68" ht="16.5" customHeight="1" x14ac:dyDescent="0.25">
      <c r="A120" s="215" t="s">
        <v>189</v>
      </c>
      <c r="B120" s="197"/>
      <c r="C120" s="197"/>
      <c r="D120" s="197"/>
      <c r="E120" s="197"/>
      <c r="F120" s="197"/>
      <c r="G120" s="197"/>
      <c r="H120" s="197"/>
      <c r="I120" s="197"/>
      <c r="J120" s="197"/>
      <c r="K120" s="197"/>
      <c r="L120" s="197"/>
      <c r="M120" s="197"/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  <c r="AA120" s="184"/>
      <c r="AB120" s="184"/>
      <c r="AC120" s="184"/>
    </row>
    <row r="121" spans="1:68" ht="14.25" customHeight="1" x14ac:dyDescent="0.25">
      <c r="A121" s="214" t="s">
        <v>132</v>
      </c>
      <c r="B121" s="197"/>
      <c r="C121" s="197"/>
      <c r="D121" s="197"/>
      <c r="E121" s="197"/>
      <c r="F121" s="197"/>
      <c r="G121" s="197"/>
      <c r="H121" s="197"/>
      <c r="I121" s="197"/>
      <c r="J121" s="197"/>
      <c r="K121" s="197"/>
      <c r="L121" s="197"/>
      <c r="M121" s="197"/>
      <c r="N121" s="197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  <c r="AA121" s="185"/>
      <c r="AB121" s="185"/>
      <c r="AC121" s="185"/>
    </row>
    <row r="122" spans="1:68" ht="27" customHeight="1" x14ac:dyDescent="0.25">
      <c r="A122" s="54" t="s">
        <v>190</v>
      </c>
      <c r="B122" s="54" t="s">
        <v>191</v>
      </c>
      <c r="C122" s="31">
        <v>4301135275</v>
      </c>
      <c r="D122" s="198">
        <v>4607111034380</v>
      </c>
      <c r="E122" s="199"/>
      <c r="F122" s="188">
        <v>0.25</v>
      </c>
      <c r="G122" s="32">
        <v>12</v>
      </c>
      <c r="H122" s="188">
        <v>3</v>
      </c>
      <c r="I122" s="188">
        <v>3.28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3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203"/>
      <c r="R122" s="203"/>
      <c r="S122" s="203"/>
      <c r="T122" s="204"/>
      <c r="U122" s="34"/>
      <c r="V122" s="34"/>
      <c r="W122" s="35" t="s">
        <v>70</v>
      </c>
      <c r="X122" s="189">
        <v>140</v>
      </c>
      <c r="Y122" s="190">
        <f>IFERROR(IF(X122="","",X122),"")</f>
        <v>140</v>
      </c>
      <c r="Z122" s="36">
        <f>IFERROR(IF(X122="","",X122*0.01788),"")</f>
        <v>2.5032000000000001</v>
      </c>
      <c r="AA122" s="56"/>
      <c r="AB122" s="57"/>
      <c r="AC122" s="68"/>
      <c r="AG122" s="67"/>
      <c r="AJ122" s="69" t="s">
        <v>71</v>
      </c>
      <c r="AK122" s="69">
        <v>1</v>
      </c>
      <c r="BB122" s="117" t="s">
        <v>80</v>
      </c>
      <c r="BM122" s="67">
        <f>IFERROR(X122*I122,"0")</f>
        <v>459.2</v>
      </c>
      <c r="BN122" s="67">
        <f>IFERROR(Y122*I122,"0")</f>
        <v>459.2</v>
      </c>
      <c r="BO122" s="67">
        <f>IFERROR(X122/J122,"0")</f>
        <v>2</v>
      </c>
      <c r="BP122" s="67">
        <f>IFERROR(Y122/J122,"0")</f>
        <v>2</v>
      </c>
    </row>
    <row r="123" spans="1:68" ht="27" customHeight="1" x14ac:dyDescent="0.25">
      <c r="A123" s="54" t="s">
        <v>192</v>
      </c>
      <c r="B123" s="54" t="s">
        <v>193</v>
      </c>
      <c r="C123" s="31">
        <v>4301135277</v>
      </c>
      <c r="D123" s="198">
        <v>4607111034397</v>
      </c>
      <c r="E123" s="199"/>
      <c r="F123" s="188">
        <v>0.25</v>
      </c>
      <c r="G123" s="32">
        <v>12</v>
      </c>
      <c r="H123" s="188">
        <v>3</v>
      </c>
      <c r="I123" s="188">
        <v>3.28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24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203"/>
      <c r="R123" s="203"/>
      <c r="S123" s="203"/>
      <c r="T123" s="204"/>
      <c r="U123" s="34"/>
      <c r="V123" s="34"/>
      <c r="W123" s="35" t="s">
        <v>70</v>
      </c>
      <c r="X123" s="189">
        <v>0</v>
      </c>
      <c r="Y123" s="190">
        <f>IFERROR(IF(X123="","",X123),"")</f>
        <v>0</v>
      </c>
      <c r="Z123" s="36">
        <f>IFERROR(IF(X123="","",X123*0.01788),"")</f>
        <v>0</v>
      </c>
      <c r="AA123" s="56"/>
      <c r="AB123" s="57"/>
      <c r="AC123" s="68"/>
      <c r="AG123" s="67"/>
      <c r="AJ123" s="69" t="s">
        <v>71</v>
      </c>
      <c r="AK123" s="69">
        <v>1</v>
      </c>
      <c r="BB123" s="118" t="s">
        <v>80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211"/>
      <c r="B124" s="197"/>
      <c r="C124" s="197"/>
      <c r="D124" s="197"/>
      <c r="E124" s="197"/>
      <c r="F124" s="197"/>
      <c r="G124" s="197"/>
      <c r="H124" s="197"/>
      <c r="I124" s="197"/>
      <c r="J124" s="197"/>
      <c r="K124" s="197"/>
      <c r="L124" s="197"/>
      <c r="M124" s="197"/>
      <c r="N124" s="197"/>
      <c r="O124" s="212"/>
      <c r="P124" s="193" t="s">
        <v>72</v>
      </c>
      <c r="Q124" s="194"/>
      <c r="R124" s="194"/>
      <c r="S124" s="194"/>
      <c r="T124" s="194"/>
      <c r="U124" s="194"/>
      <c r="V124" s="195"/>
      <c r="W124" s="37" t="s">
        <v>70</v>
      </c>
      <c r="X124" s="191">
        <f>IFERROR(SUM(X122:X123),"0")</f>
        <v>140</v>
      </c>
      <c r="Y124" s="191">
        <f>IFERROR(SUM(Y122:Y123),"0")</f>
        <v>140</v>
      </c>
      <c r="Z124" s="191">
        <f>IFERROR(IF(Z122="",0,Z122),"0")+IFERROR(IF(Z123="",0,Z123),"0")</f>
        <v>2.5032000000000001</v>
      </c>
      <c r="AA124" s="192"/>
      <c r="AB124" s="192"/>
      <c r="AC124" s="192"/>
    </row>
    <row r="125" spans="1:68" x14ac:dyDescent="0.2">
      <c r="A125" s="197"/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212"/>
      <c r="P125" s="193" t="s">
        <v>72</v>
      </c>
      <c r="Q125" s="194"/>
      <c r="R125" s="194"/>
      <c r="S125" s="194"/>
      <c r="T125" s="194"/>
      <c r="U125" s="194"/>
      <c r="V125" s="195"/>
      <c r="W125" s="37" t="s">
        <v>73</v>
      </c>
      <c r="X125" s="191">
        <f>IFERROR(SUMPRODUCT(X122:X123*H122:H123),"0")</f>
        <v>420</v>
      </c>
      <c r="Y125" s="191">
        <f>IFERROR(SUMPRODUCT(Y122:Y123*H122:H123),"0")</f>
        <v>420</v>
      </c>
      <c r="Z125" s="37"/>
      <c r="AA125" s="192"/>
      <c r="AB125" s="192"/>
      <c r="AC125" s="192"/>
    </row>
    <row r="126" spans="1:68" ht="16.5" customHeight="1" x14ac:dyDescent="0.25">
      <c r="A126" s="215" t="s">
        <v>194</v>
      </c>
      <c r="B126" s="197"/>
      <c r="C126" s="197"/>
      <c r="D126" s="197"/>
      <c r="E126" s="197"/>
      <c r="F126" s="197"/>
      <c r="G126" s="197"/>
      <c r="H126" s="197"/>
      <c r="I126" s="197"/>
      <c r="J126" s="197"/>
      <c r="K126" s="197"/>
      <c r="L126" s="197"/>
      <c r="M126" s="197"/>
      <c r="N126" s="197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  <c r="AA126" s="184"/>
      <c r="AB126" s="184"/>
      <c r="AC126" s="184"/>
    </row>
    <row r="127" spans="1:68" ht="14.25" customHeight="1" x14ac:dyDescent="0.25">
      <c r="A127" s="214" t="s">
        <v>132</v>
      </c>
      <c r="B127" s="197"/>
      <c r="C127" s="197"/>
      <c r="D127" s="197"/>
      <c r="E127" s="197"/>
      <c r="F127" s="197"/>
      <c r="G127" s="197"/>
      <c r="H127" s="197"/>
      <c r="I127" s="197"/>
      <c r="J127" s="197"/>
      <c r="K127" s="197"/>
      <c r="L127" s="197"/>
      <c r="M127" s="197"/>
      <c r="N127" s="197"/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  <c r="AA127" s="185"/>
      <c r="AB127" s="185"/>
      <c r="AC127" s="185"/>
    </row>
    <row r="128" spans="1:68" ht="27" customHeight="1" x14ac:dyDescent="0.25">
      <c r="A128" s="54" t="s">
        <v>195</v>
      </c>
      <c r="B128" s="54" t="s">
        <v>196</v>
      </c>
      <c r="C128" s="31">
        <v>4301135279</v>
      </c>
      <c r="D128" s="198">
        <v>4607111035806</v>
      </c>
      <c r="E128" s="199"/>
      <c r="F128" s="188">
        <v>0.25</v>
      </c>
      <c r="G128" s="32">
        <v>12</v>
      </c>
      <c r="H128" s="188">
        <v>3</v>
      </c>
      <c r="I128" s="188">
        <v>3.7035999999999998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24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203"/>
      <c r="R128" s="203"/>
      <c r="S128" s="203"/>
      <c r="T128" s="204"/>
      <c r="U128" s="34"/>
      <c r="V128" s="34"/>
      <c r="W128" s="35" t="s">
        <v>70</v>
      </c>
      <c r="X128" s="189">
        <v>0</v>
      </c>
      <c r="Y128" s="190">
        <f>IFERROR(IF(X128="","",X128),"")</f>
        <v>0</v>
      </c>
      <c r="Z128" s="36">
        <f>IFERROR(IF(X128="","",X128*0.01788),"")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19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x14ac:dyDescent="0.2">
      <c r="A129" s="211"/>
      <c r="B129" s="197"/>
      <c r="C129" s="197"/>
      <c r="D129" s="197"/>
      <c r="E129" s="197"/>
      <c r="F129" s="197"/>
      <c r="G129" s="197"/>
      <c r="H129" s="197"/>
      <c r="I129" s="197"/>
      <c r="J129" s="197"/>
      <c r="K129" s="197"/>
      <c r="L129" s="197"/>
      <c r="M129" s="197"/>
      <c r="N129" s="197"/>
      <c r="O129" s="212"/>
      <c r="P129" s="193" t="s">
        <v>72</v>
      </c>
      <c r="Q129" s="194"/>
      <c r="R129" s="194"/>
      <c r="S129" s="194"/>
      <c r="T129" s="194"/>
      <c r="U129" s="194"/>
      <c r="V129" s="195"/>
      <c r="W129" s="37" t="s">
        <v>70</v>
      </c>
      <c r="X129" s="191">
        <f>IFERROR(SUM(X128:X128),"0")</f>
        <v>0</v>
      </c>
      <c r="Y129" s="191">
        <f>IFERROR(SUM(Y128:Y128),"0")</f>
        <v>0</v>
      </c>
      <c r="Z129" s="191">
        <f>IFERROR(IF(Z128="",0,Z128),"0")</f>
        <v>0</v>
      </c>
      <c r="AA129" s="192"/>
      <c r="AB129" s="192"/>
      <c r="AC129" s="192"/>
    </row>
    <row r="130" spans="1:68" x14ac:dyDescent="0.2">
      <c r="A130" s="197"/>
      <c r="B130" s="197"/>
      <c r="C130" s="197"/>
      <c r="D130" s="197"/>
      <c r="E130" s="197"/>
      <c r="F130" s="197"/>
      <c r="G130" s="197"/>
      <c r="H130" s="197"/>
      <c r="I130" s="197"/>
      <c r="J130" s="197"/>
      <c r="K130" s="197"/>
      <c r="L130" s="197"/>
      <c r="M130" s="197"/>
      <c r="N130" s="197"/>
      <c r="O130" s="212"/>
      <c r="P130" s="193" t="s">
        <v>72</v>
      </c>
      <c r="Q130" s="194"/>
      <c r="R130" s="194"/>
      <c r="S130" s="194"/>
      <c r="T130" s="194"/>
      <c r="U130" s="194"/>
      <c r="V130" s="195"/>
      <c r="W130" s="37" t="s">
        <v>73</v>
      </c>
      <c r="X130" s="191">
        <f>IFERROR(SUMPRODUCT(X128:X128*H128:H128),"0")</f>
        <v>0</v>
      </c>
      <c r="Y130" s="191">
        <f>IFERROR(SUMPRODUCT(Y128:Y128*H128:H128),"0")</f>
        <v>0</v>
      </c>
      <c r="Z130" s="37"/>
      <c r="AA130" s="192"/>
      <c r="AB130" s="192"/>
      <c r="AC130" s="192"/>
    </row>
    <row r="131" spans="1:68" ht="16.5" customHeight="1" x14ac:dyDescent="0.25">
      <c r="A131" s="215" t="s">
        <v>197</v>
      </c>
      <c r="B131" s="197"/>
      <c r="C131" s="197"/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  <c r="AA131" s="184"/>
      <c r="AB131" s="184"/>
      <c r="AC131" s="184"/>
    </row>
    <row r="132" spans="1:68" ht="14.25" customHeight="1" x14ac:dyDescent="0.25">
      <c r="A132" s="214" t="s">
        <v>198</v>
      </c>
      <c r="B132" s="197"/>
      <c r="C132" s="197"/>
      <c r="D132" s="197"/>
      <c r="E132" s="197"/>
      <c r="F132" s="197"/>
      <c r="G132" s="197"/>
      <c r="H132" s="197"/>
      <c r="I132" s="197"/>
      <c r="J132" s="197"/>
      <c r="K132" s="197"/>
      <c r="L132" s="197"/>
      <c r="M132" s="197"/>
      <c r="N132" s="197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  <c r="AA132" s="185"/>
      <c r="AB132" s="185"/>
      <c r="AC132" s="185"/>
    </row>
    <row r="133" spans="1:68" ht="27" customHeight="1" x14ac:dyDescent="0.25">
      <c r="A133" s="54" t="s">
        <v>199</v>
      </c>
      <c r="B133" s="54" t="s">
        <v>200</v>
      </c>
      <c r="C133" s="31">
        <v>4301071054</v>
      </c>
      <c r="D133" s="198">
        <v>4607111035639</v>
      </c>
      <c r="E133" s="199"/>
      <c r="F133" s="188">
        <v>0.2</v>
      </c>
      <c r="G133" s="32">
        <v>8</v>
      </c>
      <c r="H133" s="188">
        <v>1.6</v>
      </c>
      <c r="I133" s="188">
        <v>2.12</v>
      </c>
      <c r="J133" s="32">
        <v>72</v>
      </c>
      <c r="K133" s="32" t="s">
        <v>201</v>
      </c>
      <c r="L133" s="32" t="s">
        <v>68</v>
      </c>
      <c r="M133" s="33" t="s">
        <v>69</v>
      </c>
      <c r="N133" s="33"/>
      <c r="O133" s="32">
        <v>180</v>
      </c>
      <c r="P133" s="241" t="s">
        <v>202</v>
      </c>
      <c r="Q133" s="203"/>
      <c r="R133" s="203"/>
      <c r="S133" s="203"/>
      <c r="T133" s="204"/>
      <c r="U133" s="34"/>
      <c r="V133" s="34"/>
      <c r="W133" s="35" t="s">
        <v>70</v>
      </c>
      <c r="X133" s="189">
        <v>0</v>
      </c>
      <c r="Y133" s="190">
        <f>IFERROR(IF(X133="","",X133),"")</f>
        <v>0</v>
      </c>
      <c r="Z133" s="36">
        <f>IFERROR(IF(X133="","",X133*0.01157),"")</f>
        <v>0</v>
      </c>
      <c r="AA133" s="56"/>
      <c r="AB133" s="57"/>
      <c r="AC133" s="68"/>
      <c r="AG133" s="67"/>
      <c r="AJ133" s="69" t="s">
        <v>71</v>
      </c>
      <c r="AK133" s="69">
        <v>1</v>
      </c>
      <c r="BB133" s="120" t="s">
        <v>80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203</v>
      </c>
      <c r="B134" s="54" t="s">
        <v>204</v>
      </c>
      <c r="C134" s="31">
        <v>4301135540</v>
      </c>
      <c r="D134" s="198">
        <v>4607111035646</v>
      </c>
      <c r="E134" s="199"/>
      <c r="F134" s="188">
        <v>0.2</v>
      </c>
      <c r="G134" s="32">
        <v>8</v>
      </c>
      <c r="H134" s="188">
        <v>1.6</v>
      </c>
      <c r="I134" s="188">
        <v>2.12</v>
      </c>
      <c r="J134" s="32">
        <v>72</v>
      </c>
      <c r="K134" s="32" t="s">
        <v>201</v>
      </c>
      <c r="L134" s="32" t="s">
        <v>68</v>
      </c>
      <c r="M134" s="33" t="s">
        <v>69</v>
      </c>
      <c r="N134" s="33"/>
      <c r="O134" s="32">
        <v>180</v>
      </c>
      <c r="P134" s="31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203"/>
      <c r="R134" s="203"/>
      <c r="S134" s="203"/>
      <c r="T134" s="204"/>
      <c r="U134" s="34"/>
      <c r="V134" s="34"/>
      <c r="W134" s="35" t="s">
        <v>70</v>
      </c>
      <c r="X134" s="189">
        <v>0</v>
      </c>
      <c r="Y134" s="190">
        <f>IFERROR(IF(X134="","",X134),"")</f>
        <v>0</v>
      </c>
      <c r="Z134" s="36">
        <f>IFERROR(IF(X134="","",X134*0.01157),"")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1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211"/>
      <c r="B135" s="197"/>
      <c r="C135" s="197"/>
      <c r="D135" s="197"/>
      <c r="E135" s="197"/>
      <c r="F135" s="197"/>
      <c r="G135" s="197"/>
      <c r="H135" s="197"/>
      <c r="I135" s="197"/>
      <c r="J135" s="197"/>
      <c r="K135" s="197"/>
      <c r="L135" s="197"/>
      <c r="M135" s="197"/>
      <c r="N135" s="197"/>
      <c r="O135" s="212"/>
      <c r="P135" s="193" t="s">
        <v>72</v>
      </c>
      <c r="Q135" s="194"/>
      <c r="R135" s="194"/>
      <c r="S135" s="194"/>
      <c r="T135" s="194"/>
      <c r="U135" s="194"/>
      <c r="V135" s="195"/>
      <c r="W135" s="37" t="s">
        <v>70</v>
      </c>
      <c r="X135" s="191">
        <f>IFERROR(SUM(X133:X134),"0")</f>
        <v>0</v>
      </c>
      <c r="Y135" s="191">
        <f>IFERROR(SUM(Y133:Y134),"0")</f>
        <v>0</v>
      </c>
      <c r="Z135" s="191">
        <f>IFERROR(IF(Z133="",0,Z133),"0")+IFERROR(IF(Z134="",0,Z134),"0")</f>
        <v>0</v>
      </c>
      <c r="AA135" s="192"/>
      <c r="AB135" s="192"/>
      <c r="AC135" s="192"/>
    </row>
    <row r="136" spans="1:68" x14ac:dyDescent="0.2">
      <c r="A136" s="197"/>
      <c r="B136" s="197"/>
      <c r="C136" s="197"/>
      <c r="D136" s="197"/>
      <c r="E136" s="197"/>
      <c r="F136" s="197"/>
      <c r="G136" s="197"/>
      <c r="H136" s="197"/>
      <c r="I136" s="197"/>
      <c r="J136" s="197"/>
      <c r="K136" s="197"/>
      <c r="L136" s="197"/>
      <c r="M136" s="197"/>
      <c r="N136" s="197"/>
      <c r="O136" s="212"/>
      <c r="P136" s="193" t="s">
        <v>72</v>
      </c>
      <c r="Q136" s="194"/>
      <c r="R136" s="194"/>
      <c r="S136" s="194"/>
      <c r="T136" s="194"/>
      <c r="U136" s="194"/>
      <c r="V136" s="195"/>
      <c r="W136" s="37" t="s">
        <v>73</v>
      </c>
      <c r="X136" s="191">
        <f>IFERROR(SUMPRODUCT(X133:X134*H133:H134),"0")</f>
        <v>0</v>
      </c>
      <c r="Y136" s="191">
        <f>IFERROR(SUMPRODUCT(Y133:Y134*H133:H134),"0")</f>
        <v>0</v>
      </c>
      <c r="Z136" s="37"/>
      <c r="AA136" s="192"/>
      <c r="AB136" s="192"/>
      <c r="AC136" s="192"/>
    </row>
    <row r="137" spans="1:68" ht="16.5" customHeight="1" x14ac:dyDescent="0.25">
      <c r="A137" s="215" t="s">
        <v>205</v>
      </c>
      <c r="B137" s="197"/>
      <c r="C137" s="197"/>
      <c r="D137" s="197"/>
      <c r="E137" s="197"/>
      <c r="F137" s="197"/>
      <c r="G137" s="197"/>
      <c r="H137" s="197"/>
      <c r="I137" s="197"/>
      <c r="J137" s="197"/>
      <c r="K137" s="197"/>
      <c r="L137" s="197"/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  <c r="AA137" s="184"/>
      <c r="AB137" s="184"/>
      <c r="AC137" s="184"/>
    </row>
    <row r="138" spans="1:68" ht="14.25" customHeight="1" x14ac:dyDescent="0.25">
      <c r="A138" s="214" t="s">
        <v>132</v>
      </c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  <c r="AA138" s="185"/>
      <c r="AB138" s="185"/>
      <c r="AC138" s="185"/>
    </row>
    <row r="139" spans="1:68" ht="27" customHeight="1" x14ac:dyDescent="0.25">
      <c r="A139" s="54" t="s">
        <v>206</v>
      </c>
      <c r="B139" s="54" t="s">
        <v>207</v>
      </c>
      <c r="C139" s="31">
        <v>4301135281</v>
      </c>
      <c r="D139" s="198">
        <v>4607111036568</v>
      </c>
      <c r="E139" s="199"/>
      <c r="F139" s="188">
        <v>0.28000000000000003</v>
      </c>
      <c r="G139" s="32">
        <v>6</v>
      </c>
      <c r="H139" s="188">
        <v>1.68</v>
      </c>
      <c r="I139" s="188">
        <v>2.1017999999999999</v>
      </c>
      <c r="J139" s="32">
        <v>126</v>
      </c>
      <c r="K139" s="32" t="s">
        <v>79</v>
      </c>
      <c r="L139" s="32" t="s">
        <v>68</v>
      </c>
      <c r="M139" s="33" t="s">
        <v>69</v>
      </c>
      <c r="N139" s="33"/>
      <c r="O139" s="32">
        <v>180</v>
      </c>
      <c r="P139" s="25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203"/>
      <c r="R139" s="203"/>
      <c r="S139" s="203"/>
      <c r="T139" s="204"/>
      <c r="U139" s="34"/>
      <c r="V139" s="34"/>
      <c r="W139" s="35" t="s">
        <v>70</v>
      </c>
      <c r="X139" s="189">
        <v>0</v>
      </c>
      <c r="Y139" s="190">
        <f>IFERROR(IF(X139="","",X139),"")</f>
        <v>0</v>
      </c>
      <c r="Z139" s="36">
        <f>IFERROR(IF(X139="","",X139*0.00936),"")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2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211"/>
      <c r="B140" s="197"/>
      <c r="C140" s="197"/>
      <c r="D140" s="197"/>
      <c r="E140" s="197"/>
      <c r="F140" s="197"/>
      <c r="G140" s="197"/>
      <c r="H140" s="197"/>
      <c r="I140" s="197"/>
      <c r="J140" s="197"/>
      <c r="K140" s="197"/>
      <c r="L140" s="197"/>
      <c r="M140" s="197"/>
      <c r="N140" s="197"/>
      <c r="O140" s="212"/>
      <c r="P140" s="193" t="s">
        <v>72</v>
      </c>
      <c r="Q140" s="194"/>
      <c r="R140" s="194"/>
      <c r="S140" s="194"/>
      <c r="T140" s="194"/>
      <c r="U140" s="194"/>
      <c r="V140" s="195"/>
      <c r="W140" s="37" t="s">
        <v>70</v>
      </c>
      <c r="X140" s="191">
        <f>IFERROR(SUM(X139:X139),"0")</f>
        <v>0</v>
      </c>
      <c r="Y140" s="191">
        <f>IFERROR(SUM(Y139:Y139),"0")</f>
        <v>0</v>
      </c>
      <c r="Z140" s="191">
        <f>IFERROR(IF(Z139="",0,Z139),"0")</f>
        <v>0</v>
      </c>
      <c r="AA140" s="192"/>
      <c r="AB140" s="192"/>
      <c r="AC140" s="192"/>
    </row>
    <row r="141" spans="1:68" x14ac:dyDescent="0.2">
      <c r="A141" s="197"/>
      <c r="B141" s="197"/>
      <c r="C141" s="197"/>
      <c r="D141" s="197"/>
      <c r="E141" s="197"/>
      <c r="F141" s="197"/>
      <c r="G141" s="197"/>
      <c r="H141" s="197"/>
      <c r="I141" s="197"/>
      <c r="J141" s="197"/>
      <c r="K141" s="197"/>
      <c r="L141" s="197"/>
      <c r="M141" s="197"/>
      <c r="N141" s="197"/>
      <c r="O141" s="212"/>
      <c r="P141" s="193" t="s">
        <v>72</v>
      </c>
      <c r="Q141" s="194"/>
      <c r="R141" s="194"/>
      <c r="S141" s="194"/>
      <c r="T141" s="194"/>
      <c r="U141" s="194"/>
      <c r="V141" s="195"/>
      <c r="W141" s="37" t="s">
        <v>73</v>
      </c>
      <c r="X141" s="191">
        <f>IFERROR(SUMPRODUCT(X139:X139*H139:H139),"0")</f>
        <v>0</v>
      </c>
      <c r="Y141" s="191">
        <f>IFERROR(SUMPRODUCT(Y139:Y139*H139:H139),"0")</f>
        <v>0</v>
      </c>
      <c r="Z141" s="37"/>
      <c r="AA141" s="192"/>
      <c r="AB141" s="192"/>
      <c r="AC141" s="192"/>
    </row>
    <row r="142" spans="1:68" ht="27.75" customHeight="1" x14ac:dyDescent="0.2">
      <c r="A142" s="231" t="s">
        <v>208</v>
      </c>
      <c r="B142" s="232"/>
      <c r="C142" s="232"/>
      <c r="D142" s="232"/>
      <c r="E142" s="232"/>
      <c r="F142" s="232"/>
      <c r="G142" s="232"/>
      <c r="H142" s="232"/>
      <c r="I142" s="232"/>
      <c r="J142" s="232"/>
      <c r="K142" s="232"/>
      <c r="L142" s="232"/>
      <c r="M142" s="232"/>
      <c r="N142" s="232"/>
      <c r="O142" s="232"/>
      <c r="P142" s="232"/>
      <c r="Q142" s="232"/>
      <c r="R142" s="232"/>
      <c r="S142" s="232"/>
      <c r="T142" s="232"/>
      <c r="U142" s="232"/>
      <c r="V142" s="232"/>
      <c r="W142" s="232"/>
      <c r="X142" s="232"/>
      <c r="Y142" s="232"/>
      <c r="Z142" s="232"/>
      <c r="AA142" s="48"/>
      <c r="AB142" s="48"/>
      <c r="AC142" s="48"/>
    </row>
    <row r="143" spans="1:68" ht="16.5" customHeight="1" x14ac:dyDescent="0.25">
      <c r="A143" s="215" t="s">
        <v>209</v>
      </c>
      <c r="B143" s="197"/>
      <c r="C143" s="197"/>
      <c r="D143" s="197"/>
      <c r="E143" s="197"/>
      <c r="F143" s="197"/>
      <c r="G143" s="197"/>
      <c r="H143" s="197"/>
      <c r="I143" s="197"/>
      <c r="J143" s="197"/>
      <c r="K143" s="197"/>
      <c r="L143" s="197"/>
      <c r="M143" s="197"/>
      <c r="N143" s="197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97"/>
      <c r="AA143" s="184"/>
      <c r="AB143" s="184"/>
      <c r="AC143" s="184"/>
    </row>
    <row r="144" spans="1:68" ht="14.25" customHeight="1" x14ac:dyDescent="0.25">
      <c r="A144" s="214" t="s">
        <v>132</v>
      </c>
      <c r="B144" s="197"/>
      <c r="C144" s="197"/>
      <c r="D144" s="197"/>
      <c r="E144" s="197"/>
      <c r="F144" s="197"/>
      <c r="G144" s="197"/>
      <c r="H144" s="197"/>
      <c r="I144" s="197"/>
      <c r="J144" s="197"/>
      <c r="K144" s="197"/>
      <c r="L144" s="197"/>
      <c r="M144" s="197"/>
      <c r="N144" s="197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97"/>
      <c r="AA144" s="185"/>
      <c r="AB144" s="185"/>
      <c r="AC144" s="185"/>
    </row>
    <row r="145" spans="1:68" ht="27" customHeight="1" x14ac:dyDescent="0.25">
      <c r="A145" s="54" t="s">
        <v>210</v>
      </c>
      <c r="B145" s="54" t="s">
        <v>211</v>
      </c>
      <c r="C145" s="31">
        <v>4301135317</v>
      </c>
      <c r="D145" s="198">
        <v>4607111039057</v>
      </c>
      <c r="E145" s="199"/>
      <c r="F145" s="188">
        <v>1.8</v>
      </c>
      <c r="G145" s="32">
        <v>1</v>
      </c>
      <c r="H145" s="188">
        <v>1.8</v>
      </c>
      <c r="I145" s="188">
        <v>1.9</v>
      </c>
      <c r="J145" s="32">
        <v>234</v>
      </c>
      <c r="K145" s="32" t="s">
        <v>128</v>
      </c>
      <c r="L145" s="32" t="s">
        <v>68</v>
      </c>
      <c r="M145" s="33" t="s">
        <v>69</v>
      </c>
      <c r="N145" s="33"/>
      <c r="O145" s="32">
        <v>180</v>
      </c>
      <c r="P145" s="378" t="s">
        <v>212</v>
      </c>
      <c r="Q145" s="203"/>
      <c r="R145" s="203"/>
      <c r="S145" s="203"/>
      <c r="T145" s="204"/>
      <c r="U145" s="34"/>
      <c r="V145" s="34"/>
      <c r="W145" s="35" t="s">
        <v>70</v>
      </c>
      <c r="X145" s="189">
        <v>0</v>
      </c>
      <c r="Y145" s="190">
        <f>IFERROR(IF(X145="","",X145),"")</f>
        <v>0</v>
      </c>
      <c r="Z145" s="36">
        <f>IFERROR(IF(X145="","",X145*0.00502),"")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3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1"/>
      <c r="B146" s="197"/>
      <c r="C146" s="197"/>
      <c r="D146" s="197"/>
      <c r="E146" s="197"/>
      <c r="F146" s="197"/>
      <c r="G146" s="197"/>
      <c r="H146" s="197"/>
      <c r="I146" s="197"/>
      <c r="J146" s="197"/>
      <c r="K146" s="197"/>
      <c r="L146" s="197"/>
      <c r="M146" s="197"/>
      <c r="N146" s="197"/>
      <c r="O146" s="212"/>
      <c r="P146" s="193" t="s">
        <v>72</v>
      </c>
      <c r="Q146" s="194"/>
      <c r="R146" s="194"/>
      <c r="S146" s="194"/>
      <c r="T146" s="194"/>
      <c r="U146" s="194"/>
      <c r="V146" s="195"/>
      <c r="W146" s="37" t="s">
        <v>70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x14ac:dyDescent="0.2">
      <c r="A147" s="197"/>
      <c r="B147" s="197"/>
      <c r="C147" s="197"/>
      <c r="D147" s="197"/>
      <c r="E147" s="197"/>
      <c r="F147" s="197"/>
      <c r="G147" s="197"/>
      <c r="H147" s="197"/>
      <c r="I147" s="197"/>
      <c r="J147" s="197"/>
      <c r="K147" s="197"/>
      <c r="L147" s="197"/>
      <c r="M147" s="197"/>
      <c r="N147" s="197"/>
      <c r="O147" s="212"/>
      <c r="P147" s="193" t="s">
        <v>72</v>
      </c>
      <c r="Q147" s="194"/>
      <c r="R147" s="194"/>
      <c r="S147" s="194"/>
      <c r="T147" s="194"/>
      <c r="U147" s="194"/>
      <c r="V147" s="195"/>
      <c r="W147" s="37" t="s">
        <v>73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customHeight="1" x14ac:dyDescent="0.25">
      <c r="A148" s="215" t="s">
        <v>213</v>
      </c>
      <c r="B148" s="197"/>
      <c r="C148" s="197"/>
      <c r="D148" s="197"/>
      <c r="E148" s="197"/>
      <c r="F148" s="197"/>
      <c r="G148" s="197"/>
      <c r="H148" s="197"/>
      <c r="I148" s="197"/>
      <c r="J148" s="197"/>
      <c r="K148" s="197"/>
      <c r="L148" s="197"/>
      <c r="M148" s="197"/>
      <c r="N148" s="197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97"/>
      <c r="AA148" s="184"/>
      <c r="AB148" s="184"/>
      <c r="AC148" s="184"/>
    </row>
    <row r="149" spans="1:68" ht="14.25" customHeight="1" x14ac:dyDescent="0.25">
      <c r="A149" s="214" t="s">
        <v>64</v>
      </c>
      <c r="B149" s="197"/>
      <c r="C149" s="197"/>
      <c r="D149" s="197"/>
      <c r="E149" s="197"/>
      <c r="F149" s="197"/>
      <c r="G149" s="197"/>
      <c r="H149" s="197"/>
      <c r="I149" s="197"/>
      <c r="J149" s="197"/>
      <c r="K149" s="197"/>
      <c r="L149" s="197"/>
      <c r="M149" s="197"/>
      <c r="N149" s="197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  <c r="AA149" s="185"/>
      <c r="AB149" s="185"/>
      <c r="AC149" s="185"/>
    </row>
    <row r="150" spans="1:68" ht="16.5" customHeight="1" x14ac:dyDescent="0.25">
      <c r="A150" s="54" t="s">
        <v>214</v>
      </c>
      <c r="B150" s="54" t="s">
        <v>215</v>
      </c>
      <c r="C150" s="31">
        <v>4301071062</v>
      </c>
      <c r="D150" s="198">
        <v>4607111036384</v>
      </c>
      <c r="E150" s="199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67</v>
      </c>
      <c r="L150" s="32" t="s">
        <v>68</v>
      </c>
      <c r="M150" s="33" t="s">
        <v>69</v>
      </c>
      <c r="N150" s="33"/>
      <c r="O150" s="32">
        <v>180</v>
      </c>
      <c r="P150" s="382" t="s">
        <v>216</v>
      </c>
      <c r="Q150" s="203"/>
      <c r="R150" s="203"/>
      <c r="S150" s="203"/>
      <c r="T150" s="204"/>
      <c r="U150" s="34"/>
      <c r="V150" s="34"/>
      <c r="W150" s="35" t="s">
        <v>70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customHeight="1" x14ac:dyDescent="0.25">
      <c r="A151" s="54" t="s">
        <v>217</v>
      </c>
      <c r="B151" s="54" t="s">
        <v>218</v>
      </c>
      <c r="C151" s="31">
        <v>4301070956</v>
      </c>
      <c r="D151" s="198">
        <v>4640242180250</v>
      </c>
      <c r="E151" s="199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210" t="s">
        <v>219</v>
      </c>
      <c r="Q151" s="203"/>
      <c r="R151" s="203"/>
      <c r="S151" s="203"/>
      <c r="T151" s="204"/>
      <c r="U151" s="34"/>
      <c r="V151" s="34"/>
      <c r="W151" s="35" t="s">
        <v>70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 t="s">
        <v>71</v>
      </c>
      <c r="AK151" s="69">
        <v>1</v>
      </c>
      <c r="BB151" s="12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220</v>
      </c>
      <c r="B152" s="54" t="s">
        <v>221</v>
      </c>
      <c r="C152" s="31">
        <v>4301071050</v>
      </c>
      <c r="D152" s="198">
        <v>4607111036216</v>
      </c>
      <c r="E152" s="199"/>
      <c r="F152" s="188">
        <v>5</v>
      </c>
      <c r="G152" s="32">
        <v>1</v>
      </c>
      <c r="H152" s="188">
        <v>5</v>
      </c>
      <c r="I152" s="188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87" t="s">
        <v>222</v>
      </c>
      <c r="Q152" s="203"/>
      <c r="R152" s="203"/>
      <c r="S152" s="203"/>
      <c r="T152" s="204"/>
      <c r="U152" s="34"/>
      <c r="V152" s="34"/>
      <c r="W152" s="35" t="s">
        <v>70</v>
      </c>
      <c r="X152" s="189">
        <v>0</v>
      </c>
      <c r="Y152" s="190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26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223</v>
      </c>
      <c r="B153" s="54" t="s">
        <v>224</v>
      </c>
      <c r="C153" s="31">
        <v>4301071027</v>
      </c>
      <c r="D153" s="198">
        <v>4607111036278</v>
      </c>
      <c r="E153" s="199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358" t="s">
        <v>225</v>
      </c>
      <c r="Q153" s="203"/>
      <c r="R153" s="203"/>
      <c r="S153" s="203"/>
      <c r="T153" s="204"/>
      <c r="U153" s="34"/>
      <c r="V153" s="34"/>
      <c r="W153" s="35" t="s">
        <v>70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2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11"/>
      <c r="B154" s="197"/>
      <c r="C154" s="197"/>
      <c r="D154" s="197"/>
      <c r="E154" s="197"/>
      <c r="F154" s="197"/>
      <c r="G154" s="197"/>
      <c r="H154" s="197"/>
      <c r="I154" s="197"/>
      <c r="J154" s="197"/>
      <c r="K154" s="197"/>
      <c r="L154" s="197"/>
      <c r="M154" s="197"/>
      <c r="N154" s="197"/>
      <c r="O154" s="212"/>
      <c r="P154" s="193" t="s">
        <v>72</v>
      </c>
      <c r="Q154" s="194"/>
      <c r="R154" s="194"/>
      <c r="S154" s="194"/>
      <c r="T154" s="194"/>
      <c r="U154" s="194"/>
      <c r="V154" s="195"/>
      <c r="W154" s="37" t="s">
        <v>70</v>
      </c>
      <c r="X154" s="191">
        <f>IFERROR(SUM(X150:X153),"0")</f>
        <v>0</v>
      </c>
      <c r="Y154" s="191">
        <f>IFERROR(SUM(Y150:Y153),"0")</f>
        <v>0</v>
      </c>
      <c r="Z154" s="191">
        <f>IFERROR(IF(Z150="",0,Z150),"0")+IFERROR(IF(Z151="",0,Z151),"0")+IFERROR(IF(Z152="",0,Z152),"0")+IFERROR(IF(Z153="",0,Z153),"0")</f>
        <v>0</v>
      </c>
      <c r="AA154" s="192"/>
      <c r="AB154" s="192"/>
      <c r="AC154" s="192"/>
    </row>
    <row r="155" spans="1:68" x14ac:dyDescent="0.2">
      <c r="A155" s="197"/>
      <c r="B155" s="197"/>
      <c r="C155" s="197"/>
      <c r="D155" s="197"/>
      <c r="E155" s="197"/>
      <c r="F155" s="197"/>
      <c r="G155" s="197"/>
      <c r="H155" s="197"/>
      <c r="I155" s="197"/>
      <c r="J155" s="197"/>
      <c r="K155" s="197"/>
      <c r="L155" s="197"/>
      <c r="M155" s="197"/>
      <c r="N155" s="197"/>
      <c r="O155" s="212"/>
      <c r="P155" s="193" t="s">
        <v>72</v>
      </c>
      <c r="Q155" s="194"/>
      <c r="R155" s="194"/>
      <c r="S155" s="194"/>
      <c r="T155" s="194"/>
      <c r="U155" s="194"/>
      <c r="V155" s="195"/>
      <c r="W155" s="37" t="s">
        <v>73</v>
      </c>
      <c r="X155" s="191">
        <f>IFERROR(SUMPRODUCT(X150:X153*H150:H153),"0")</f>
        <v>0</v>
      </c>
      <c r="Y155" s="191">
        <f>IFERROR(SUMPRODUCT(Y150:Y153*H150:H153),"0")</f>
        <v>0</v>
      </c>
      <c r="Z155" s="37"/>
      <c r="AA155" s="192"/>
      <c r="AB155" s="192"/>
      <c r="AC155" s="192"/>
    </row>
    <row r="156" spans="1:68" ht="14.25" customHeight="1" x14ac:dyDescent="0.25">
      <c r="A156" s="214" t="s">
        <v>226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  <c r="AA156" s="185"/>
      <c r="AB156" s="185"/>
      <c r="AC156" s="185"/>
    </row>
    <row r="157" spans="1:68" ht="27" customHeight="1" x14ac:dyDescent="0.25">
      <c r="A157" s="54" t="s">
        <v>227</v>
      </c>
      <c r="B157" s="54" t="s">
        <v>228</v>
      </c>
      <c r="C157" s="31">
        <v>4301080153</v>
      </c>
      <c r="D157" s="198">
        <v>4607111036827</v>
      </c>
      <c r="E157" s="199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90</v>
      </c>
      <c r="P157" s="39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203"/>
      <c r="R157" s="203"/>
      <c r="S157" s="203"/>
      <c r="T157" s="204"/>
      <c r="U157" s="34"/>
      <c r="V157" s="34"/>
      <c r="W157" s="35" t="s">
        <v>70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28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229</v>
      </c>
      <c r="B158" s="54" t="s">
        <v>230</v>
      </c>
      <c r="C158" s="31">
        <v>4301080154</v>
      </c>
      <c r="D158" s="198">
        <v>4607111036834</v>
      </c>
      <c r="E158" s="199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203"/>
      <c r="R158" s="203"/>
      <c r="S158" s="203"/>
      <c r="T158" s="204"/>
      <c r="U158" s="34"/>
      <c r="V158" s="34"/>
      <c r="W158" s="35" t="s">
        <v>70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29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11"/>
      <c r="B159" s="197"/>
      <c r="C159" s="197"/>
      <c r="D159" s="197"/>
      <c r="E159" s="197"/>
      <c r="F159" s="197"/>
      <c r="G159" s="197"/>
      <c r="H159" s="197"/>
      <c r="I159" s="197"/>
      <c r="J159" s="197"/>
      <c r="K159" s="197"/>
      <c r="L159" s="197"/>
      <c r="M159" s="197"/>
      <c r="N159" s="197"/>
      <c r="O159" s="212"/>
      <c r="P159" s="193" t="s">
        <v>72</v>
      </c>
      <c r="Q159" s="194"/>
      <c r="R159" s="194"/>
      <c r="S159" s="194"/>
      <c r="T159" s="194"/>
      <c r="U159" s="194"/>
      <c r="V159" s="195"/>
      <c r="W159" s="37" t="s">
        <v>70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x14ac:dyDescent="0.2">
      <c r="A160" s="197"/>
      <c r="B160" s="197"/>
      <c r="C160" s="197"/>
      <c r="D160" s="197"/>
      <c r="E160" s="197"/>
      <c r="F160" s="197"/>
      <c r="G160" s="197"/>
      <c r="H160" s="197"/>
      <c r="I160" s="197"/>
      <c r="J160" s="197"/>
      <c r="K160" s="197"/>
      <c r="L160" s="197"/>
      <c r="M160" s="197"/>
      <c r="N160" s="197"/>
      <c r="O160" s="212"/>
      <c r="P160" s="193" t="s">
        <v>72</v>
      </c>
      <c r="Q160" s="194"/>
      <c r="R160" s="194"/>
      <c r="S160" s="194"/>
      <c r="T160" s="194"/>
      <c r="U160" s="194"/>
      <c r="V160" s="195"/>
      <c r="W160" s="37" t="s">
        <v>73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customHeight="1" x14ac:dyDescent="0.2">
      <c r="A161" s="231" t="s">
        <v>231</v>
      </c>
      <c r="B161" s="232"/>
      <c r="C161" s="232"/>
      <c r="D161" s="232"/>
      <c r="E161" s="232"/>
      <c r="F161" s="232"/>
      <c r="G161" s="232"/>
      <c r="H161" s="232"/>
      <c r="I161" s="232"/>
      <c r="J161" s="232"/>
      <c r="K161" s="232"/>
      <c r="L161" s="232"/>
      <c r="M161" s="232"/>
      <c r="N161" s="232"/>
      <c r="O161" s="232"/>
      <c r="P161" s="232"/>
      <c r="Q161" s="232"/>
      <c r="R161" s="232"/>
      <c r="S161" s="232"/>
      <c r="T161" s="232"/>
      <c r="U161" s="232"/>
      <c r="V161" s="232"/>
      <c r="W161" s="232"/>
      <c r="X161" s="232"/>
      <c r="Y161" s="232"/>
      <c r="Z161" s="232"/>
      <c r="AA161" s="48"/>
      <c r="AB161" s="48"/>
      <c r="AC161" s="48"/>
    </row>
    <row r="162" spans="1:68" ht="16.5" customHeight="1" x14ac:dyDescent="0.25">
      <c r="A162" s="215" t="s">
        <v>232</v>
      </c>
      <c r="B162" s="197"/>
      <c r="C162" s="197"/>
      <c r="D162" s="197"/>
      <c r="E162" s="197"/>
      <c r="F162" s="197"/>
      <c r="G162" s="197"/>
      <c r="H162" s="197"/>
      <c r="I162" s="197"/>
      <c r="J162" s="197"/>
      <c r="K162" s="197"/>
      <c r="L162" s="197"/>
      <c r="M162" s="197"/>
      <c r="N162" s="197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  <c r="AA162" s="184"/>
      <c r="AB162" s="184"/>
      <c r="AC162" s="184"/>
    </row>
    <row r="163" spans="1:68" ht="14.25" customHeight="1" x14ac:dyDescent="0.25">
      <c r="A163" s="214" t="s">
        <v>76</v>
      </c>
      <c r="B163" s="197"/>
      <c r="C163" s="197"/>
      <c r="D163" s="197"/>
      <c r="E163" s="197"/>
      <c r="F163" s="197"/>
      <c r="G163" s="197"/>
      <c r="H163" s="197"/>
      <c r="I163" s="197"/>
      <c r="J163" s="197"/>
      <c r="K163" s="197"/>
      <c r="L163" s="197"/>
      <c r="M163" s="197"/>
      <c r="N163" s="197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  <c r="AA163" s="185"/>
      <c r="AB163" s="185"/>
      <c r="AC163" s="185"/>
    </row>
    <row r="164" spans="1:68" ht="16.5" customHeight="1" x14ac:dyDescent="0.25">
      <c r="A164" s="54" t="s">
        <v>233</v>
      </c>
      <c r="B164" s="54" t="s">
        <v>234</v>
      </c>
      <c r="C164" s="31">
        <v>4301132097</v>
      </c>
      <c r="D164" s="198">
        <v>4607111035721</v>
      </c>
      <c r="E164" s="199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79</v>
      </c>
      <c r="L164" s="32" t="s">
        <v>68</v>
      </c>
      <c r="M164" s="33" t="s">
        <v>69</v>
      </c>
      <c r="N164" s="33"/>
      <c r="O164" s="32">
        <v>365</v>
      </c>
      <c r="P164" s="26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203"/>
      <c r="R164" s="203"/>
      <c r="S164" s="203"/>
      <c r="T164" s="204"/>
      <c r="U164" s="34"/>
      <c r="V164" s="34"/>
      <c r="W164" s="35" t="s">
        <v>70</v>
      </c>
      <c r="X164" s="189">
        <v>84</v>
      </c>
      <c r="Y164" s="190">
        <f>IFERROR(IF(X164="","",X164),"")</f>
        <v>84</v>
      </c>
      <c r="Z164" s="36">
        <f>IFERROR(IF(X164="","",X164*0.01788),"")</f>
        <v>1.5019199999999999</v>
      </c>
      <c r="AA164" s="56"/>
      <c r="AB164" s="57"/>
      <c r="AC164" s="68"/>
      <c r="AG164" s="67"/>
      <c r="AJ164" s="69" t="s">
        <v>71</v>
      </c>
      <c r="AK164" s="69">
        <v>1</v>
      </c>
      <c r="BB164" s="130" t="s">
        <v>80</v>
      </c>
      <c r="BM164" s="67">
        <f>IFERROR(X164*I164,"0")</f>
        <v>284.59199999999998</v>
      </c>
      <c r="BN164" s="67">
        <f>IFERROR(Y164*I164,"0")</f>
        <v>284.59199999999998</v>
      </c>
      <c r="BO164" s="67">
        <f>IFERROR(X164/J164,"0")</f>
        <v>1.2</v>
      </c>
      <c r="BP164" s="67">
        <f>IFERROR(Y164/J164,"0")</f>
        <v>1.2</v>
      </c>
    </row>
    <row r="165" spans="1:68" ht="27" customHeight="1" x14ac:dyDescent="0.25">
      <c r="A165" s="54" t="s">
        <v>235</v>
      </c>
      <c r="B165" s="54" t="s">
        <v>236</v>
      </c>
      <c r="C165" s="31">
        <v>4301132100</v>
      </c>
      <c r="D165" s="198">
        <v>4607111035691</v>
      </c>
      <c r="E165" s="199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79</v>
      </c>
      <c r="L165" s="32" t="s">
        <v>68</v>
      </c>
      <c r="M165" s="33" t="s">
        <v>69</v>
      </c>
      <c r="N165" s="33"/>
      <c r="O165" s="32">
        <v>365</v>
      </c>
      <c r="P165" s="38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203"/>
      <c r="R165" s="203"/>
      <c r="S165" s="203"/>
      <c r="T165" s="204"/>
      <c r="U165" s="34"/>
      <c r="V165" s="34"/>
      <c r="W165" s="35" t="s">
        <v>70</v>
      </c>
      <c r="X165" s="189">
        <v>0</v>
      </c>
      <c r="Y165" s="190">
        <f>IFERROR(IF(X165="","",X165),"")</f>
        <v>0</v>
      </c>
      <c r="Z165" s="36">
        <f>IFERROR(IF(X165="","",X165*0.01788),"")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1" t="s">
        <v>80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237</v>
      </c>
      <c r="B166" s="54" t="s">
        <v>238</v>
      </c>
      <c r="C166" s="31">
        <v>4301132079</v>
      </c>
      <c r="D166" s="198">
        <v>4607111038487</v>
      </c>
      <c r="E166" s="199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180</v>
      </c>
      <c r="P166" s="34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203"/>
      <c r="R166" s="203"/>
      <c r="S166" s="203"/>
      <c r="T166" s="204"/>
      <c r="U166" s="34"/>
      <c r="V166" s="34"/>
      <c r="W166" s="35" t="s">
        <v>70</v>
      </c>
      <c r="X166" s="189">
        <v>154</v>
      </c>
      <c r="Y166" s="190">
        <f>IFERROR(IF(X166="","",X166),"")</f>
        <v>154</v>
      </c>
      <c r="Z166" s="36">
        <f>IFERROR(IF(X166="","",X166*0.01788),"")</f>
        <v>2.75352</v>
      </c>
      <c r="AA166" s="56"/>
      <c r="AB166" s="57"/>
      <c r="AC166" s="68"/>
      <c r="AG166" s="67"/>
      <c r="AJ166" s="69" t="s">
        <v>71</v>
      </c>
      <c r="AK166" s="69">
        <v>1</v>
      </c>
      <c r="BB166" s="132" t="s">
        <v>80</v>
      </c>
      <c r="BM166" s="67">
        <f>IFERROR(X166*I166,"0")</f>
        <v>575.34400000000005</v>
      </c>
      <c r="BN166" s="67">
        <f>IFERROR(Y166*I166,"0")</f>
        <v>575.34400000000005</v>
      </c>
      <c r="BO166" s="67">
        <f>IFERROR(X166/J166,"0")</f>
        <v>2.2000000000000002</v>
      </c>
      <c r="BP166" s="67">
        <f>IFERROR(Y166/J166,"0")</f>
        <v>2.2000000000000002</v>
      </c>
    </row>
    <row r="167" spans="1:68" x14ac:dyDescent="0.2">
      <c r="A167" s="211"/>
      <c r="B167" s="197"/>
      <c r="C167" s="197"/>
      <c r="D167" s="197"/>
      <c r="E167" s="197"/>
      <c r="F167" s="197"/>
      <c r="G167" s="197"/>
      <c r="H167" s="197"/>
      <c r="I167" s="197"/>
      <c r="J167" s="197"/>
      <c r="K167" s="197"/>
      <c r="L167" s="197"/>
      <c r="M167" s="197"/>
      <c r="N167" s="197"/>
      <c r="O167" s="212"/>
      <c r="P167" s="193" t="s">
        <v>72</v>
      </c>
      <c r="Q167" s="194"/>
      <c r="R167" s="194"/>
      <c r="S167" s="194"/>
      <c r="T167" s="194"/>
      <c r="U167" s="194"/>
      <c r="V167" s="195"/>
      <c r="W167" s="37" t="s">
        <v>70</v>
      </c>
      <c r="X167" s="191">
        <f>IFERROR(SUM(X164:X166),"0")</f>
        <v>238</v>
      </c>
      <c r="Y167" s="191">
        <f>IFERROR(SUM(Y164:Y166),"0")</f>
        <v>238</v>
      </c>
      <c r="Z167" s="191">
        <f>IFERROR(IF(Z164="",0,Z164),"0")+IFERROR(IF(Z165="",0,Z165),"0")+IFERROR(IF(Z166="",0,Z166),"0")</f>
        <v>4.2554400000000001</v>
      </c>
      <c r="AA167" s="192"/>
      <c r="AB167" s="192"/>
      <c r="AC167" s="192"/>
    </row>
    <row r="168" spans="1:68" x14ac:dyDescent="0.2">
      <c r="A168" s="197"/>
      <c r="B168" s="197"/>
      <c r="C168" s="197"/>
      <c r="D168" s="197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212"/>
      <c r="P168" s="193" t="s">
        <v>72</v>
      </c>
      <c r="Q168" s="194"/>
      <c r="R168" s="194"/>
      <c r="S168" s="194"/>
      <c r="T168" s="194"/>
      <c r="U168" s="194"/>
      <c r="V168" s="195"/>
      <c r="W168" s="37" t="s">
        <v>73</v>
      </c>
      <c r="X168" s="191">
        <f>IFERROR(SUMPRODUCT(X164:X166*H164:H166),"0")</f>
        <v>714</v>
      </c>
      <c r="Y168" s="191">
        <f>IFERROR(SUMPRODUCT(Y164:Y166*H164:H166),"0")</f>
        <v>714</v>
      </c>
      <c r="Z168" s="37"/>
      <c r="AA168" s="192"/>
      <c r="AB168" s="192"/>
      <c r="AC168" s="192"/>
    </row>
    <row r="169" spans="1:68" ht="14.25" customHeight="1" x14ac:dyDescent="0.25">
      <c r="A169" s="214" t="s">
        <v>239</v>
      </c>
      <c r="B169" s="197"/>
      <c r="C169" s="197"/>
      <c r="D169" s="197"/>
      <c r="E169" s="197"/>
      <c r="F169" s="197"/>
      <c r="G169" s="197"/>
      <c r="H169" s="197"/>
      <c r="I169" s="197"/>
      <c r="J169" s="197"/>
      <c r="K169" s="197"/>
      <c r="L169" s="197"/>
      <c r="M169" s="197"/>
      <c r="N169" s="197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  <c r="AA169" s="185"/>
      <c r="AB169" s="185"/>
      <c r="AC169" s="185"/>
    </row>
    <row r="170" spans="1:68" ht="27" customHeight="1" x14ac:dyDescent="0.25">
      <c r="A170" s="54" t="s">
        <v>240</v>
      </c>
      <c r="B170" s="54" t="s">
        <v>241</v>
      </c>
      <c r="C170" s="31">
        <v>4301051319</v>
      </c>
      <c r="D170" s="198">
        <v>4680115881204</v>
      </c>
      <c r="E170" s="199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67</v>
      </c>
      <c r="L170" s="32" t="s">
        <v>68</v>
      </c>
      <c r="M170" s="33" t="s">
        <v>242</v>
      </c>
      <c r="N170" s="33"/>
      <c r="O170" s="32">
        <v>365</v>
      </c>
      <c r="P170" s="37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203"/>
      <c r="R170" s="203"/>
      <c r="S170" s="203"/>
      <c r="T170" s="204"/>
      <c r="U170" s="34"/>
      <c r="V170" s="34"/>
      <c r="W170" s="35" t="s">
        <v>70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 t="s">
        <v>71</v>
      </c>
      <c r="AK170" s="69">
        <v>1</v>
      </c>
      <c r="BB170" s="133" t="s">
        <v>243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211"/>
      <c r="B171" s="197"/>
      <c r="C171" s="197"/>
      <c r="D171" s="197"/>
      <c r="E171" s="197"/>
      <c r="F171" s="197"/>
      <c r="G171" s="197"/>
      <c r="H171" s="197"/>
      <c r="I171" s="197"/>
      <c r="J171" s="197"/>
      <c r="K171" s="197"/>
      <c r="L171" s="197"/>
      <c r="M171" s="197"/>
      <c r="N171" s="197"/>
      <c r="O171" s="212"/>
      <c r="P171" s="193" t="s">
        <v>72</v>
      </c>
      <c r="Q171" s="194"/>
      <c r="R171" s="194"/>
      <c r="S171" s="194"/>
      <c r="T171" s="194"/>
      <c r="U171" s="194"/>
      <c r="V171" s="195"/>
      <c r="W171" s="37" t="s">
        <v>70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x14ac:dyDescent="0.2">
      <c r="A172" s="197"/>
      <c r="B172" s="197"/>
      <c r="C172" s="197"/>
      <c r="D172" s="197"/>
      <c r="E172" s="197"/>
      <c r="F172" s="197"/>
      <c r="G172" s="197"/>
      <c r="H172" s="197"/>
      <c r="I172" s="197"/>
      <c r="J172" s="197"/>
      <c r="K172" s="197"/>
      <c r="L172" s="197"/>
      <c r="M172" s="197"/>
      <c r="N172" s="197"/>
      <c r="O172" s="212"/>
      <c r="P172" s="193" t="s">
        <v>72</v>
      </c>
      <c r="Q172" s="194"/>
      <c r="R172" s="194"/>
      <c r="S172" s="194"/>
      <c r="T172" s="194"/>
      <c r="U172" s="194"/>
      <c r="V172" s="195"/>
      <c r="W172" s="37" t="s">
        <v>73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27.75" customHeight="1" x14ac:dyDescent="0.2">
      <c r="A173" s="231" t="s">
        <v>244</v>
      </c>
      <c r="B173" s="232"/>
      <c r="C173" s="232"/>
      <c r="D173" s="232"/>
      <c r="E173" s="232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32"/>
      <c r="S173" s="232"/>
      <c r="T173" s="232"/>
      <c r="U173" s="232"/>
      <c r="V173" s="232"/>
      <c r="W173" s="232"/>
      <c r="X173" s="232"/>
      <c r="Y173" s="232"/>
      <c r="Z173" s="232"/>
      <c r="AA173" s="48"/>
      <c r="AB173" s="48"/>
      <c r="AC173" s="48"/>
    </row>
    <row r="174" spans="1:68" ht="16.5" customHeight="1" x14ac:dyDescent="0.25">
      <c r="A174" s="215" t="s">
        <v>245</v>
      </c>
      <c r="B174" s="197"/>
      <c r="C174" s="197"/>
      <c r="D174" s="197"/>
      <c r="E174" s="197"/>
      <c r="F174" s="197"/>
      <c r="G174" s="197"/>
      <c r="H174" s="197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  <c r="AA174" s="184"/>
      <c r="AB174" s="184"/>
      <c r="AC174" s="184"/>
    </row>
    <row r="175" spans="1:68" ht="14.25" customHeight="1" x14ac:dyDescent="0.25">
      <c r="A175" s="214" t="s">
        <v>64</v>
      </c>
      <c r="B175" s="197"/>
      <c r="C175" s="197"/>
      <c r="D175" s="197"/>
      <c r="E175" s="197"/>
      <c r="F175" s="197"/>
      <c r="G175" s="197"/>
      <c r="H175" s="197"/>
      <c r="I175" s="197"/>
      <c r="J175" s="197"/>
      <c r="K175" s="197"/>
      <c r="L175" s="197"/>
      <c r="M175" s="197"/>
      <c r="N175" s="197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  <c r="AA175" s="185"/>
      <c r="AB175" s="185"/>
      <c r="AC175" s="185"/>
    </row>
    <row r="176" spans="1:68" ht="16.5" customHeight="1" x14ac:dyDescent="0.25">
      <c r="A176" s="54" t="s">
        <v>246</v>
      </c>
      <c r="B176" s="54" t="s">
        <v>247</v>
      </c>
      <c r="C176" s="31">
        <v>4301070948</v>
      </c>
      <c r="D176" s="198">
        <v>4607111037022</v>
      </c>
      <c r="E176" s="199"/>
      <c r="F176" s="188">
        <v>0.7</v>
      </c>
      <c r="G176" s="32">
        <v>8</v>
      </c>
      <c r="H176" s="188">
        <v>5.6</v>
      </c>
      <c r="I176" s="188">
        <v>5.87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25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6" s="203"/>
      <c r="R176" s="203"/>
      <c r="S176" s="203"/>
      <c r="T176" s="204"/>
      <c r="U176" s="34"/>
      <c r="V176" s="34"/>
      <c r="W176" s="35" t="s">
        <v>70</v>
      </c>
      <c r="X176" s="189">
        <v>72</v>
      </c>
      <c r="Y176" s="190">
        <f>IFERROR(IF(X176="","",X176),"")</f>
        <v>72</v>
      </c>
      <c r="Z176" s="36">
        <f>IFERROR(IF(X176="","",X176*0.0155),"")</f>
        <v>1.1160000000000001</v>
      </c>
      <c r="AA176" s="56"/>
      <c r="AB176" s="57"/>
      <c r="AC176" s="68"/>
      <c r="AG176" s="67"/>
      <c r="AJ176" s="69" t="s">
        <v>71</v>
      </c>
      <c r="AK176" s="69">
        <v>1</v>
      </c>
      <c r="BB176" s="134" t="s">
        <v>1</v>
      </c>
      <c r="BM176" s="67">
        <f>IFERROR(X176*I176,"0")</f>
        <v>422.64</v>
      </c>
      <c r="BN176" s="67">
        <f>IFERROR(Y176*I176,"0")</f>
        <v>422.64</v>
      </c>
      <c r="BO176" s="67">
        <f>IFERROR(X176/J176,"0")</f>
        <v>0.8571428571428571</v>
      </c>
      <c r="BP176" s="67">
        <f>IFERROR(Y176/J176,"0")</f>
        <v>0.8571428571428571</v>
      </c>
    </row>
    <row r="177" spans="1:68" ht="27" customHeight="1" x14ac:dyDescent="0.25">
      <c r="A177" s="54" t="s">
        <v>248</v>
      </c>
      <c r="B177" s="54" t="s">
        <v>249</v>
      </c>
      <c r="C177" s="31">
        <v>4301070990</v>
      </c>
      <c r="D177" s="198">
        <v>4607111038494</v>
      </c>
      <c r="E177" s="199"/>
      <c r="F177" s="188">
        <v>0.7</v>
      </c>
      <c r="G177" s="32">
        <v>8</v>
      </c>
      <c r="H177" s="188">
        <v>5.6</v>
      </c>
      <c r="I177" s="188">
        <v>5.87</v>
      </c>
      <c r="J177" s="32">
        <v>84</v>
      </c>
      <c r="K177" s="32" t="s">
        <v>67</v>
      </c>
      <c r="L177" s="32" t="s">
        <v>68</v>
      </c>
      <c r="M177" s="33" t="s">
        <v>69</v>
      </c>
      <c r="N177" s="33"/>
      <c r="O177" s="32">
        <v>180</v>
      </c>
      <c r="P177" s="2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7" s="203"/>
      <c r="R177" s="203"/>
      <c r="S177" s="203"/>
      <c r="T177" s="204"/>
      <c r="U177" s="34"/>
      <c r="V177" s="34"/>
      <c r="W177" s="35" t="s">
        <v>70</v>
      </c>
      <c r="X177" s="189">
        <v>0</v>
      </c>
      <c r="Y177" s="190">
        <f>IFERROR(IF(X177="","",X177),"")</f>
        <v>0</v>
      </c>
      <c r="Z177" s="36">
        <f>IFERROR(IF(X177="","",X177*0.0155),"")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5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250</v>
      </c>
      <c r="B178" s="54" t="s">
        <v>251</v>
      </c>
      <c r="C178" s="31">
        <v>4301070966</v>
      </c>
      <c r="D178" s="198">
        <v>4607111038135</v>
      </c>
      <c r="E178" s="199"/>
      <c r="F178" s="188">
        <v>0.7</v>
      </c>
      <c r="G178" s="32">
        <v>8</v>
      </c>
      <c r="H178" s="188">
        <v>5.6</v>
      </c>
      <c r="I178" s="188">
        <v>5.87</v>
      </c>
      <c r="J178" s="32">
        <v>84</v>
      </c>
      <c r="K178" s="32" t="s">
        <v>67</v>
      </c>
      <c r="L178" s="32" t="s">
        <v>68</v>
      </c>
      <c r="M178" s="33" t="s">
        <v>69</v>
      </c>
      <c r="N178" s="33"/>
      <c r="O178" s="32">
        <v>180</v>
      </c>
      <c r="P178" s="25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8" s="203"/>
      <c r="R178" s="203"/>
      <c r="S178" s="203"/>
      <c r="T178" s="204"/>
      <c r="U178" s="34"/>
      <c r="V178" s="34"/>
      <c r="W178" s="35" t="s">
        <v>70</v>
      </c>
      <c r="X178" s="189">
        <v>0</v>
      </c>
      <c r="Y178" s="190">
        <f>IFERROR(IF(X178="","",X178),"")</f>
        <v>0</v>
      </c>
      <c r="Z178" s="36">
        <f>IFERROR(IF(X178="","",X178*0.0155),"")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36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211"/>
      <c r="B179" s="197"/>
      <c r="C179" s="197"/>
      <c r="D179" s="197"/>
      <c r="E179" s="197"/>
      <c r="F179" s="197"/>
      <c r="G179" s="197"/>
      <c r="H179" s="197"/>
      <c r="I179" s="197"/>
      <c r="J179" s="197"/>
      <c r="K179" s="197"/>
      <c r="L179" s="197"/>
      <c r="M179" s="197"/>
      <c r="N179" s="197"/>
      <c r="O179" s="212"/>
      <c r="P179" s="193" t="s">
        <v>72</v>
      </c>
      <c r="Q179" s="194"/>
      <c r="R179" s="194"/>
      <c r="S179" s="194"/>
      <c r="T179" s="194"/>
      <c r="U179" s="194"/>
      <c r="V179" s="195"/>
      <c r="W179" s="37" t="s">
        <v>70</v>
      </c>
      <c r="X179" s="191">
        <f>IFERROR(SUM(X176:X178),"0")</f>
        <v>72</v>
      </c>
      <c r="Y179" s="191">
        <f>IFERROR(SUM(Y176:Y178),"0")</f>
        <v>72</v>
      </c>
      <c r="Z179" s="191">
        <f>IFERROR(IF(Z176="",0,Z176),"0")+IFERROR(IF(Z177="",0,Z177),"0")+IFERROR(IF(Z178="",0,Z178),"0")</f>
        <v>1.1160000000000001</v>
      </c>
      <c r="AA179" s="192"/>
      <c r="AB179" s="192"/>
      <c r="AC179" s="192"/>
    </row>
    <row r="180" spans="1:68" x14ac:dyDescent="0.2">
      <c r="A180" s="197"/>
      <c r="B180" s="197"/>
      <c r="C180" s="197"/>
      <c r="D180" s="197"/>
      <c r="E180" s="197"/>
      <c r="F180" s="197"/>
      <c r="G180" s="197"/>
      <c r="H180" s="197"/>
      <c r="I180" s="197"/>
      <c r="J180" s="197"/>
      <c r="K180" s="197"/>
      <c r="L180" s="197"/>
      <c r="M180" s="197"/>
      <c r="N180" s="197"/>
      <c r="O180" s="212"/>
      <c r="P180" s="193" t="s">
        <v>72</v>
      </c>
      <c r="Q180" s="194"/>
      <c r="R180" s="194"/>
      <c r="S180" s="194"/>
      <c r="T180" s="194"/>
      <c r="U180" s="194"/>
      <c r="V180" s="195"/>
      <c r="W180" s="37" t="s">
        <v>73</v>
      </c>
      <c r="X180" s="191">
        <f>IFERROR(SUMPRODUCT(X176:X178*H176:H178),"0")</f>
        <v>403.2</v>
      </c>
      <c r="Y180" s="191">
        <f>IFERROR(SUMPRODUCT(Y176:Y178*H176:H178),"0")</f>
        <v>403.2</v>
      </c>
      <c r="Z180" s="37"/>
      <c r="AA180" s="192"/>
      <c r="AB180" s="192"/>
      <c r="AC180" s="192"/>
    </row>
    <row r="181" spans="1:68" ht="16.5" customHeight="1" x14ac:dyDescent="0.25">
      <c r="A181" s="215" t="s">
        <v>252</v>
      </c>
      <c r="B181" s="197"/>
      <c r="C181" s="197"/>
      <c r="D181" s="197"/>
      <c r="E181" s="197"/>
      <c r="F181" s="197"/>
      <c r="G181" s="197"/>
      <c r="H181" s="197"/>
      <c r="I181" s="197"/>
      <c r="J181" s="197"/>
      <c r="K181" s="197"/>
      <c r="L181" s="197"/>
      <c r="M181" s="197"/>
      <c r="N181" s="197"/>
      <c r="O181" s="197"/>
      <c r="P181" s="197"/>
      <c r="Q181" s="197"/>
      <c r="R181" s="197"/>
      <c r="S181" s="197"/>
      <c r="T181" s="197"/>
      <c r="U181" s="197"/>
      <c r="V181" s="197"/>
      <c r="W181" s="197"/>
      <c r="X181" s="197"/>
      <c r="Y181" s="197"/>
      <c r="Z181" s="197"/>
      <c r="AA181" s="184"/>
      <c r="AB181" s="184"/>
      <c r="AC181" s="184"/>
    </row>
    <row r="182" spans="1:68" ht="14.25" customHeight="1" x14ac:dyDescent="0.25">
      <c r="A182" s="214" t="s">
        <v>64</v>
      </c>
      <c r="B182" s="197"/>
      <c r="C182" s="197"/>
      <c r="D182" s="197"/>
      <c r="E182" s="197"/>
      <c r="F182" s="197"/>
      <c r="G182" s="197"/>
      <c r="H182" s="197"/>
      <c r="I182" s="197"/>
      <c r="J182" s="197"/>
      <c r="K182" s="197"/>
      <c r="L182" s="197"/>
      <c r="M182" s="197"/>
      <c r="N182" s="197"/>
      <c r="O182" s="197"/>
      <c r="P182" s="197"/>
      <c r="Q182" s="197"/>
      <c r="R182" s="197"/>
      <c r="S182" s="197"/>
      <c r="T182" s="197"/>
      <c r="U182" s="197"/>
      <c r="V182" s="197"/>
      <c r="W182" s="197"/>
      <c r="X182" s="197"/>
      <c r="Y182" s="197"/>
      <c r="Z182" s="197"/>
      <c r="AA182" s="185"/>
      <c r="AB182" s="185"/>
      <c r="AC182" s="185"/>
    </row>
    <row r="183" spans="1:68" ht="27" customHeight="1" x14ac:dyDescent="0.25">
      <c r="A183" s="54" t="s">
        <v>253</v>
      </c>
      <c r="B183" s="54" t="s">
        <v>254</v>
      </c>
      <c r="C183" s="31">
        <v>4301070996</v>
      </c>
      <c r="D183" s="198">
        <v>4607111038654</v>
      </c>
      <c r="E183" s="199"/>
      <c r="F183" s="188">
        <v>0.4</v>
      </c>
      <c r="G183" s="32">
        <v>16</v>
      </c>
      <c r="H183" s="188">
        <v>6.4</v>
      </c>
      <c r="I183" s="188">
        <v>6.63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28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3" s="203"/>
      <c r="R183" s="203"/>
      <c r="S183" s="203"/>
      <c r="T183" s="204"/>
      <c r="U183" s="34"/>
      <c r="V183" s="34"/>
      <c r="W183" s="35" t="s">
        <v>70</v>
      </c>
      <c r="X183" s="189">
        <v>0</v>
      </c>
      <c r="Y183" s="190">
        <f t="shared" ref="Y183:Y188" si="18">IFERROR(IF(X183="","",X183),"")</f>
        <v>0</v>
      </c>
      <c r="Z183" s="36">
        <f t="shared" ref="Z183:Z188" si="19"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37" t="s">
        <v>1</v>
      </c>
      <c r="BM183" s="67">
        <f t="shared" ref="BM183:BM188" si="20">IFERROR(X183*I183,"0")</f>
        <v>0</v>
      </c>
      <c r="BN183" s="67">
        <f t="shared" ref="BN183:BN188" si="21">IFERROR(Y183*I183,"0")</f>
        <v>0</v>
      </c>
      <c r="BO183" s="67">
        <f t="shared" ref="BO183:BO188" si="22">IFERROR(X183/J183,"0")</f>
        <v>0</v>
      </c>
      <c r="BP183" s="67">
        <f t="shared" ref="BP183:BP188" si="23">IFERROR(Y183/J183,"0")</f>
        <v>0</v>
      </c>
    </row>
    <row r="184" spans="1:68" ht="27" customHeight="1" x14ac:dyDescent="0.25">
      <c r="A184" s="54" t="s">
        <v>255</v>
      </c>
      <c r="B184" s="54" t="s">
        <v>256</v>
      </c>
      <c r="C184" s="31">
        <v>4301070997</v>
      </c>
      <c r="D184" s="198">
        <v>4607111038586</v>
      </c>
      <c r="E184" s="199"/>
      <c r="F184" s="188">
        <v>0.7</v>
      </c>
      <c r="G184" s="32">
        <v>8</v>
      </c>
      <c r="H184" s="188">
        <v>5.6</v>
      </c>
      <c r="I184" s="188">
        <v>5.83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5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4" s="203"/>
      <c r="R184" s="203"/>
      <c r="S184" s="203"/>
      <c r="T184" s="204"/>
      <c r="U184" s="34"/>
      <c r="V184" s="34"/>
      <c r="W184" s="35" t="s">
        <v>70</v>
      </c>
      <c r="X184" s="189">
        <v>0</v>
      </c>
      <c r="Y184" s="190">
        <f t="shared" si="18"/>
        <v>0</v>
      </c>
      <c r="Z184" s="36">
        <f t="shared" si="19"/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8" t="s">
        <v>1</v>
      </c>
      <c r="BM184" s="67">
        <f t="shared" si="20"/>
        <v>0</v>
      </c>
      <c r="BN184" s="67">
        <f t="shared" si="21"/>
        <v>0</v>
      </c>
      <c r="BO184" s="67">
        <f t="shared" si="22"/>
        <v>0</v>
      </c>
      <c r="BP184" s="67">
        <f t="shared" si="23"/>
        <v>0</v>
      </c>
    </row>
    <row r="185" spans="1:68" ht="27" customHeight="1" x14ac:dyDescent="0.25">
      <c r="A185" s="54" t="s">
        <v>257</v>
      </c>
      <c r="B185" s="54" t="s">
        <v>258</v>
      </c>
      <c r="C185" s="31">
        <v>4301070962</v>
      </c>
      <c r="D185" s="198">
        <v>4607111038609</v>
      </c>
      <c r="E185" s="199"/>
      <c r="F185" s="188">
        <v>0.4</v>
      </c>
      <c r="G185" s="32">
        <v>16</v>
      </c>
      <c r="H185" s="188">
        <v>6.4</v>
      </c>
      <c r="I185" s="188">
        <v>6.71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3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5" s="203"/>
      <c r="R185" s="203"/>
      <c r="S185" s="203"/>
      <c r="T185" s="204"/>
      <c r="U185" s="34"/>
      <c r="V185" s="34"/>
      <c r="W185" s="35" t="s">
        <v>70</v>
      </c>
      <c r="X185" s="189">
        <v>0</v>
      </c>
      <c r="Y185" s="190">
        <f t="shared" si="18"/>
        <v>0</v>
      </c>
      <c r="Z185" s="36">
        <f t="shared" si="19"/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9" t="s">
        <v>1</v>
      </c>
      <c r="BM185" s="67">
        <f t="shared" si="20"/>
        <v>0</v>
      </c>
      <c r="BN185" s="67">
        <f t="shared" si="21"/>
        <v>0</v>
      </c>
      <c r="BO185" s="67">
        <f t="shared" si="22"/>
        <v>0</v>
      </c>
      <c r="BP185" s="67">
        <f t="shared" si="23"/>
        <v>0</v>
      </c>
    </row>
    <row r="186" spans="1:68" ht="27" customHeight="1" x14ac:dyDescent="0.25">
      <c r="A186" s="54" t="s">
        <v>259</v>
      </c>
      <c r="B186" s="54" t="s">
        <v>260</v>
      </c>
      <c r="C186" s="31">
        <v>4301070963</v>
      </c>
      <c r="D186" s="198">
        <v>4607111038630</v>
      </c>
      <c r="E186" s="199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23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6" s="203"/>
      <c r="R186" s="203"/>
      <c r="S186" s="203"/>
      <c r="T186" s="204"/>
      <c r="U186" s="34"/>
      <c r="V186" s="34"/>
      <c r="W186" s="35" t="s">
        <v>70</v>
      </c>
      <c r="X186" s="189">
        <v>0</v>
      </c>
      <c r="Y186" s="190">
        <f t="shared" si="18"/>
        <v>0</v>
      </c>
      <c r="Z186" s="36">
        <f t="shared" si="19"/>
        <v>0</v>
      </c>
      <c r="AA186" s="56"/>
      <c r="AB186" s="57"/>
      <c r="AC186" s="68"/>
      <c r="AG186" s="67"/>
      <c r="AJ186" s="69" t="s">
        <v>71</v>
      </c>
      <c r="AK186" s="69">
        <v>1</v>
      </c>
      <c r="BB186" s="140" t="s">
        <v>1</v>
      </c>
      <c r="BM186" s="67">
        <f t="shared" si="20"/>
        <v>0</v>
      </c>
      <c r="BN186" s="67">
        <f t="shared" si="21"/>
        <v>0</v>
      </c>
      <c r="BO186" s="67">
        <f t="shared" si="22"/>
        <v>0</v>
      </c>
      <c r="BP186" s="67">
        <f t="shared" si="23"/>
        <v>0</v>
      </c>
    </row>
    <row r="187" spans="1:68" ht="27" customHeight="1" x14ac:dyDescent="0.25">
      <c r="A187" s="54" t="s">
        <v>261</v>
      </c>
      <c r="B187" s="54" t="s">
        <v>262</v>
      </c>
      <c r="C187" s="31">
        <v>4301070959</v>
      </c>
      <c r="D187" s="198">
        <v>4607111038616</v>
      </c>
      <c r="E187" s="199"/>
      <c r="F187" s="188">
        <v>0.4</v>
      </c>
      <c r="G187" s="32">
        <v>16</v>
      </c>
      <c r="H187" s="188">
        <v>6.4</v>
      </c>
      <c r="I187" s="188">
        <v>6.71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35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7" s="203"/>
      <c r="R187" s="203"/>
      <c r="S187" s="203"/>
      <c r="T187" s="204"/>
      <c r="U187" s="34"/>
      <c r="V187" s="34"/>
      <c r="W187" s="35" t="s">
        <v>70</v>
      </c>
      <c r="X187" s="189">
        <v>0</v>
      </c>
      <c r="Y187" s="190">
        <f t="shared" si="18"/>
        <v>0</v>
      </c>
      <c r="Z187" s="36">
        <f t="shared" si="19"/>
        <v>0</v>
      </c>
      <c r="AA187" s="56"/>
      <c r="AB187" s="57"/>
      <c r="AC187" s="68"/>
      <c r="AG187" s="67"/>
      <c r="AJ187" s="69" t="s">
        <v>71</v>
      </c>
      <c r="AK187" s="69">
        <v>1</v>
      </c>
      <c r="BB187" s="141" t="s">
        <v>1</v>
      </c>
      <c r="BM187" s="67">
        <f t="shared" si="20"/>
        <v>0</v>
      </c>
      <c r="BN187" s="67">
        <f t="shared" si="21"/>
        <v>0</v>
      </c>
      <c r="BO187" s="67">
        <f t="shared" si="22"/>
        <v>0</v>
      </c>
      <c r="BP187" s="67">
        <f t="shared" si="23"/>
        <v>0</v>
      </c>
    </row>
    <row r="188" spans="1:68" ht="27" customHeight="1" x14ac:dyDescent="0.25">
      <c r="A188" s="54" t="s">
        <v>263</v>
      </c>
      <c r="B188" s="54" t="s">
        <v>264</v>
      </c>
      <c r="C188" s="31">
        <v>4301070960</v>
      </c>
      <c r="D188" s="198">
        <v>4607111038623</v>
      </c>
      <c r="E188" s="199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26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8" s="203"/>
      <c r="R188" s="203"/>
      <c r="S188" s="203"/>
      <c r="T188" s="204"/>
      <c r="U188" s="34"/>
      <c r="V188" s="34"/>
      <c r="W188" s="35" t="s">
        <v>70</v>
      </c>
      <c r="X188" s="189">
        <v>36</v>
      </c>
      <c r="Y188" s="190">
        <f t="shared" si="18"/>
        <v>36</v>
      </c>
      <c r="Z188" s="36">
        <f t="shared" si="19"/>
        <v>0.55800000000000005</v>
      </c>
      <c r="AA188" s="56"/>
      <c r="AB188" s="57"/>
      <c r="AC188" s="68"/>
      <c r="AG188" s="67"/>
      <c r="AJ188" s="69" t="s">
        <v>71</v>
      </c>
      <c r="AK188" s="69">
        <v>1</v>
      </c>
      <c r="BB188" s="142" t="s">
        <v>1</v>
      </c>
      <c r="BM188" s="67">
        <f t="shared" si="20"/>
        <v>211.32</v>
      </c>
      <c r="BN188" s="67">
        <f t="shared" si="21"/>
        <v>211.32</v>
      </c>
      <c r="BO188" s="67">
        <f t="shared" si="22"/>
        <v>0.42857142857142855</v>
      </c>
      <c r="BP188" s="67">
        <f t="shared" si="23"/>
        <v>0.42857142857142855</v>
      </c>
    </row>
    <row r="189" spans="1:68" x14ac:dyDescent="0.2">
      <c r="A189" s="211"/>
      <c r="B189" s="197"/>
      <c r="C189" s="197"/>
      <c r="D189" s="197"/>
      <c r="E189" s="197"/>
      <c r="F189" s="197"/>
      <c r="G189" s="197"/>
      <c r="H189" s="197"/>
      <c r="I189" s="197"/>
      <c r="J189" s="197"/>
      <c r="K189" s="197"/>
      <c r="L189" s="197"/>
      <c r="M189" s="197"/>
      <c r="N189" s="197"/>
      <c r="O189" s="212"/>
      <c r="P189" s="193" t="s">
        <v>72</v>
      </c>
      <c r="Q189" s="194"/>
      <c r="R189" s="194"/>
      <c r="S189" s="194"/>
      <c r="T189" s="194"/>
      <c r="U189" s="194"/>
      <c r="V189" s="195"/>
      <c r="W189" s="37" t="s">
        <v>70</v>
      </c>
      <c r="X189" s="191">
        <f>IFERROR(SUM(X183:X188),"0")</f>
        <v>36</v>
      </c>
      <c r="Y189" s="191">
        <f>IFERROR(SUM(Y183:Y188),"0")</f>
        <v>36</v>
      </c>
      <c r="Z189" s="191">
        <f>IFERROR(IF(Z183="",0,Z183),"0")+IFERROR(IF(Z184="",0,Z184),"0")+IFERROR(IF(Z185="",0,Z185),"0")+IFERROR(IF(Z186="",0,Z186),"0")+IFERROR(IF(Z187="",0,Z187),"0")+IFERROR(IF(Z188="",0,Z188),"0")</f>
        <v>0.55800000000000005</v>
      </c>
      <c r="AA189" s="192"/>
      <c r="AB189" s="192"/>
      <c r="AC189" s="192"/>
    </row>
    <row r="190" spans="1:68" x14ac:dyDescent="0.2">
      <c r="A190" s="197"/>
      <c r="B190" s="197"/>
      <c r="C190" s="197"/>
      <c r="D190" s="197"/>
      <c r="E190" s="197"/>
      <c r="F190" s="197"/>
      <c r="G190" s="197"/>
      <c r="H190" s="197"/>
      <c r="I190" s="197"/>
      <c r="J190" s="197"/>
      <c r="K190" s="197"/>
      <c r="L190" s="197"/>
      <c r="M190" s="197"/>
      <c r="N190" s="197"/>
      <c r="O190" s="212"/>
      <c r="P190" s="193" t="s">
        <v>72</v>
      </c>
      <c r="Q190" s="194"/>
      <c r="R190" s="194"/>
      <c r="S190" s="194"/>
      <c r="T190" s="194"/>
      <c r="U190" s="194"/>
      <c r="V190" s="195"/>
      <c r="W190" s="37" t="s">
        <v>73</v>
      </c>
      <c r="X190" s="191">
        <f>IFERROR(SUMPRODUCT(X183:X188*H183:H188),"0")</f>
        <v>201.6</v>
      </c>
      <c r="Y190" s="191">
        <f>IFERROR(SUMPRODUCT(Y183:Y188*H183:H188),"0")</f>
        <v>201.6</v>
      </c>
      <c r="Z190" s="37"/>
      <c r="AA190" s="192"/>
      <c r="AB190" s="192"/>
      <c r="AC190" s="192"/>
    </row>
    <row r="191" spans="1:68" ht="16.5" customHeight="1" x14ac:dyDescent="0.25">
      <c r="A191" s="215" t="s">
        <v>265</v>
      </c>
      <c r="B191" s="197"/>
      <c r="C191" s="197"/>
      <c r="D191" s="197"/>
      <c r="E191" s="197"/>
      <c r="F191" s="197"/>
      <c r="G191" s="197"/>
      <c r="H191" s="197"/>
      <c r="I191" s="197"/>
      <c r="J191" s="197"/>
      <c r="K191" s="197"/>
      <c r="L191" s="197"/>
      <c r="M191" s="197"/>
      <c r="N191" s="197"/>
      <c r="O191" s="197"/>
      <c r="P191" s="197"/>
      <c r="Q191" s="197"/>
      <c r="R191" s="197"/>
      <c r="S191" s="197"/>
      <c r="T191" s="197"/>
      <c r="U191" s="197"/>
      <c r="V191" s="197"/>
      <c r="W191" s="197"/>
      <c r="X191" s="197"/>
      <c r="Y191" s="197"/>
      <c r="Z191" s="197"/>
      <c r="AA191" s="184"/>
      <c r="AB191" s="184"/>
      <c r="AC191" s="184"/>
    </row>
    <row r="192" spans="1:68" ht="14.25" customHeight="1" x14ac:dyDescent="0.25">
      <c r="A192" s="214" t="s">
        <v>64</v>
      </c>
      <c r="B192" s="197"/>
      <c r="C192" s="197"/>
      <c r="D192" s="197"/>
      <c r="E192" s="197"/>
      <c r="F192" s="197"/>
      <c r="G192" s="197"/>
      <c r="H192" s="197"/>
      <c r="I192" s="197"/>
      <c r="J192" s="197"/>
      <c r="K192" s="197"/>
      <c r="L192" s="197"/>
      <c r="M192" s="197"/>
      <c r="N192" s="197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  <c r="AA192" s="185"/>
      <c r="AB192" s="185"/>
      <c r="AC192" s="185"/>
    </row>
    <row r="193" spans="1:68" ht="27" customHeight="1" x14ac:dyDescent="0.25">
      <c r="A193" s="54" t="s">
        <v>266</v>
      </c>
      <c r="B193" s="54" t="s">
        <v>267</v>
      </c>
      <c r="C193" s="31">
        <v>4301070915</v>
      </c>
      <c r="D193" s="198">
        <v>4607111035882</v>
      </c>
      <c r="E193" s="199"/>
      <c r="F193" s="188">
        <v>0.43</v>
      </c>
      <c r="G193" s="32">
        <v>16</v>
      </c>
      <c r="H193" s="188">
        <v>6.88</v>
      </c>
      <c r="I193" s="188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28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3" s="203"/>
      <c r="R193" s="203"/>
      <c r="S193" s="203"/>
      <c r="T193" s="204"/>
      <c r="U193" s="34"/>
      <c r="V193" s="34"/>
      <c r="W193" s="35" t="s">
        <v>70</v>
      </c>
      <c r="X193" s="189">
        <v>0</v>
      </c>
      <c r="Y193" s="190">
        <f>IFERROR(IF(X193="","",X193),"")</f>
        <v>0</v>
      </c>
      <c r="Z193" s="36">
        <f>IFERROR(IF(X193="","",X193*0.0155),"")</f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3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268</v>
      </c>
      <c r="B194" s="54" t="s">
        <v>269</v>
      </c>
      <c r="C194" s="31">
        <v>4301070921</v>
      </c>
      <c r="D194" s="198">
        <v>4607111035905</v>
      </c>
      <c r="E194" s="199"/>
      <c r="F194" s="188">
        <v>0.9</v>
      </c>
      <c r="G194" s="32">
        <v>8</v>
      </c>
      <c r="H194" s="188">
        <v>7.2</v>
      </c>
      <c r="I194" s="188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4" s="203"/>
      <c r="R194" s="203"/>
      <c r="S194" s="203"/>
      <c r="T194" s="204"/>
      <c r="U194" s="34"/>
      <c r="V194" s="34"/>
      <c r="W194" s="35" t="s">
        <v>70</v>
      </c>
      <c r="X194" s="189">
        <v>84</v>
      </c>
      <c r="Y194" s="190">
        <f>IFERROR(IF(X194="","",X194),"")</f>
        <v>84</v>
      </c>
      <c r="Z194" s="36">
        <f>IFERROR(IF(X194="","",X194*0.0155),"")</f>
        <v>1.302</v>
      </c>
      <c r="AA194" s="56"/>
      <c r="AB194" s="57"/>
      <c r="AC194" s="68"/>
      <c r="AG194" s="67"/>
      <c r="AJ194" s="69" t="s">
        <v>71</v>
      </c>
      <c r="AK194" s="69">
        <v>1</v>
      </c>
      <c r="BB194" s="144" t="s">
        <v>1</v>
      </c>
      <c r="BM194" s="67">
        <f>IFERROR(X194*I194,"0")</f>
        <v>627.48</v>
      </c>
      <c r="BN194" s="67">
        <f>IFERROR(Y194*I194,"0")</f>
        <v>627.48</v>
      </c>
      <c r="BO194" s="67">
        <f>IFERROR(X194/J194,"0")</f>
        <v>1</v>
      </c>
      <c r="BP194" s="67">
        <f>IFERROR(Y194/J194,"0")</f>
        <v>1</v>
      </c>
    </row>
    <row r="195" spans="1:68" ht="27" customHeight="1" x14ac:dyDescent="0.25">
      <c r="A195" s="54" t="s">
        <v>270</v>
      </c>
      <c r="B195" s="54" t="s">
        <v>271</v>
      </c>
      <c r="C195" s="31">
        <v>4301070917</v>
      </c>
      <c r="D195" s="198">
        <v>4607111035912</v>
      </c>
      <c r="E195" s="199"/>
      <c r="F195" s="188">
        <v>0.43</v>
      </c>
      <c r="G195" s="32">
        <v>16</v>
      </c>
      <c r="H195" s="188">
        <v>6.88</v>
      </c>
      <c r="I195" s="188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2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5" s="203"/>
      <c r="R195" s="203"/>
      <c r="S195" s="203"/>
      <c r="T195" s="204"/>
      <c r="U195" s="34"/>
      <c r="V195" s="34"/>
      <c r="W195" s="35" t="s">
        <v>70</v>
      </c>
      <c r="X195" s="189">
        <v>0</v>
      </c>
      <c r="Y195" s="190">
        <f>IFERROR(IF(X195="","",X195),"")</f>
        <v>0</v>
      </c>
      <c r="Z195" s="36">
        <f>IFERROR(IF(X195="","",X195*0.0155),"")</f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272</v>
      </c>
      <c r="B196" s="54" t="s">
        <v>273</v>
      </c>
      <c r="C196" s="31">
        <v>4301070920</v>
      </c>
      <c r="D196" s="198">
        <v>4607111035929</v>
      </c>
      <c r="E196" s="199"/>
      <c r="F196" s="188">
        <v>0.9</v>
      </c>
      <c r="G196" s="32">
        <v>8</v>
      </c>
      <c r="H196" s="188">
        <v>7.2</v>
      </c>
      <c r="I196" s="188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2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6" s="203"/>
      <c r="R196" s="203"/>
      <c r="S196" s="203"/>
      <c r="T196" s="204"/>
      <c r="U196" s="34"/>
      <c r="V196" s="34"/>
      <c r="W196" s="35" t="s">
        <v>70</v>
      </c>
      <c r="X196" s="189">
        <v>48</v>
      </c>
      <c r="Y196" s="190">
        <f>IFERROR(IF(X196="","",X196),"")</f>
        <v>48</v>
      </c>
      <c r="Z196" s="36">
        <f>IFERROR(IF(X196="","",X196*0.0155),"")</f>
        <v>0.74399999999999999</v>
      </c>
      <c r="AA196" s="56"/>
      <c r="AB196" s="57"/>
      <c r="AC196" s="68"/>
      <c r="AG196" s="67"/>
      <c r="AJ196" s="69" t="s">
        <v>71</v>
      </c>
      <c r="AK196" s="69">
        <v>1</v>
      </c>
      <c r="BB196" s="146" t="s">
        <v>1</v>
      </c>
      <c r="BM196" s="67">
        <f>IFERROR(X196*I196,"0")</f>
        <v>358.56</v>
      </c>
      <c r="BN196" s="67">
        <f>IFERROR(Y196*I196,"0")</f>
        <v>358.56</v>
      </c>
      <c r="BO196" s="67">
        <f>IFERROR(X196/J196,"0")</f>
        <v>0.5714285714285714</v>
      </c>
      <c r="BP196" s="67">
        <f>IFERROR(Y196/J196,"0")</f>
        <v>0.5714285714285714</v>
      </c>
    </row>
    <row r="197" spans="1:68" x14ac:dyDescent="0.2">
      <c r="A197" s="211"/>
      <c r="B197" s="197"/>
      <c r="C197" s="197"/>
      <c r="D197" s="197"/>
      <c r="E197" s="197"/>
      <c r="F197" s="197"/>
      <c r="G197" s="197"/>
      <c r="H197" s="197"/>
      <c r="I197" s="197"/>
      <c r="J197" s="197"/>
      <c r="K197" s="197"/>
      <c r="L197" s="197"/>
      <c r="M197" s="197"/>
      <c r="N197" s="197"/>
      <c r="O197" s="212"/>
      <c r="P197" s="193" t="s">
        <v>72</v>
      </c>
      <c r="Q197" s="194"/>
      <c r="R197" s="194"/>
      <c r="S197" s="194"/>
      <c r="T197" s="194"/>
      <c r="U197" s="194"/>
      <c r="V197" s="195"/>
      <c r="W197" s="37" t="s">
        <v>70</v>
      </c>
      <c r="X197" s="191">
        <f>IFERROR(SUM(X193:X196),"0")</f>
        <v>132</v>
      </c>
      <c r="Y197" s="191">
        <f>IFERROR(SUM(Y193:Y196),"0")</f>
        <v>132</v>
      </c>
      <c r="Z197" s="191">
        <f>IFERROR(IF(Z193="",0,Z193),"0")+IFERROR(IF(Z194="",0,Z194),"0")+IFERROR(IF(Z195="",0,Z195),"0")+IFERROR(IF(Z196="",0,Z196),"0")</f>
        <v>2.0460000000000003</v>
      </c>
      <c r="AA197" s="192"/>
      <c r="AB197" s="192"/>
      <c r="AC197" s="192"/>
    </row>
    <row r="198" spans="1:68" x14ac:dyDescent="0.2">
      <c r="A198" s="197"/>
      <c r="B198" s="197"/>
      <c r="C198" s="197"/>
      <c r="D198" s="197"/>
      <c r="E198" s="197"/>
      <c r="F198" s="197"/>
      <c r="G198" s="197"/>
      <c r="H198" s="197"/>
      <c r="I198" s="197"/>
      <c r="J198" s="197"/>
      <c r="K198" s="197"/>
      <c r="L198" s="197"/>
      <c r="M198" s="197"/>
      <c r="N198" s="197"/>
      <c r="O198" s="212"/>
      <c r="P198" s="193" t="s">
        <v>72</v>
      </c>
      <c r="Q198" s="194"/>
      <c r="R198" s="194"/>
      <c r="S198" s="194"/>
      <c r="T198" s="194"/>
      <c r="U198" s="194"/>
      <c r="V198" s="195"/>
      <c r="W198" s="37" t="s">
        <v>73</v>
      </c>
      <c r="X198" s="191">
        <f>IFERROR(SUMPRODUCT(X193:X196*H193:H196),"0")</f>
        <v>950.40000000000009</v>
      </c>
      <c r="Y198" s="191">
        <f>IFERROR(SUMPRODUCT(Y193:Y196*H193:H196),"0")</f>
        <v>950.40000000000009</v>
      </c>
      <c r="Z198" s="37"/>
      <c r="AA198" s="192"/>
      <c r="AB198" s="192"/>
      <c r="AC198" s="192"/>
    </row>
    <row r="199" spans="1:68" ht="16.5" customHeight="1" x14ac:dyDescent="0.25">
      <c r="A199" s="215" t="s">
        <v>274</v>
      </c>
      <c r="B199" s="197"/>
      <c r="C199" s="197"/>
      <c r="D199" s="197"/>
      <c r="E199" s="197"/>
      <c r="F199" s="197"/>
      <c r="G199" s="197"/>
      <c r="H199" s="197"/>
      <c r="I199" s="197"/>
      <c r="J199" s="197"/>
      <c r="K199" s="197"/>
      <c r="L199" s="197"/>
      <c r="M199" s="197"/>
      <c r="N199" s="197"/>
      <c r="O199" s="197"/>
      <c r="P199" s="197"/>
      <c r="Q199" s="197"/>
      <c r="R199" s="197"/>
      <c r="S199" s="197"/>
      <c r="T199" s="197"/>
      <c r="U199" s="197"/>
      <c r="V199" s="197"/>
      <c r="W199" s="197"/>
      <c r="X199" s="197"/>
      <c r="Y199" s="197"/>
      <c r="Z199" s="197"/>
      <c r="AA199" s="184"/>
      <c r="AB199" s="184"/>
      <c r="AC199" s="184"/>
    </row>
    <row r="200" spans="1:68" ht="14.25" customHeight="1" x14ac:dyDescent="0.25">
      <c r="A200" s="214" t="s">
        <v>64</v>
      </c>
      <c r="B200" s="197"/>
      <c r="C200" s="197"/>
      <c r="D200" s="197"/>
      <c r="E200" s="197"/>
      <c r="F200" s="197"/>
      <c r="G200" s="197"/>
      <c r="H200" s="197"/>
      <c r="I200" s="197"/>
      <c r="J200" s="197"/>
      <c r="K200" s="197"/>
      <c r="L200" s="197"/>
      <c r="M200" s="197"/>
      <c r="N200" s="197"/>
      <c r="O200" s="197"/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  <c r="AA200" s="185"/>
      <c r="AB200" s="185"/>
      <c r="AC200" s="185"/>
    </row>
    <row r="201" spans="1:68" ht="16.5" customHeight="1" x14ac:dyDescent="0.25">
      <c r="A201" s="54" t="s">
        <v>275</v>
      </c>
      <c r="B201" s="54" t="s">
        <v>276</v>
      </c>
      <c r="C201" s="31">
        <v>4301071033</v>
      </c>
      <c r="D201" s="198">
        <v>4607111035332</v>
      </c>
      <c r="E201" s="199"/>
      <c r="F201" s="188">
        <v>0.43</v>
      </c>
      <c r="G201" s="32">
        <v>16</v>
      </c>
      <c r="H201" s="188">
        <v>6.88</v>
      </c>
      <c r="I201" s="188">
        <v>7.2060000000000004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253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201" s="203"/>
      <c r="R201" s="203"/>
      <c r="S201" s="203"/>
      <c r="T201" s="204"/>
      <c r="U201" s="34"/>
      <c r="V201" s="34"/>
      <c r="W201" s="35" t="s">
        <v>70</v>
      </c>
      <c r="X201" s="189">
        <v>0</v>
      </c>
      <c r="Y201" s="19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16.5" customHeight="1" x14ac:dyDescent="0.25">
      <c r="A202" s="54" t="s">
        <v>277</v>
      </c>
      <c r="B202" s="54" t="s">
        <v>278</v>
      </c>
      <c r="C202" s="31">
        <v>4301071000</v>
      </c>
      <c r="D202" s="198">
        <v>4607111038708</v>
      </c>
      <c r="E202" s="199"/>
      <c r="F202" s="188">
        <v>0.8</v>
      </c>
      <c r="G202" s="32">
        <v>8</v>
      </c>
      <c r="H202" s="188">
        <v>6.4</v>
      </c>
      <c r="I202" s="188">
        <v>6.67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22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2" s="203"/>
      <c r="R202" s="203"/>
      <c r="S202" s="203"/>
      <c r="T202" s="204"/>
      <c r="U202" s="34"/>
      <c r="V202" s="34"/>
      <c r="W202" s="35" t="s">
        <v>70</v>
      </c>
      <c r="X202" s="189">
        <v>0</v>
      </c>
      <c r="Y202" s="19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8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11"/>
      <c r="B203" s="197"/>
      <c r="C203" s="197"/>
      <c r="D203" s="197"/>
      <c r="E203" s="197"/>
      <c r="F203" s="197"/>
      <c r="G203" s="197"/>
      <c r="H203" s="197"/>
      <c r="I203" s="197"/>
      <c r="J203" s="197"/>
      <c r="K203" s="197"/>
      <c r="L203" s="197"/>
      <c r="M203" s="197"/>
      <c r="N203" s="197"/>
      <c r="O203" s="212"/>
      <c r="P203" s="193" t="s">
        <v>72</v>
      </c>
      <c r="Q203" s="194"/>
      <c r="R203" s="194"/>
      <c r="S203" s="194"/>
      <c r="T203" s="194"/>
      <c r="U203" s="194"/>
      <c r="V203" s="195"/>
      <c r="W203" s="37" t="s">
        <v>70</v>
      </c>
      <c r="X203" s="191">
        <f>IFERROR(SUM(X201:X202),"0")</f>
        <v>0</v>
      </c>
      <c r="Y203" s="191">
        <f>IFERROR(SUM(Y201:Y202),"0")</f>
        <v>0</v>
      </c>
      <c r="Z203" s="191">
        <f>IFERROR(IF(Z201="",0,Z201),"0")+IFERROR(IF(Z202="",0,Z202),"0")</f>
        <v>0</v>
      </c>
      <c r="AA203" s="192"/>
      <c r="AB203" s="192"/>
      <c r="AC203" s="192"/>
    </row>
    <row r="204" spans="1:68" x14ac:dyDescent="0.2">
      <c r="A204" s="197"/>
      <c r="B204" s="197"/>
      <c r="C204" s="197"/>
      <c r="D204" s="197"/>
      <c r="E204" s="197"/>
      <c r="F204" s="197"/>
      <c r="G204" s="197"/>
      <c r="H204" s="197"/>
      <c r="I204" s="197"/>
      <c r="J204" s="197"/>
      <c r="K204" s="197"/>
      <c r="L204" s="197"/>
      <c r="M204" s="197"/>
      <c r="N204" s="197"/>
      <c r="O204" s="212"/>
      <c r="P204" s="193" t="s">
        <v>72</v>
      </c>
      <c r="Q204" s="194"/>
      <c r="R204" s="194"/>
      <c r="S204" s="194"/>
      <c r="T204" s="194"/>
      <c r="U204" s="194"/>
      <c r="V204" s="195"/>
      <c r="W204" s="37" t="s">
        <v>73</v>
      </c>
      <c r="X204" s="191">
        <f>IFERROR(SUMPRODUCT(X201:X202*H201:H202),"0")</f>
        <v>0</v>
      </c>
      <c r="Y204" s="191">
        <f>IFERROR(SUMPRODUCT(Y201:Y202*H201:H202),"0")</f>
        <v>0</v>
      </c>
      <c r="Z204" s="37"/>
      <c r="AA204" s="192"/>
      <c r="AB204" s="192"/>
      <c r="AC204" s="192"/>
    </row>
    <row r="205" spans="1:68" ht="27.75" customHeight="1" x14ac:dyDescent="0.2">
      <c r="A205" s="231" t="s">
        <v>279</v>
      </c>
      <c r="B205" s="232"/>
      <c r="C205" s="232"/>
      <c r="D205" s="232"/>
      <c r="E205" s="232"/>
      <c r="F205" s="232"/>
      <c r="G205" s="232"/>
      <c r="H205" s="232"/>
      <c r="I205" s="232"/>
      <c r="J205" s="232"/>
      <c r="K205" s="232"/>
      <c r="L205" s="232"/>
      <c r="M205" s="232"/>
      <c r="N205" s="232"/>
      <c r="O205" s="232"/>
      <c r="P205" s="232"/>
      <c r="Q205" s="232"/>
      <c r="R205" s="232"/>
      <c r="S205" s="232"/>
      <c r="T205" s="232"/>
      <c r="U205" s="232"/>
      <c r="V205" s="232"/>
      <c r="W205" s="232"/>
      <c r="X205" s="232"/>
      <c r="Y205" s="232"/>
      <c r="Z205" s="232"/>
      <c r="AA205" s="48"/>
      <c r="AB205" s="48"/>
      <c r="AC205" s="48"/>
    </row>
    <row r="206" spans="1:68" ht="16.5" customHeight="1" x14ac:dyDescent="0.25">
      <c r="A206" s="215" t="s">
        <v>280</v>
      </c>
      <c r="B206" s="197"/>
      <c r="C206" s="197"/>
      <c r="D206" s="197"/>
      <c r="E206" s="197"/>
      <c r="F206" s="197"/>
      <c r="G206" s="197"/>
      <c r="H206" s="197"/>
      <c r="I206" s="197"/>
      <c r="J206" s="197"/>
      <c r="K206" s="197"/>
      <c r="L206" s="197"/>
      <c r="M206" s="197"/>
      <c r="N206" s="197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  <c r="AA206" s="184"/>
      <c r="AB206" s="184"/>
      <c r="AC206" s="184"/>
    </row>
    <row r="207" spans="1:68" ht="14.25" customHeight="1" x14ac:dyDescent="0.25">
      <c r="A207" s="214" t="s">
        <v>64</v>
      </c>
      <c r="B207" s="197"/>
      <c r="C207" s="197"/>
      <c r="D207" s="197"/>
      <c r="E207" s="197"/>
      <c r="F207" s="197"/>
      <c r="G207" s="197"/>
      <c r="H207" s="197"/>
      <c r="I207" s="197"/>
      <c r="J207" s="197"/>
      <c r="K207" s="197"/>
      <c r="L207" s="197"/>
      <c r="M207" s="197"/>
      <c r="N207" s="197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  <c r="AA207" s="185"/>
      <c r="AB207" s="185"/>
      <c r="AC207" s="185"/>
    </row>
    <row r="208" spans="1:68" ht="27" customHeight="1" x14ac:dyDescent="0.25">
      <c r="A208" s="54" t="s">
        <v>281</v>
      </c>
      <c r="B208" s="54" t="s">
        <v>282</v>
      </c>
      <c r="C208" s="31">
        <v>4301071036</v>
      </c>
      <c r="D208" s="198">
        <v>4607111036162</v>
      </c>
      <c r="E208" s="199"/>
      <c r="F208" s="188">
        <v>0.8</v>
      </c>
      <c r="G208" s="32">
        <v>8</v>
      </c>
      <c r="H208" s="188">
        <v>6.4</v>
      </c>
      <c r="I208" s="188">
        <v>6.6811999999999996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90</v>
      </c>
      <c r="P208" s="335" t="s">
        <v>283</v>
      </c>
      <c r="Q208" s="203"/>
      <c r="R208" s="203"/>
      <c r="S208" s="203"/>
      <c r="T208" s="204"/>
      <c r="U208" s="34"/>
      <c r="V208" s="34"/>
      <c r="W208" s="35" t="s">
        <v>70</v>
      </c>
      <c r="X208" s="189">
        <v>0</v>
      </c>
      <c r="Y208" s="19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9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211"/>
      <c r="B209" s="197"/>
      <c r="C209" s="197"/>
      <c r="D209" s="197"/>
      <c r="E209" s="197"/>
      <c r="F209" s="197"/>
      <c r="G209" s="197"/>
      <c r="H209" s="197"/>
      <c r="I209" s="197"/>
      <c r="J209" s="197"/>
      <c r="K209" s="197"/>
      <c r="L209" s="197"/>
      <c r="M209" s="197"/>
      <c r="N209" s="197"/>
      <c r="O209" s="212"/>
      <c r="P209" s="193" t="s">
        <v>72</v>
      </c>
      <c r="Q209" s="194"/>
      <c r="R209" s="194"/>
      <c r="S209" s="194"/>
      <c r="T209" s="194"/>
      <c r="U209" s="194"/>
      <c r="V209" s="195"/>
      <c r="W209" s="37" t="s">
        <v>70</v>
      </c>
      <c r="X209" s="191">
        <f>IFERROR(SUM(X208:X208),"0")</f>
        <v>0</v>
      </c>
      <c r="Y209" s="191">
        <f>IFERROR(SUM(Y208:Y208),"0")</f>
        <v>0</v>
      </c>
      <c r="Z209" s="191">
        <f>IFERROR(IF(Z208="",0,Z208),"0")</f>
        <v>0</v>
      </c>
      <c r="AA209" s="192"/>
      <c r="AB209" s="192"/>
      <c r="AC209" s="192"/>
    </row>
    <row r="210" spans="1:68" x14ac:dyDescent="0.2">
      <c r="A210" s="197"/>
      <c r="B210" s="197"/>
      <c r="C210" s="197"/>
      <c r="D210" s="197"/>
      <c r="E210" s="197"/>
      <c r="F210" s="197"/>
      <c r="G210" s="197"/>
      <c r="H210" s="197"/>
      <c r="I210" s="197"/>
      <c r="J210" s="197"/>
      <c r="K210" s="197"/>
      <c r="L210" s="197"/>
      <c r="M210" s="197"/>
      <c r="N210" s="197"/>
      <c r="O210" s="212"/>
      <c r="P210" s="193" t="s">
        <v>72</v>
      </c>
      <c r="Q210" s="194"/>
      <c r="R210" s="194"/>
      <c r="S210" s="194"/>
      <c r="T210" s="194"/>
      <c r="U210" s="194"/>
      <c r="V210" s="195"/>
      <c r="W210" s="37" t="s">
        <v>73</v>
      </c>
      <c r="X210" s="191">
        <f>IFERROR(SUMPRODUCT(X208:X208*H208:H208),"0")</f>
        <v>0</v>
      </c>
      <c r="Y210" s="191">
        <f>IFERROR(SUMPRODUCT(Y208:Y208*H208:H208),"0")</f>
        <v>0</v>
      </c>
      <c r="Z210" s="37"/>
      <c r="AA210" s="192"/>
      <c r="AB210" s="192"/>
      <c r="AC210" s="192"/>
    </row>
    <row r="211" spans="1:68" ht="27.75" customHeight="1" x14ac:dyDescent="0.2">
      <c r="A211" s="231" t="s">
        <v>284</v>
      </c>
      <c r="B211" s="232"/>
      <c r="C211" s="232"/>
      <c r="D211" s="232"/>
      <c r="E211" s="232"/>
      <c r="F211" s="232"/>
      <c r="G211" s="232"/>
      <c r="H211" s="232"/>
      <c r="I211" s="232"/>
      <c r="J211" s="232"/>
      <c r="K211" s="232"/>
      <c r="L211" s="232"/>
      <c r="M211" s="232"/>
      <c r="N211" s="232"/>
      <c r="O211" s="232"/>
      <c r="P211" s="232"/>
      <c r="Q211" s="232"/>
      <c r="R211" s="232"/>
      <c r="S211" s="232"/>
      <c r="T211" s="232"/>
      <c r="U211" s="232"/>
      <c r="V211" s="232"/>
      <c r="W211" s="232"/>
      <c r="X211" s="232"/>
      <c r="Y211" s="232"/>
      <c r="Z211" s="232"/>
      <c r="AA211" s="48"/>
      <c r="AB211" s="48"/>
      <c r="AC211" s="48"/>
    </row>
    <row r="212" spans="1:68" ht="16.5" customHeight="1" x14ac:dyDescent="0.25">
      <c r="A212" s="215" t="s">
        <v>285</v>
      </c>
      <c r="B212" s="197"/>
      <c r="C212" s="197"/>
      <c r="D212" s="197"/>
      <c r="E212" s="197"/>
      <c r="F212" s="197"/>
      <c r="G212" s="197"/>
      <c r="H212" s="197"/>
      <c r="I212" s="197"/>
      <c r="J212" s="197"/>
      <c r="K212" s="197"/>
      <c r="L212" s="197"/>
      <c r="M212" s="197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  <c r="AA212" s="184"/>
      <c r="AB212" s="184"/>
      <c r="AC212" s="184"/>
    </row>
    <row r="213" spans="1:68" ht="14.25" customHeight="1" x14ac:dyDescent="0.25">
      <c r="A213" s="214" t="s">
        <v>64</v>
      </c>
      <c r="B213" s="197"/>
      <c r="C213" s="197"/>
      <c r="D213" s="197"/>
      <c r="E213" s="197"/>
      <c r="F213" s="197"/>
      <c r="G213" s="197"/>
      <c r="H213" s="197"/>
      <c r="I213" s="197"/>
      <c r="J213" s="197"/>
      <c r="K213" s="197"/>
      <c r="L213" s="197"/>
      <c r="M213" s="197"/>
      <c r="N213" s="197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  <c r="AA213" s="185"/>
      <c r="AB213" s="185"/>
      <c r="AC213" s="185"/>
    </row>
    <row r="214" spans="1:68" ht="27" customHeight="1" x14ac:dyDescent="0.25">
      <c r="A214" s="54" t="s">
        <v>286</v>
      </c>
      <c r="B214" s="54" t="s">
        <v>287</v>
      </c>
      <c r="C214" s="31">
        <v>4301071029</v>
      </c>
      <c r="D214" s="198">
        <v>4607111035899</v>
      </c>
      <c r="E214" s="199"/>
      <c r="F214" s="188">
        <v>1</v>
      </c>
      <c r="G214" s="32">
        <v>5</v>
      </c>
      <c r="H214" s="188">
        <v>5</v>
      </c>
      <c r="I214" s="188">
        <v>5.2619999999999996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25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4" s="203"/>
      <c r="R214" s="203"/>
      <c r="S214" s="203"/>
      <c r="T214" s="204"/>
      <c r="U214" s="34"/>
      <c r="V214" s="34"/>
      <c r="W214" s="35" t="s">
        <v>70</v>
      </c>
      <c r="X214" s="189">
        <v>240</v>
      </c>
      <c r="Y214" s="190">
        <f>IFERROR(IF(X214="","",X214),"")</f>
        <v>240</v>
      </c>
      <c r="Z214" s="36">
        <f>IFERROR(IF(X214="","",X214*0.0155),"")</f>
        <v>3.7199999999999998</v>
      </c>
      <c r="AA214" s="56"/>
      <c r="AB214" s="57"/>
      <c r="AC214" s="68"/>
      <c r="AG214" s="67"/>
      <c r="AJ214" s="69" t="s">
        <v>71</v>
      </c>
      <c r="AK214" s="69">
        <v>1</v>
      </c>
      <c r="BB214" s="150" t="s">
        <v>1</v>
      </c>
      <c r="BM214" s="67">
        <f>IFERROR(X214*I214,"0")</f>
        <v>1262.8799999999999</v>
      </c>
      <c r="BN214" s="67">
        <f>IFERROR(Y214*I214,"0")</f>
        <v>1262.8799999999999</v>
      </c>
      <c r="BO214" s="67">
        <f>IFERROR(X214/J214,"0")</f>
        <v>2.8571428571428572</v>
      </c>
      <c r="BP214" s="67">
        <f>IFERROR(Y214/J214,"0")</f>
        <v>2.8571428571428572</v>
      </c>
    </row>
    <row r="215" spans="1:68" ht="27" customHeight="1" x14ac:dyDescent="0.25">
      <c r="A215" s="54" t="s">
        <v>288</v>
      </c>
      <c r="B215" s="54" t="s">
        <v>289</v>
      </c>
      <c r="C215" s="31">
        <v>4301070991</v>
      </c>
      <c r="D215" s="198">
        <v>4607111038180</v>
      </c>
      <c r="E215" s="199"/>
      <c r="F215" s="188">
        <v>0.4</v>
      </c>
      <c r="G215" s="32">
        <v>16</v>
      </c>
      <c r="H215" s="188">
        <v>6.4</v>
      </c>
      <c r="I215" s="188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8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5" s="203"/>
      <c r="R215" s="203"/>
      <c r="S215" s="203"/>
      <c r="T215" s="204"/>
      <c r="U215" s="34"/>
      <c r="V215" s="34"/>
      <c r="W215" s="35" t="s">
        <v>70</v>
      </c>
      <c r="X215" s="189">
        <v>0</v>
      </c>
      <c r="Y215" s="19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11"/>
      <c r="B216" s="197"/>
      <c r="C216" s="197"/>
      <c r="D216" s="197"/>
      <c r="E216" s="197"/>
      <c r="F216" s="197"/>
      <c r="G216" s="197"/>
      <c r="H216" s="197"/>
      <c r="I216" s="197"/>
      <c r="J216" s="197"/>
      <c r="K216" s="197"/>
      <c r="L216" s="197"/>
      <c r="M216" s="197"/>
      <c r="N216" s="197"/>
      <c r="O216" s="212"/>
      <c r="P216" s="193" t="s">
        <v>72</v>
      </c>
      <c r="Q216" s="194"/>
      <c r="R216" s="194"/>
      <c r="S216" s="194"/>
      <c r="T216" s="194"/>
      <c r="U216" s="194"/>
      <c r="V216" s="195"/>
      <c r="W216" s="37" t="s">
        <v>70</v>
      </c>
      <c r="X216" s="191">
        <f>IFERROR(SUM(X214:X215),"0")</f>
        <v>240</v>
      </c>
      <c r="Y216" s="191">
        <f>IFERROR(SUM(Y214:Y215),"0")</f>
        <v>240</v>
      </c>
      <c r="Z216" s="191">
        <f>IFERROR(IF(Z214="",0,Z214),"0")+IFERROR(IF(Z215="",0,Z215),"0")</f>
        <v>3.7199999999999998</v>
      </c>
      <c r="AA216" s="192"/>
      <c r="AB216" s="192"/>
      <c r="AC216" s="192"/>
    </row>
    <row r="217" spans="1:68" x14ac:dyDescent="0.2">
      <c r="A217" s="197"/>
      <c r="B217" s="197"/>
      <c r="C217" s="197"/>
      <c r="D217" s="197"/>
      <c r="E217" s="197"/>
      <c r="F217" s="197"/>
      <c r="G217" s="197"/>
      <c r="H217" s="197"/>
      <c r="I217" s="197"/>
      <c r="J217" s="197"/>
      <c r="K217" s="197"/>
      <c r="L217" s="197"/>
      <c r="M217" s="197"/>
      <c r="N217" s="197"/>
      <c r="O217" s="212"/>
      <c r="P217" s="193" t="s">
        <v>72</v>
      </c>
      <c r="Q217" s="194"/>
      <c r="R217" s="194"/>
      <c r="S217" s="194"/>
      <c r="T217" s="194"/>
      <c r="U217" s="194"/>
      <c r="V217" s="195"/>
      <c r="W217" s="37" t="s">
        <v>73</v>
      </c>
      <c r="X217" s="191">
        <f>IFERROR(SUMPRODUCT(X214:X215*H214:H215),"0")</f>
        <v>1200</v>
      </c>
      <c r="Y217" s="191">
        <f>IFERROR(SUMPRODUCT(Y214:Y215*H214:H215),"0")</f>
        <v>1200</v>
      </c>
      <c r="Z217" s="37"/>
      <c r="AA217" s="192"/>
      <c r="AB217" s="192"/>
      <c r="AC217" s="192"/>
    </row>
    <row r="218" spans="1:68" ht="27.75" customHeight="1" x14ac:dyDescent="0.2">
      <c r="A218" s="231" t="s">
        <v>209</v>
      </c>
      <c r="B218" s="232"/>
      <c r="C218" s="232"/>
      <c r="D218" s="232"/>
      <c r="E218" s="232"/>
      <c r="F218" s="232"/>
      <c r="G218" s="232"/>
      <c r="H218" s="232"/>
      <c r="I218" s="232"/>
      <c r="J218" s="232"/>
      <c r="K218" s="232"/>
      <c r="L218" s="232"/>
      <c r="M218" s="232"/>
      <c r="N218" s="232"/>
      <c r="O218" s="232"/>
      <c r="P218" s="232"/>
      <c r="Q218" s="232"/>
      <c r="R218" s="232"/>
      <c r="S218" s="232"/>
      <c r="T218" s="232"/>
      <c r="U218" s="232"/>
      <c r="V218" s="232"/>
      <c r="W218" s="232"/>
      <c r="X218" s="232"/>
      <c r="Y218" s="232"/>
      <c r="Z218" s="232"/>
      <c r="AA218" s="48"/>
      <c r="AB218" s="48"/>
      <c r="AC218" s="48"/>
    </row>
    <row r="219" spans="1:68" ht="16.5" customHeight="1" x14ac:dyDescent="0.25">
      <c r="A219" s="215" t="s">
        <v>209</v>
      </c>
      <c r="B219" s="197"/>
      <c r="C219" s="197"/>
      <c r="D219" s="197"/>
      <c r="E219" s="197"/>
      <c r="F219" s="197"/>
      <c r="G219" s="197"/>
      <c r="H219" s="197"/>
      <c r="I219" s="197"/>
      <c r="J219" s="197"/>
      <c r="K219" s="197"/>
      <c r="L219" s="197"/>
      <c r="M219" s="197"/>
      <c r="N219" s="197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97"/>
      <c r="AA219" s="184"/>
      <c r="AB219" s="184"/>
      <c r="AC219" s="184"/>
    </row>
    <row r="220" spans="1:68" ht="14.25" customHeight="1" x14ac:dyDescent="0.25">
      <c r="A220" s="214" t="s">
        <v>64</v>
      </c>
      <c r="B220" s="197"/>
      <c r="C220" s="197"/>
      <c r="D220" s="197"/>
      <c r="E220" s="197"/>
      <c r="F220" s="197"/>
      <c r="G220" s="197"/>
      <c r="H220" s="197"/>
      <c r="I220" s="197"/>
      <c r="J220" s="197"/>
      <c r="K220" s="197"/>
      <c r="L220" s="197"/>
      <c r="M220" s="197"/>
      <c r="N220" s="197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197"/>
      <c r="Z220" s="197"/>
      <c r="AA220" s="185"/>
      <c r="AB220" s="185"/>
      <c r="AC220" s="185"/>
    </row>
    <row r="221" spans="1:68" ht="27" customHeight="1" x14ac:dyDescent="0.25">
      <c r="A221" s="54" t="s">
        <v>290</v>
      </c>
      <c r="B221" s="54" t="s">
        <v>291</v>
      </c>
      <c r="C221" s="31">
        <v>4301071014</v>
      </c>
      <c r="D221" s="198">
        <v>4640242181264</v>
      </c>
      <c r="E221" s="199"/>
      <c r="F221" s="188">
        <v>0.7</v>
      </c>
      <c r="G221" s="32">
        <v>10</v>
      </c>
      <c r="H221" s="188">
        <v>7</v>
      </c>
      <c r="I221" s="188">
        <v>7.28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84" t="s">
        <v>292</v>
      </c>
      <c r="Q221" s="203"/>
      <c r="R221" s="203"/>
      <c r="S221" s="203"/>
      <c r="T221" s="204"/>
      <c r="U221" s="34"/>
      <c r="V221" s="34"/>
      <c r="W221" s="35" t="s">
        <v>70</v>
      </c>
      <c r="X221" s="189">
        <v>0</v>
      </c>
      <c r="Y221" s="190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2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293</v>
      </c>
      <c r="B222" s="54" t="s">
        <v>294</v>
      </c>
      <c r="C222" s="31">
        <v>4301071021</v>
      </c>
      <c r="D222" s="198">
        <v>4640242181325</v>
      </c>
      <c r="E222" s="199"/>
      <c r="F222" s="188">
        <v>0.7</v>
      </c>
      <c r="G222" s="32">
        <v>10</v>
      </c>
      <c r="H222" s="188">
        <v>7</v>
      </c>
      <c r="I222" s="188">
        <v>7.28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279" t="s">
        <v>295</v>
      </c>
      <c r="Q222" s="203"/>
      <c r="R222" s="203"/>
      <c r="S222" s="203"/>
      <c r="T222" s="204"/>
      <c r="U222" s="34"/>
      <c r="V222" s="34"/>
      <c r="W222" s="35" t="s">
        <v>70</v>
      </c>
      <c r="X222" s="189">
        <v>0</v>
      </c>
      <c r="Y222" s="19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3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296</v>
      </c>
      <c r="B223" s="54" t="s">
        <v>297</v>
      </c>
      <c r="C223" s="31">
        <v>4301070993</v>
      </c>
      <c r="D223" s="198">
        <v>4640242180670</v>
      </c>
      <c r="E223" s="199"/>
      <c r="F223" s="188">
        <v>1</v>
      </c>
      <c r="G223" s="32">
        <v>6</v>
      </c>
      <c r="H223" s="188">
        <v>6</v>
      </c>
      <c r="I223" s="188">
        <v>6.23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53" t="s">
        <v>298</v>
      </c>
      <c r="Q223" s="203"/>
      <c r="R223" s="203"/>
      <c r="S223" s="203"/>
      <c r="T223" s="204"/>
      <c r="U223" s="34"/>
      <c r="V223" s="34"/>
      <c r="W223" s="35" t="s">
        <v>70</v>
      </c>
      <c r="X223" s="189">
        <v>0</v>
      </c>
      <c r="Y223" s="190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4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11"/>
      <c r="B224" s="197"/>
      <c r="C224" s="197"/>
      <c r="D224" s="197"/>
      <c r="E224" s="197"/>
      <c r="F224" s="197"/>
      <c r="G224" s="197"/>
      <c r="H224" s="197"/>
      <c r="I224" s="197"/>
      <c r="J224" s="197"/>
      <c r="K224" s="197"/>
      <c r="L224" s="197"/>
      <c r="M224" s="197"/>
      <c r="N224" s="197"/>
      <c r="O224" s="212"/>
      <c r="P224" s="193" t="s">
        <v>72</v>
      </c>
      <c r="Q224" s="194"/>
      <c r="R224" s="194"/>
      <c r="S224" s="194"/>
      <c r="T224" s="194"/>
      <c r="U224" s="194"/>
      <c r="V224" s="195"/>
      <c r="W224" s="37" t="s">
        <v>70</v>
      </c>
      <c r="X224" s="191">
        <f>IFERROR(SUM(X221:X223),"0")</f>
        <v>0</v>
      </c>
      <c r="Y224" s="191">
        <f>IFERROR(SUM(Y221:Y223),"0")</f>
        <v>0</v>
      </c>
      <c r="Z224" s="191">
        <f>IFERROR(IF(Z221="",0,Z221),"0")+IFERROR(IF(Z222="",0,Z222),"0")+IFERROR(IF(Z223="",0,Z223),"0")</f>
        <v>0</v>
      </c>
      <c r="AA224" s="192"/>
      <c r="AB224" s="192"/>
      <c r="AC224" s="192"/>
    </row>
    <row r="225" spans="1:68" x14ac:dyDescent="0.2">
      <c r="A225" s="197"/>
      <c r="B225" s="197"/>
      <c r="C225" s="197"/>
      <c r="D225" s="197"/>
      <c r="E225" s="197"/>
      <c r="F225" s="197"/>
      <c r="G225" s="197"/>
      <c r="H225" s="197"/>
      <c r="I225" s="197"/>
      <c r="J225" s="197"/>
      <c r="K225" s="197"/>
      <c r="L225" s="197"/>
      <c r="M225" s="197"/>
      <c r="N225" s="197"/>
      <c r="O225" s="212"/>
      <c r="P225" s="193" t="s">
        <v>72</v>
      </c>
      <c r="Q225" s="194"/>
      <c r="R225" s="194"/>
      <c r="S225" s="194"/>
      <c r="T225" s="194"/>
      <c r="U225" s="194"/>
      <c r="V225" s="195"/>
      <c r="W225" s="37" t="s">
        <v>73</v>
      </c>
      <c r="X225" s="191">
        <f>IFERROR(SUMPRODUCT(X221:X223*H221:H223),"0")</f>
        <v>0</v>
      </c>
      <c r="Y225" s="191">
        <f>IFERROR(SUMPRODUCT(Y221:Y223*H221:H223),"0")</f>
        <v>0</v>
      </c>
      <c r="Z225" s="37"/>
      <c r="AA225" s="192"/>
      <c r="AB225" s="192"/>
      <c r="AC225" s="192"/>
    </row>
    <row r="226" spans="1:68" ht="14.25" customHeight="1" x14ac:dyDescent="0.25">
      <c r="A226" s="214" t="s">
        <v>136</v>
      </c>
      <c r="B226" s="197"/>
      <c r="C226" s="197"/>
      <c r="D226" s="197"/>
      <c r="E226" s="197"/>
      <c r="F226" s="197"/>
      <c r="G226" s="197"/>
      <c r="H226" s="197"/>
      <c r="I226" s="197"/>
      <c r="J226" s="197"/>
      <c r="K226" s="197"/>
      <c r="L226" s="197"/>
      <c r="M226" s="197"/>
      <c r="N226" s="197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197"/>
      <c r="Z226" s="197"/>
      <c r="AA226" s="185"/>
      <c r="AB226" s="185"/>
      <c r="AC226" s="185"/>
    </row>
    <row r="227" spans="1:68" ht="27" customHeight="1" x14ac:dyDescent="0.25">
      <c r="A227" s="54" t="s">
        <v>299</v>
      </c>
      <c r="B227" s="54" t="s">
        <v>300</v>
      </c>
      <c r="C227" s="31">
        <v>4301131019</v>
      </c>
      <c r="D227" s="198">
        <v>4640242180427</v>
      </c>
      <c r="E227" s="199"/>
      <c r="F227" s="188">
        <v>1.8</v>
      </c>
      <c r="G227" s="32">
        <v>1</v>
      </c>
      <c r="H227" s="188">
        <v>1.8</v>
      </c>
      <c r="I227" s="188">
        <v>1.915</v>
      </c>
      <c r="J227" s="32">
        <v>234</v>
      </c>
      <c r="K227" s="32" t="s">
        <v>128</v>
      </c>
      <c r="L227" s="32" t="s">
        <v>68</v>
      </c>
      <c r="M227" s="33" t="s">
        <v>69</v>
      </c>
      <c r="N227" s="33"/>
      <c r="O227" s="32">
        <v>180</v>
      </c>
      <c r="P227" s="265" t="s">
        <v>301</v>
      </c>
      <c r="Q227" s="203"/>
      <c r="R227" s="203"/>
      <c r="S227" s="203"/>
      <c r="T227" s="204"/>
      <c r="U227" s="34"/>
      <c r="V227" s="34"/>
      <c r="W227" s="35" t="s">
        <v>70</v>
      </c>
      <c r="X227" s="189">
        <v>0</v>
      </c>
      <c r="Y227" s="190">
        <f>IFERROR(IF(X227="","",X227),"")</f>
        <v>0</v>
      </c>
      <c r="Z227" s="36">
        <f>IFERROR(IF(X227="","",X227*0.00502),"")</f>
        <v>0</v>
      </c>
      <c r="AA227" s="56"/>
      <c r="AB227" s="57"/>
      <c r="AC227" s="68"/>
      <c r="AG227" s="67"/>
      <c r="AJ227" s="69" t="s">
        <v>71</v>
      </c>
      <c r="AK227" s="69">
        <v>1</v>
      </c>
      <c r="BB227" s="155" t="s">
        <v>80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211"/>
      <c r="B228" s="197"/>
      <c r="C228" s="197"/>
      <c r="D228" s="197"/>
      <c r="E228" s="197"/>
      <c r="F228" s="197"/>
      <c r="G228" s="197"/>
      <c r="H228" s="197"/>
      <c r="I228" s="197"/>
      <c r="J228" s="197"/>
      <c r="K228" s="197"/>
      <c r="L228" s="197"/>
      <c r="M228" s="197"/>
      <c r="N228" s="197"/>
      <c r="O228" s="212"/>
      <c r="P228" s="193" t="s">
        <v>72</v>
      </c>
      <c r="Q228" s="194"/>
      <c r="R228" s="194"/>
      <c r="S228" s="194"/>
      <c r="T228" s="194"/>
      <c r="U228" s="194"/>
      <c r="V228" s="195"/>
      <c r="W228" s="37" t="s">
        <v>70</v>
      </c>
      <c r="X228" s="191">
        <f>IFERROR(SUM(X227:X227),"0")</f>
        <v>0</v>
      </c>
      <c r="Y228" s="191">
        <f>IFERROR(SUM(Y227:Y227),"0")</f>
        <v>0</v>
      </c>
      <c r="Z228" s="191">
        <f>IFERROR(IF(Z227="",0,Z227),"0")</f>
        <v>0</v>
      </c>
      <c r="AA228" s="192"/>
      <c r="AB228" s="192"/>
      <c r="AC228" s="192"/>
    </row>
    <row r="229" spans="1:68" x14ac:dyDescent="0.2">
      <c r="A229" s="197"/>
      <c r="B229" s="197"/>
      <c r="C229" s="197"/>
      <c r="D229" s="197"/>
      <c r="E229" s="197"/>
      <c r="F229" s="197"/>
      <c r="G229" s="197"/>
      <c r="H229" s="197"/>
      <c r="I229" s="197"/>
      <c r="J229" s="197"/>
      <c r="K229" s="197"/>
      <c r="L229" s="197"/>
      <c r="M229" s="197"/>
      <c r="N229" s="197"/>
      <c r="O229" s="212"/>
      <c r="P229" s="193" t="s">
        <v>72</v>
      </c>
      <c r="Q229" s="194"/>
      <c r="R229" s="194"/>
      <c r="S229" s="194"/>
      <c r="T229" s="194"/>
      <c r="U229" s="194"/>
      <c r="V229" s="195"/>
      <c r="W229" s="37" t="s">
        <v>73</v>
      </c>
      <c r="X229" s="191">
        <f>IFERROR(SUMPRODUCT(X227:X227*H227:H227),"0")</f>
        <v>0</v>
      </c>
      <c r="Y229" s="191">
        <f>IFERROR(SUMPRODUCT(Y227:Y227*H227:H227),"0")</f>
        <v>0</v>
      </c>
      <c r="Z229" s="37"/>
      <c r="AA229" s="192"/>
      <c r="AB229" s="192"/>
      <c r="AC229" s="192"/>
    </row>
    <row r="230" spans="1:68" ht="14.25" customHeight="1" x14ac:dyDescent="0.25">
      <c r="A230" s="214" t="s">
        <v>76</v>
      </c>
      <c r="B230" s="197"/>
      <c r="C230" s="197"/>
      <c r="D230" s="197"/>
      <c r="E230" s="197"/>
      <c r="F230" s="197"/>
      <c r="G230" s="197"/>
      <c r="H230" s="197"/>
      <c r="I230" s="197"/>
      <c r="J230" s="197"/>
      <c r="K230" s="197"/>
      <c r="L230" s="197"/>
      <c r="M230" s="197"/>
      <c r="N230" s="197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  <c r="AA230" s="185"/>
      <c r="AB230" s="185"/>
      <c r="AC230" s="185"/>
    </row>
    <row r="231" spans="1:68" ht="27" customHeight="1" x14ac:dyDescent="0.25">
      <c r="A231" s="54" t="s">
        <v>302</v>
      </c>
      <c r="B231" s="54" t="s">
        <v>303</v>
      </c>
      <c r="C231" s="31">
        <v>4301132080</v>
      </c>
      <c r="D231" s="198">
        <v>4640242180397</v>
      </c>
      <c r="E231" s="199"/>
      <c r="F231" s="188">
        <v>1</v>
      </c>
      <c r="G231" s="32">
        <v>6</v>
      </c>
      <c r="H231" s="188">
        <v>6</v>
      </c>
      <c r="I231" s="188">
        <v>6.26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92" t="s">
        <v>304</v>
      </c>
      <c r="Q231" s="203"/>
      <c r="R231" s="203"/>
      <c r="S231" s="203"/>
      <c r="T231" s="204"/>
      <c r="U231" s="34"/>
      <c r="V231" s="34"/>
      <c r="W231" s="35" t="s">
        <v>70</v>
      </c>
      <c r="X231" s="189">
        <v>0</v>
      </c>
      <c r="Y231" s="190">
        <f>IFERROR(IF(X231="","",X231),"")</f>
        <v>0</v>
      </c>
      <c r="Z231" s="36">
        <f>IFERROR(IF(X231="","",X231*0.0155),"")</f>
        <v>0</v>
      </c>
      <c r="AA231" s="56"/>
      <c r="AB231" s="57"/>
      <c r="AC231" s="68"/>
      <c r="AG231" s="67"/>
      <c r="AJ231" s="69" t="s">
        <v>71</v>
      </c>
      <c r="AK231" s="69">
        <v>1</v>
      </c>
      <c r="BB231" s="156" t="s">
        <v>80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305</v>
      </c>
      <c r="B232" s="54" t="s">
        <v>306</v>
      </c>
      <c r="C232" s="31">
        <v>4301132104</v>
      </c>
      <c r="D232" s="198">
        <v>4640242181219</v>
      </c>
      <c r="E232" s="199"/>
      <c r="F232" s="188">
        <v>0.3</v>
      </c>
      <c r="G232" s="32">
        <v>9</v>
      </c>
      <c r="H232" s="188">
        <v>2.7</v>
      </c>
      <c r="I232" s="188">
        <v>2.8450000000000002</v>
      </c>
      <c r="J232" s="32">
        <v>234</v>
      </c>
      <c r="K232" s="32" t="s">
        <v>128</v>
      </c>
      <c r="L232" s="32" t="s">
        <v>68</v>
      </c>
      <c r="M232" s="33" t="s">
        <v>69</v>
      </c>
      <c r="N232" s="33"/>
      <c r="O232" s="32">
        <v>180</v>
      </c>
      <c r="P232" s="288" t="s">
        <v>307</v>
      </c>
      <c r="Q232" s="203"/>
      <c r="R232" s="203"/>
      <c r="S232" s="203"/>
      <c r="T232" s="204"/>
      <c r="U232" s="34"/>
      <c r="V232" s="34"/>
      <c r="W232" s="35" t="s">
        <v>70</v>
      </c>
      <c r="X232" s="189">
        <v>0</v>
      </c>
      <c r="Y232" s="190">
        <f>IFERROR(IF(X232="","",X232),"")</f>
        <v>0</v>
      </c>
      <c r="Z232" s="36">
        <f>IFERROR(IF(X232="","",X232*0.00502),"")</f>
        <v>0</v>
      </c>
      <c r="AA232" s="56"/>
      <c r="AB232" s="57"/>
      <c r="AC232" s="68"/>
      <c r="AG232" s="67"/>
      <c r="AJ232" s="69" t="s">
        <v>71</v>
      </c>
      <c r="AK232" s="69">
        <v>1</v>
      </c>
      <c r="BB232" s="157" t="s">
        <v>80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11"/>
      <c r="B233" s="197"/>
      <c r="C233" s="197"/>
      <c r="D233" s="197"/>
      <c r="E233" s="197"/>
      <c r="F233" s="197"/>
      <c r="G233" s="197"/>
      <c r="H233" s="197"/>
      <c r="I233" s="197"/>
      <c r="J233" s="197"/>
      <c r="K233" s="197"/>
      <c r="L233" s="197"/>
      <c r="M233" s="197"/>
      <c r="N233" s="197"/>
      <c r="O233" s="212"/>
      <c r="P233" s="193" t="s">
        <v>72</v>
      </c>
      <c r="Q233" s="194"/>
      <c r="R233" s="194"/>
      <c r="S233" s="194"/>
      <c r="T233" s="194"/>
      <c r="U233" s="194"/>
      <c r="V233" s="195"/>
      <c r="W233" s="37" t="s">
        <v>70</v>
      </c>
      <c r="X233" s="191">
        <f>IFERROR(SUM(X231:X232),"0")</f>
        <v>0</v>
      </c>
      <c r="Y233" s="191">
        <f>IFERROR(SUM(Y231:Y232),"0")</f>
        <v>0</v>
      </c>
      <c r="Z233" s="191">
        <f>IFERROR(IF(Z231="",0,Z231),"0")+IFERROR(IF(Z232="",0,Z232),"0")</f>
        <v>0</v>
      </c>
      <c r="AA233" s="192"/>
      <c r="AB233" s="192"/>
      <c r="AC233" s="192"/>
    </row>
    <row r="234" spans="1:68" x14ac:dyDescent="0.2">
      <c r="A234" s="197"/>
      <c r="B234" s="197"/>
      <c r="C234" s="197"/>
      <c r="D234" s="197"/>
      <c r="E234" s="197"/>
      <c r="F234" s="197"/>
      <c r="G234" s="197"/>
      <c r="H234" s="197"/>
      <c r="I234" s="197"/>
      <c r="J234" s="197"/>
      <c r="K234" s="197"/>
      <c r="L234" s="197"/>
      <c r="M234" s="197"/>
      <c r="N234" s="197"/>
      <c r="O234" s="212"/>
      <c r="P234" s="193" t="s">
        <v>72</v>
      </c>
      <c r="Q234" s="194"/>
      <c r="R234" s="194"/>
      <c r="S234" s="194"/>
      <c r="T234" s="194"/>
      <c r="U234" s="194"/>
      <c r="V234" s="195"/>
      <c r="W234" s="37" t="s">
        <v>73</v>
      </c>
      <c r="X234" s="191">
        <f>IFERROR(SUMPRODUCT(X231:X232*H231:H232),"0")</f>
        <v>0</v>
      </c>
      <c r="Y234" s="191">
        <f>IFERROR(SUMPRODUCT(Y231:Y232*H231:H232),"0")</f>
        <v>0</v>
      </c>
      <c r="Z234" s="37"/>
      <c r="AA234" s="192"/>
      <c r="AB234" s="192"/>
      <c r="AC234" s="192"/>
    </row>
    <row r="235" spans="1:68" ht="14.25" customHeight="1" x14ac:dyDescent="0.25">
      <c r="A235" s="214" t="s">
        <v>155</v>
      </c>
      <c r="B235" s="197"/>
      <c r="C235" s="197"/>
      <c r="D235" s="197"/>
      <c r="E235" s="197"/>
      <c r="F235" s="197"/>
      <c r="G235" s="197"/>
      <c r="H235" s="197"/>
      <c r="I235" s="197"/>
      <c r="J235" s="197"/>
      <c r="K235" s="197"/>
      <c r="L235" s="197"/>
      <c r="M235" s="197"/>
      <c r="N235" s="197"/>
      <c r="O235" s="197"/>
      <c r="P235" s="197"/>
      <c r="Q235" s="197"/>
      <c r="R235" s="197"/>
      <c r="S235" s="197"/>
      <c r="T235" s="197"/>
      <c r="U235" s="197"/>
      <c r="V235" s="197"/>
      <c r="W235" s="197"/>
      <c r="X235" s="197"/>
      <c r="Y235" s="197"/>
      <c r="Z235" s="197"/>
      <c r="AA235" s="185"/>
      <c r="AB235" s="185"/>
      <c r="AC235" s="185"/>
    </row>
    <row r="236" spans="1:68" ht="27" customHeight="1" x14ac:dyDescent="0.25">
      <c r="A236" s="54" t="s">
        <v>308</v>
      </c>
      <c r="B236" s="54" t="s">
        <v>309</v>
      </c>
      <c r="C236" s="31">
        <v>4301136028</v>
      </c>
      <c r="D236" s="198">
        <v>4640242180304</v>
      </c>
      <c r="E236" s="199"/>
      <c r="F236" s="188">
        <v>2.7</v>
      </c>
      <c r="G236" s="32">
        <v>1</v>
      </c>
      <c r="H236" s="188">
        <v>2.7</v>
      </c>
      <c r="I236" s="188">
        <v>2.8906000000000001</v>
      </c>
      <c r="J236" s="32">
        <v>126</v>
      </c>
      <c r="K236" s="32" t="s">
        <v>79</v>
      </c>
      <c r="L236" s="32" t="s">
        <v>68</v>
      </c>
      <c r="M236" s="33" t="s">
        <v>69</v>
      </c>
      <c r="N236" s="33"/>
      <c r="O236" s="32">
        <v>180</v>
      </c>
      <c r="P236" s="361" t="s">
        <v>310</v>
      </c>
      <c r="Q236" s="203"/>
      <c r="R236" s="203"/>
      <c r="S236" s="203"/>
      <c r="T236" s="204"/>
      <c r="U236" s="34"/>
      <c r="V236" s="34"/>
      <c r="W236" s="35" t="s">
        <v>70</v>
      </c>
      <c r="X236" s="189">
        <v>0</v>
      </c>
      <c r="Y236" s="190">
        <f>IFERROR(IF(X236="","",X236),"")</f>
        <v>0</v>
      </c>
      <c r="Z236" s="36">
        <f>IFERROR(IF(X236="","",X236*0.00936),"")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58" t="s">
        <v>80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311</v>
      </c>
      <c r="B237" s="54" t="s">
        <v>312</v>
      </c>
      <c r="C237" s="31">
        <v>4301136026</v>
      </c>
      <c r="D237" s="198">
        <v>4640242180236</v>
      </c>
      <c r="E237" s="199"/>
      <c r="F237" s="188">
        <v>5</v>
      </c>
      <c r="G237" s="32">
        <v>1</v>
      </c>
      <c r="H237" s="188">
        <v>5</v>
      </c>
      <c r="I237" s="188">
        <v>5.2350000000000003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69" t="s">
        <v>313</v>
      </c>
      <c r="Q237" s="203"/>
      <c r="R237" s="203"/>
      <c r="S237" s="203"/>
      <c r="T237" s="204"/>
      <c r="U237" s="34"/>
      <c r="V237" s="34"/>
      <c r="W237" s="35" t="s">
        <v>70</v>
      </c>
      <c r="X237" s="189">
        <v>180</v>
      </c>
      <c r="Y237" s="190">
        <f>IFERROR(IF(X237="","",X237),"")</f>
        <v>180</v>
      </c>
      <c r="Z237" s="36">
        <f>IFERROR(IF(X237="","",X237*0.0155),"")</f>
        <v>2.79</v>
      </c>
      <c r="AA237" s="56"/>
      <c r="AB237" s="57"/>
      <c r="AC237" s="68"/>
      <c r="AG237" s="67"/>
      <c r="AJ237" s="69" t="s">
        <v>71</v>
      </c>
      <c r="AK237" s="69">
        <v>1</v>
      </c>
      <c r="BB237" s="159" t="s">
        <v>80</v>
      </c>
      <c r="BM237" s="67">
        <f>IFERROR(X237*I237,"0")</f>
        <v>942.30000000000007</v>
      </c>
      <c r="BN237" s="67">
        <f>IFERROR(Y237*I237,"0")</f>
        <v>942.30000000000007</v>
      </c>
      <c r="BO237" s="67">
        <f>IFERROR(X237/J237,"0")</f>
        <v>2.1428571428571428</v>
      </c>
      <c r="BP237" s="67">
        <f>IFERROR(Y237/J237,"0")</f>
        <v>2.1428571428571428</v>
      </c>
    </row>
    <row r="238" spans="1:68" ht="27" customHeight="1" x14ac:dyDescent="0.25">
      <c r="A238" s="54" t="s">
        <v>314</v>
      </c>
      <c r="B238" s="54" t="s">
        <v>315</v>
      </c>
      <c r="C238" s="31">
        <v>4301136029</v>
      </c>
      <c r="D238" s="198">
        <v>4640242180410</v>
      </c>
      <c r="E238" s="199"/>
      <c r="F238" s="188">
        <v>2.2400000000000002</v>
      </c>
      <c r="G238" s="32">
        <v>1</v>
      </c>
      <c r="H238" s="188">
        <v>2.2400000000000002</v>
      </c>
      <c r="I238" s="188">
        <v>2.4319999999999999</v>
      </c>
      <c r="J238" s="32">
        <v>126</v>
      </c>
      <c r="K238" s="32" t="s">
        <v>79</v>
      </c>
      <c r="L238" s="32" t="s">
        <v>68</v>
      </c>
      <c r="M238" s="33" t="s">
        <v>69</v>
      </c>
      <c r="N238" s="33"/>
      <c r="O238" s="32">
        <v>180</v>
      </c>
      <c r="P238" s="30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8" s="203"/>
      <c r="R238" s="203"/>
      <c r="S238" s="203"/>
      <c r="T238" s="204"/>
      <c r="U238" s="34"/>
      <c r="V238" s="34"/>
      <c r="W238" s="35" t="s">
        <v>70</v>
      </c>
      <c r="X238" s="189">
        <v>0</v>
      </c>
      <c r="Y238" s="190">
        <f>IFERROR(IF(X238="","",X238),"")</f>
        <v>0</v>
      </c>
      <c r="Z238" s="36">
        <f>IFERROR(IF(X238="","",X238*0.00936),"")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60" t="s">
        <v>80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11"/>
      <c r="B239" s="197"/>
      <c r="C239" s="197"/>
      <c r="D239" s="197"/>
      <c r="E239" s="197"/>
      <c r="F239" s="197"/>
      <c r="G239" s="197"/>
      <c r="H239" s="197"/>
      <c r="I239" s="197"/>
      <c r="J239" s="197"/>
      <c r="K239" s="197"/>
      <c r="L239" s="197"/>
      <c r="M239" s="197"/>
      <c r="N239" s="197"/>
      <c r="O239" s="212"/>
      <c r="P239" s="193" t="s">
        <v>72</v>
      </c>
      <c r="Q239" s="194"/>
      <c r="R239" s="194"/>
      <c r="S239" s="194"/>
      <c r="T239" s="194"/>
      <c r="U239" s="194"/>
      <c r="V239" s="195"/>
      <c r="W239" s="37" t="s">
        <v>70</v>
      </c>
      <c r="X239" s="191">
        <f>IFERROR(SUM(X236:X238),"0")</f>
        <v>180</v>
      </c>
      <c r="Y239" s="191">
        <f>IFERROR(SUM(Y236:Y238),"0")</f>
        <v>180</v>
      </c>
      <c r="Z239" s="191">
        <f>IFERROR(IF(Z236="",0,Z236),"0")+IFERROR(IF(Z237="",0,Z237),"0")+IFERROR(IF(Z238="",0,Z238),"0")</f>
        <v>2.79</v>
      </c>
      <c r="AA239" s="192"/>
      <c r="AB239" s="192"/>
      <c r="AC239" s="192"/>
    </row>
    <row r="240" spans="1:68" x14ac:dyDescent="0.2">
      <c r="A240" s="197"/>
      <c r="B240" s="197"/>
      <c r="C240" s="197"/>
      <c r="D240" s="197"/>
      <c r="E240" s="197"/>
      <c r="F240" s="197"/>
      <c r="G240" s="197"/>
      <c r="H240" s="197"/>
      <c r="I240" s="197"/>
      <c r="J240" s="197"/>
      <c r="K240" s="197"/>
      <c r="L240" s="197"/>
      <c r="M240" s="197"/>
      <c r="N240" s="197"/>
      <c r="O240" s="212"/>
      <c r="P240" s="193" t="s">
        <v>72</v>
      </c>
      <c r="Q240" s="194"/>
      <c r="R240" s="194"/>
      <c r="S240" s="194"/>
      <c r="T240" s="194"/>
      <c r="U240" s="194"/>
      <c r="V240" s="195"/>
      <c r="W240" s="37" t="s">
        <v>73</v>
      </c>
      <c r="X240" s="191">
        <f>IFERROR(SUMPRODUCT(X236:X238*H236:H238),"0")</f>
        <v>900</v>
      </c>
      <c r="Y240" s="191">
        <f>IFERROR(SUMPRODUCT(Y236:Y238*H236:H238),"0")</f>
        <v>900</v>
      </c>
      <c r="Z240" s="37"/>
      <c r="AA240" s="192"/>
      <c r="AB240" s="192"/>
      <c r="AC240" s="192"/>
    </row>
    <row r="241" spans="1:68" ht="14.25" customHeight="1" x14ac:dyDescent="0.25">
      <c r="A241" s="214" t="s">
        <v>132</v>
      </c>
      <c r="B241" s="197"/>
      <c r="C241" s="197"/>
      <c r="D241" s="197"/>
      <c r="E241" s="197"/>
      <c r="F241" s="197"/>
      <c r="G241" s="197"/>
      <c r="H241" s="197"/>
      <c r="I241" s="197"/>
      <c r="J241" s="197"/>
      <c r="K241" s="197"/>
      <c r="L241" s="197"/>
      <c r="M241" s="197"/>
      <c r="N241" s="197"/>
      <c r="O241" s="197"/>
      <c r="P241" s="197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  <c r="AA241" s="185"/>
      <c r="AB241" s="185"/>
      <c r="AC241" s="185"/>
    </row>
    <row r="242" spans="1:68" ht="27" customHeight="1" x14ac:dyDescent="0.25">
      <c r="A242" s="54" t="s">
        <v>316</v>
      </c>
      <c r="B242" s="54" t="s">
        <v>317</v>
      </c>
      <c r="C242" s="31">
        <v>4301135193</v>
      </c>
      <c r="D242" s="198">
        <v>4640242180403</v>
      </c>
      <c r="E242" s="199"/>
      <c r="F242" s="188">
        <v>3</v>
      </c>
      <c r="G242" s="32">
        <v>1</v>
      </c>
      <c r="H242" s="188">
        <v>3</v>
      </c>
      <c r="I242" s="188">
        <v>3.1920000000000002</v>
      </c>
      <c r="J242" s="32">
        <v>126</v>
      </c>
      <c r="K242" s="32" t="s">
        <v>79</v>
      </c>
      <c r="L242" s="32" t="s">
        <v>68</v>
      </c>
      <c r="M242" s="33" t="s">
        <v>69</v>
      </c>
      <c r="N242" s="33"/>
      <c r="O242" s="32">
        <v>180</v>
      </c>
      <c r="P242" s="357" t="s">
        <v>318</v>
      </c>
      <c r="Q242" s="203"/>
      <c r="R242" s="203"/>
      <c r="S242" s="203"/>
      <c r="T242" s="204"/>
      <c r="U242" s="34"/>
      <c r="V242" s="34"/>
      <c r="W242" s="35" t="s">
        <v>70</v>
      </c>
      <c r="X242" s="189">
        <v>0</v>
      </c>
      <c r="Y242" s="190">
        <f t="shared" ref="Y242:Y260" si="24">IFERROR(IF(X242="","",X242),"")</f>
        <v>0</v>
      </c>
      <c r="Z242" s="36">
        <f>IFERROR(IF(X242="","",X242*0.00936),"")</f>
        <v>0</v>
      </c>
      <c r="AA242" s="56"/>
      <c r="AB242" s="57"/>
      <c r="AC242" s="68"/>
      <c r="AG242" s="67"/>
      <c r="AJ242" s="69" t="s">
        <v>71</v>
      </c>
      <c r="AK242" s="69">
        <v>1</v>
      </c>
      <c r="BB242" s="161" t="s">
        <v>80</v>
      </c>
      <c r="BM242" s="67">
        <f t="shared" ref="BM242:BM260" si="25">IFERROR(X242*I242,"0")</f>
        <v>0</v>
      </c>
      <c r="BN242" s="67">
        <f t="shared" ref="BN242:BN260" si="26">IFERROR(Y242*I242,"0")</f>
        <v>0</v>
      </c>
      <c r="BO242" s="67">
        <f t="shared" ref="BO242:BO260" si="27">IFERROR(X242/J242,"0")</f>
        <v>0</v>
      </c>
      <c r="BP242" s="67">
        <f t="shared" ref="BP242:BP260" si="28">IFERROR(Y242/J242,"0")</f>
        <v>0</v>
      </c>
    </row>
    <row r="243" spans="1:68" ht="27" customHeight="1" x14ac:dyDescent="0.25">
      <c r="A243" s="54" t="s">
        <v>319</v>
      </c>
      <c r="B243" s="54" t="s">
        <v>320</v>
      </c>
      <c r="C243" s="31">
        <v>4301135394</v>
      </c>
      <c r="D243" s="198">
        <v>4640242181561</v>
      </c>
      <c r="E243" s="199"/>
      <c r="F243" s="188">
        <v>3.7</v>
      </c>
      <c r="G243" s="32">
        <v>1</v>
      </c>
      <c r="H243" s="188">
        <v>3.7</v>
      </c>
      <c r="I243" s="188">
        <v>3.8919999999999999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13" t="s">
        <v>321</v>
      </c>
      <c r="Q243" s="203"/>
      <c r="R243" s="203"/>
      <c r="S243" s="203"/>
      <c r="T243" s="204"/>
      <c r="U243" s="34"/>
      <c r="V243" s="34"/>
      <c r="W243" s="35" t="s">
        <v>70</v>
      </c>
      <c r="X243" s="189">
        <v>0</v>
      </c>
      <c r="Y243" s="190">
        <f t="shared" si="24"/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2" t="s">
        <v>80</v>
      </c>
      <c r="BM243" s="67">
        <f t="shared" si="25"/>
        <v>0</v>
      </c>
      <c r="BN243" s="67">
        <f t="shared" si="26"/>
        <v>0</v>
      </c>
      <c r="BO243" s="67">
        <f t="shared" si="27"/>
        <v>0</v>
      </c>
      <c r="BP243" s="67">
        <f t="shared" si="28"/>
        <v>0</v>
      </c>
    </row>
    <row r="244" spans="1:68" ht="37.5" customHeight="1" x14ac:dyDescent="0.25">
      <c r="A244" s="54" t="s">
        <v>322</v>
      </c>
      <c r="B244" s="54" t="s">
        <v>323</v>
      </c>
      <c r="C244" s="31">
        <v>4301135187</v>
      </c>
      <c r="D244" s="198">
        <v>4640242180328</v>
      </c>
      <c r="E244" s="199"/>
      <c r="F244" s="188">
        <v>3.5</v>
      </c>
      <c r="G244" s="32">
        <v>1</v>
      </c>
      <c r="H244" s="188">
        <v>3.5</v>
      </c>
      <c r="I244" s="188">
        <v>3.6920000000000002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391" t="s">
        <v>324</v>
      </c>
      <c r="Q244" s="203"/>
      <c r="R244" s="203"/>
      <c r="S244" s="203"/>
      <c r="T244" s="204"/>
      <c r="U244" s="34"/>
      <c r="V244" s="34"/>
      <c r="W244" s="35" t="s">
        <v>70</v>
      </c>
      <c r="X244" s="189">
        <v>0</v>
      </c>
      <c r="Y244" s="190">
        <f t="shared" si="24"/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3" t="s">
        <v>80</v>
      </c>
      <c r="BM244" s="67">
        <f t="shared" si="25"/>
        <v>0</v>
      </c>
      <c r="BN244" s="67">
        <f t="shared" si="26"/>
        <v>0</v>
      </c>
      <c r="BO244" s="67">
        <f t="shared" si="27"/>
        <v>0</v>
      </c>
      <c r="BP244" s="67">
        <f t="shared" si="28"/>
        <v>0</v>
      </c>
    </row>
    <row r="245" spans="1:68" ht="27" customHeight="1" x14ac:dyDescent="0.25">
      <c r="A245" s="54" t="s">
        <v>325</v>
      </c>
      <c r="B245" s="54" t="s">
        <v>326</v>
      </c>
      <c r="C245" s="31">
        <v>4301135186</v>
      </c>
      <c r="D245" s="198">
        <v>4640242180311</v>
      </c>
      <c r="E245" s="199"/>
      <c r="F245" s="188">
        <v>5.5</v>
      </c>
      <c r="G245" s="32">
        <v>1</v>
      </c>
      <c r="H245" s="188">
        <v>5.5</v>
      </c>
      <c r="I245" s="188">
        <v>5.7350000000000003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23" t="s">
        <v>327</v>
      </c>
      <c r="Q245" s="203"/>
      <c r="R245" s="203"/>
      <c r="S245" s="203"/>
      <c r="T245" s="204"/>
      <c r="U245" s="34"/>
      <c r="V245" s="34"/>
      <c r="W245" s="35" t="s">
        <v>70</v>
      </c>
      <c r="X245" s="189">
        <v>0</v>
      </c>
      <c r="Y245" s="190">
        <f t="shared" si="24"/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4" t="s">
        <v>80</v>
      </c>
      <c r="BM245" s="67">
        <f t="shared" si="25"/>
        <v>0</v>
      </c>
      <c r="BN245" s="67">
        <f t="shared" si="26"/>
        <v>0</v>
      </c>
      <c r="BO245" s="67">
        <f t="shared" si="27"/>
        <v>0</v>
      </c>
      <c r="BP245" s="67">
        <f t="shared" si="28"/>
        <v>0</v>
      </c>
    </row>
    <row r="246" spans="1:68" ht="27" customHeight="1" x14ac:dyDescent="0.25">
      <c r="A246" s="54" t="s">
        <v>328</v>
      </c>
      <c r="B246" s="54" t="s">
        <v>329</v>
      </c>
      <c r="C246" s="31">
        <v>4301135320</v>
      </c>
      <c r="D246" s="198">
        <v>4640242181592</v>
      </c>
      <c r="E246" s="199"/>
      <c r="F246" s="188">
        <v>3.5</v>
      </c>
      <c r="G246" s="32">
        <v>1</v>
      </c>
      <c r="H246" s="188">
        <v>3.5</v>
      </c>
      <c r="I246" s="188">
        <v>3.6850000000000001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334" t="s">
        <v>330</v>
      </c>
      <c r="Q246" s="203"/>
      <c r="R246" s="203"/>
      <c r="S246" s="203"/>
      <c r="T246" s="204"/>
      <c r="U246" s="34"/>
      <c r="V246" s="34"/>
      <c r="W246" s="35" t="s">
        <v>70</v>
      </c>
      <c r="X246" s="189">
        <v>0</v>
      </c>
      <c r="Y246" s="190">
        <f t="shared" si="24"/>
        <v>0</v>
      </c>
      <c r="Z246" s="36">
        <f t="shared" ref="Z246:Z253" si="29">IFERROR(IF(X246="","",X246*0.00936),"")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5" t="s">
        <v>80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customHeight="1" x14ac:dyDescent="0.25">
      <c r="A247" s="54" t="s">
        <v>331</v>
      </c>
      <c r="B247" s="54" t="s">
        <v>332</v>
      </c>
      <c r="C247" s="31">
        <v>4301135405</v>
      </c>
      <c r="D247" s="198">
        <v>4640242181523</v>
      </c>
      <c r="E247" s="199"/>
      <c r="F247" s="188">
        <v>3</v>
      </c>
      <c r="G247" s="32">
        <v>1</v>
      </c>
      <c r="H247" s="188">
        <v>3</v>
      </c>
      <c r="I247" s="188">
        <v>3.1920000000000002</v>
      </c>
      <c r="J247" s="32">
        <v>126</v>
      </c>
      <c r="K247" s="32" t="s">
        <v>79</v>
      </c>
      <c r="L247" s="32" t="s">
        <v>68</v>
      </c>
      <c r="M247" s="33" t="s">
        <v>69</v>
      </c>
      <c r="N247" s="33"/>
      <c r="O247" s="32">
        <v>180</v>
      </c>
      <c r="P247" s="256" t="s">
        <v>333</v>
      </c>
      <c r="Q247" s="203"/>
      <c r="R247" s="203"/>
      <c r="S247" s="203"/>
      <c r="T247" s="204"/>
      <c r="U247" s="34"/>
      <c r="V247" s="34"/>
      <c r="W247" s="35" t="s">
        <v>70</v>
      </c>
      <c r="X247" s="189">
        <v>28</v>
      </c>
      <c r="Y247" s="190">
        <f t="shared" si="24"/>
        <v>28</v>
      </c>
      <c r="Z247" s="36">
        <f t="shared" si="29"/>
        <v>0.26207999999999998</v>
      </c>
      <c r="AA247" s="56"/>
      <c r="AB247" s="57"/>
      <c r="AC247" s="68"/>
      <c r="AG247" s="67"/>
      <c r="AJ247" s="69" t="s">
        <v>71</v>
      </c>
      <c r="AK247" s="69">
        <v>1</v>
      </c>
      <c r="BB247" s="166" t="s">
        <v>80</v>
      </c>
      <c r="BM247" s="67">
        <f t="shared" si="25"/>
        <v>89.376000000000005</v>
      </c>
      <c r="BN247" s="67">
        <f t="shared" si="26"/>
        <v>89.376000000000005</v>
      </c>
      <c r="BO247" s="67">
        <f t="shared" si="27"/>
        <v>0.22222222222222221</v>
      </c>
      <c r="BP247" s="67">
        <f t="shared" si="28"/>
        <v>0.22222222222222221</v>
      </c>
    </row>
    <row r="248" spans="1:68" ht="27" customHeight="1" x14ac:dyDescent="0.25">
      <c r="A248" s="54" t="s">
        <v>334</v>
      </c>
      <c r="B248" s="54" t="s">
        <v>335</v>
      </c>
      <c r="C248" s="31">
        <v>4301135404</v>
      </c>
      <c r="D248" s="198">
        <v>4640242181516</v>
      </c>
      <c r="E248" s="199"/>
      <c r="F248" s="188">
        <v>3.7</v>
      </c>
      <c r="G248" s="32">
        <v>1</v>
      </c>
      <c r="H248" s="188">
        <v>3.7</v>
      </c>
      <c r="I248" s="188">
        <v>3.8919999999999999</v>
      </c>
      <c r="J248" s="32">
        <v>126</v>
      </c>
      <c r="K248" s="32" t="s">
        <v>79</v>
      </c>
      <c r="L248" s="32" t="s">
        <v>68</v>
      </c>
      <c r="M248" s="33" t="s">
        <v>69</v>
      </c>
      <c r="N248" s="33"/>
      <c r="O248" s="32">
        <v>180</v>
      </c>
      <c r="P248" s="303" t="s">
        <v>336</v>
      </c>
      <c r="Q248" s="203"/>
      <c r="R248" s="203"/>
      <c r="S248" s="203"/>
      <c r="T248" s="204"/>
      <c r="U248" s="34"/>
      <c r="V248" s="34"/>
      <c r="W248" s="35" t="s">
        <v>70</v>
      </c>
      <c r="X248" s="189">
        <v>0</v>
      </c>
      <c r="Y248" s="190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7" t="s">
        <v>80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37.5" customHeight="1" x14ac:dyDescent="0.25">
      <c r="A249" s="54" t="s">
        <v>337</v>
      </c>
      <c r="B249" s="54" t="s">
        <v>338</v>
      </c>
      <c r="C249" s="31">
        <v>4301135402</v>
      </c>
      <c r="D249" s="198">
        <v>4640242181493</v>
      </c>
      <c r="E249" s="199"/>
      <c r="F249" s="188">
        <v>3.7</v>
      </c>
      <c r="G249" s="32">
        <v>1</v>
      </c>
      <c r="H249" s="188">
        <v>3.7</v>
      </c>
      <c r="I249" s="188">
        <v>3.8919999999999999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395" t="s">
        <v>339</v>
      </c>
      <c r="Q249" s="203"/>
      <c r="R249" s="203"/>
      <c r="S249" s="203"/>
      <c r="T249" s="204"/>
      <c r="U249" s="34"/>
      <c r="V249" s="34"/>
      <c r="W249" s="35" t="s">
        <v>70</v>
      </c>
      <c r="X249" s="189">
        <v>0</v>
      </c>
      <c r="Y249" s="190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4301135375</v>
      </c>
      <c r="D250" s="198">
        <v>4640242181486</v>
      </c>
      <c r="E250" s="199"/>
      <c r="F250" s="188">
        <v>3.7</v>
      </c>
      <c r="G250" s="32">
        <v>1</v>
      </c>
      <c r="H250" s="188">
        <v>3.7</v>
      </c>
      <c r="I250" s="188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349" t="s">
        <v>342</v>
      </c>
      <c r="Q250" s="203"/>
      <c r="R250" s="203"/>
      <c r="S250" s="203"/>
      <c r="T250" s="204"/>
      <c r="U250" s="34"/>
      <c r="V250" s="34"/>
      <c r="W250" s="35" t="s">
        <v>70</v>
      </c>
      <c r="X250" s="189">
        <v>0</v>
      </c>
      <c r="Y250" s="190">
        <f t="shared" si="24"/>
        <v>0</v>
      </c>
      <c r="Z250" s="36">
        <f t="shared" si="29"/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0</v>
      </c>
      <c r="BN250" s="67">
        <f t="shared" si="26"/>
        <v>0</v>
      </c>
      <c r="BO250" s="67">
        <f t="shared" si="27"/>
        <v>0</v>
      </c>
      <c r="BP250" s="67">
        <f t="shared" si="28"/>
        <v>0</v>
      </c>
    </row>
    <row r="251" spans="1:68" ht="27" customHeight="1" x14ac:dyDescent="0.25">
      <c r="A251" s="54" t="s">
        <v>343</v>
      </c>
      <c r="B251" s="54" t="s">
        <v>344</v>
      </c>
      <c r="C251" s="31">
        <v>4301135403</v>
      </c>
      <c r="D251" s="198">
        <v>4640242181509</v>
      </c>
      <c r="E251" s="199"/>
      <c r="F251" s="188">
        <v>3.7</v>
      </c>
      <c r="G251" s="32">
        <v>1</v>
      </c>
      <c r="H251" s="188">
        <v>3.7</v>
      </c>
      <c r="I251" s="188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292" t="s">
        <v>345</v>
      </c>
      <c r="Q251" s="203"/>
      <c r="R251" s="203"/>
      <c r="S251" s="203"/>
      <c r="T251" s="204"/>
      <c r="U251" s="34"/>
      <c r="V251" s="34"/>
      <c r="W251" s="35" t="s">
        <v>70</v>
      </c>
      <c r="X251" s="189">
        <v>0</v>
      </c>
      <c r="Y251" s="190">
        <f t="shared" si="24"/>
        <v>0</v>
      </c>
      <c r="Z251" s="36">
        <f t="shared" si="29"/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4301135304</v>
      </c>
      <c r="D252" s="198">
        <v>4640242181240</v>
      </c>
      <c r="E252" s="199"/>
      <c r="F252" s="188">
        <v>0.3</v>
      </c>
      <c r="G252" s="32">
        <v>9</v>
      </c>
      <c r="H252" s="188">
        <v>2.7</v>
      </c>
      <c r="I252" s="188">
        <v>2.88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372" t="s">
        <v>348</v>
      </c>
      <c r="Q252" s="203"/>
      <c r="R252" s="203"/>
      <c r="S252" s="203"/>
      <c r="T252" s="204"/>
      <c r="U252" s="34"/>
      <c r="V252" s="34"/>
      <c r="W252" s="35" t="s">
        <v>70</v>
      </c>
      <c r="X252" s="189">
        <v>0</v>
      </c>
      <c r="Y252" s="190">
        <f t="shared" si="24"/>
        <v>0</v>
      </c>
      <c r="Z252" s="36">
        <f t="shared" si="29"/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349</v>
      </c>
      <c r="B253" s="54" t="s">
        <v>350</v>
      </c>
      <c r="C253" s="31">
        <v>4301135310</v>
      </c>
      <c r="D253" s="198">
        <v>4640242181318</v>
      </c>
      <c r="E253" s="199"/>
      <c r="F253" s="188">
        <v>0.3</v>
      </c>
      <c r="G253" s="32">
        <v>9</v>
      </c>
      <c r="H253" s="188">
        <v>2.7</v>
      </c>
      <c r="I253" s="188">
        <v>2.988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234" t="s">
        <v>351</v>
      </c>
      <c r="Q253" s="203"/>
      <c r="R253" s="203"/>
      <c r="S253" s="203"/>
      <c r="T253" s="204"/>
      <c r="U253" s="34"/>
      <c r="V253" s="34"/>
      <c r="W253" s="35" t="s">
        <v>70</v>
      </c>
      <c r="X253" s="189">
        <v>0</v>
      </c>
      <c r="Y253" s="190">
        <f t="shared" si="24"/>
        <v>0</v>
      </c>
      <c r="Z253" s="36">
        <f t="shared" si="29"/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customHeight="1" x14ac:dyDescent="0.25">
      <c r="A254" s="54" t="s">
        <v>352</v>
      </c>
      <c r="B254" s="54" t="s">
        <v>353</v>
      </c>
      <c r="C254" s="31">
        <v>4301135306</v>
      </c>
      <c r="D254" s="198">
        <v>4640242181578</v>
      </c>
      <c r="E254" s="199"/>
      <c r="F254" s="188">
        <v>0.3</v>
      </c>
      <c r="G254" s="32">
        <v>9</v>
      </c>
      <c r="H254" s="188">
        <v>2.7</v>
      </c>
      <c r="I254" s="188">
        <v>2.8450000000000002</v>
      </c>
      <c r="J254" s="32">
        <v>234</v>
      </c>
      <c r="K254" s="32" t="s">
        <v>128</v>
      </c>
      <c r="L254" s="32" t="s">
        <v>68</v>
      </c>
      <c r="M254" s="33" t="s">
        <v>69</v>
      </c>
      <c r="N254" s="33"/>
      <c r="O254" s="32">
        <v>180</v>
      </c>
      <c r="P254" s="291" t="s">
        <v>354</v>
      </c>
      <c r="Q254" s="203"/>
      <c r="R254" s="203"/>
      <c r="S254" s="203"/>
      <c r="T254" s="204"/>
      <c r="U254" s="34"/>
      <c r="V254" s="34"/>
      <c r="W254" s="35" t="s">
        <v>70</v>
      </c>
      <c r="X254" s="189">
        <v>0</v>
      </c>
      <c r="Y254" s="190">
        <f t="shared" si="24"/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355</v>
      </c>
      <c r="B255" s="54" t="s">
        <v>356</v>
      </c>
      <c r="C255" s="31">
        <v>4301135305</v>
      </c>
      <c r="D255" s="198">
        <v>4640242181394</v>
      </c>
      <c r="E255" s="199"/>
      <c r="F255" s="188">
        <v>0.3</v>
      </c>
      <c r="G255" s="32">
        <v>9</v>
      </c>
      <c r="H255" s="188">
        <v>2.7</v>
      </c>
      <c r="I255" s="188">
        <v>2.8450000000000002</v>
      </c>
      <c r="J255" s="32">
        <v>234</v>
      </c>
      <c r="K255" s="32" t="s">
        <v>128</v>
      </c>
      <c r="L255" s="32" t="s">
        <v>68</v>
      </c>
      <c r="M255" s="33" t="s">
        <v>69</v>
      </c>
      <c r="N255" s="33"/>
      <c r="O255" s="32">
        <v>180</v>
      </c>
      <c r="P255" s="347" t="s">
        <v>357</v>
      </c>
      <c r="Q255" s="203"/>
      <c r="R255" s="203"/>
      <c r="S255" s="203"/>
      <c r="T255" s="204"/>
      <c r="U255" s="34"/>
      <c r="V255" s="34"/>
      <c r="W255" s="35" t="s">
        <v>70</v>
      </c>
      <c r="X255" s="189">
        <v>0</v>
      </c>
      <c r="Y255" s="190">
        <f t="shared" si="24"/>
        <v>0</v>
      </c>
      <c r="Z255" s="36">
        <f>IFERROR(IF(X255="","",X255*0.00502),"")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customHeight="1" x14ac:dyDescent="0.25">
      <c r="A256" s="54" t="s">
        <v>358</v>
      </c>
      <c r="B256" s="54" t="s">
        <v>359</v>
      </c>
      <c r="C256" s="31">
        <v>4301135309</v>
      </c>
      <c r="D256" s="198">
        <v>4640242181332</v>
      </c>
      <c r="E256" s="199"/>
      <c r="F256" s="188">
        <v>0.3</v>
      </c>
      <c r="G256" s="32">
        <v>9</v>
      </c>
      <c r="H256" s="188">
        <v>2.7</v>
      </c>
      <c r="I256" s="188">
        <v>2.9079999999999999</v>
      </c>
      <c r="J256" s="32">
        <v>234</v>
      </c>
      <c r="K256" s="32" t="s">
        <v>128</v>
      </c>
      <c r="L256" s="32" t="s">
        <v>68</v>
      </c>
      <c r="M256" s="33" t="s">
        <v>69</v>
      </c>
      <c r="N256" s="33"/>
      <c r="O256" s="32">
        <v>180</v>
      </c>
      <c r="P256" s="294" t="s">
        <v>360</v>
      </c>
      <c r="Q256" s="203"/>
      <c r="R256" s="203"/>
      <c r="S256" s="203"/>
      <c r="T256" s="204"/>
      <c r="U256" s="34"/>
      <c r="V256" s="34"/>
      <c r="W256" s="35" t="s">
        <v>70</v>
      </c>
      <c r="X256" s="189">
        <v>0</v>
      </c>
      <c r="Y256" s="190">
        <f t="shared" si="24"/>
        <v>0</v>
      </c>
      <c r="Z256" s="36">
        <f>IFERROR(IF(X256="","",X256*0.00502),"")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361</v>
      </c>
      <c r="B257" s="54" t="s">
        <v>362</v>
      </c>
      <c r="C257" s="31">
        <v>4301135308</v>
      </c>
      <c r="D257" s="198">
        <v>4640242181349</v>
      </c>
      <c r="E257" s="199"/>
      <c r="F257" s="188">
        <v>0.3</v>
      </c>
      <c r="G257" s="32">
        <v>9</v>
      </c>
      <c r="H257" s="188">
        <v>2.7</v>
      </c>
      <c r="I257" s="188">
        <v>2.9079999999999999</v>
      </c>
      <c r="J257" s="32">
        <v>234</v>
      </c>
      <c r="K257" s="32" t="s">
        <v>128</v>
      </c>
      <c r="L257" s="32" t="s">
        <v>68</v>
      </c>
      <c r="M257" s="33" t="s">
        <v>69</v>
      </c>
      <c r="N257" s="33"/>
      <c r="O257" s="32">
        <v>180</v>
      </c>
      <c r="P257" s="282" t="s">
        <v>363</v>
      </c>
      <c r="Q257" s="203"/>
      <c r="R257" s="203"/>
      <c r="S257" s="203"/>
      <c r="T257" s="204"/>
      <c r="U257" s="34"/>
      <c r="V257" s="34"/>
      <c r="W257" s="35" t="s">
        <v>70</v>
      </c>
      <c r="X257" s="189">
        <v>0</v>
      </c>
      <c r="Y257" s="190">
        <f t="shared" si="24"/>
        <v>0</v>
      </c>
      <c r="Z257" s="36">
        <f>IFERROR(IF(X257="","",X257*0.00502),"")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364</v>
      </c>
      <c r="B258" s="54" t="s">
        <v>365</v>
      </c>
      <c r="C258" s="31">
        <v>4301135307</v>
      </c>
      <c r="D258" s="198">
        <v>4640242181370</v>
      </c>
      <c r="E258" s="199"/>
      <c r="F258" s="188">
        <v>0.3</v>
      </c>
      <c r="G258" s="32">
        <v>9</v>
      </c>
      <c r="H258" s="188">
        <v>2.7</v>
      </c>
      <c r="I258" s="188">
        <v>2.9079999999999999</v>
      </c>
      <c r="J258" s="32">
        <v>234</v>
      </c>
      <c r="K258" s="32" t="s">
        <v>128</v>
      </c>
      <c r="L258" s="32" t="s">
        <v>68</v>
      </c>
      <c r="M258" s="33" t="s">
        <v>69</v>
      </c>
      <c r="N258" s="33"/>
      <c r="O258" s="32">
        <v>180</v>
      </c>
      <c r="P258" s="352" t="s">
        <v>366</v>
      </c>
      <c r="Q258" s="203"/>
      <c r="R258" s="203"/>
      <c r="S258" s="203"/>
      <c r="T258" s="204"/>
      <c r="U258" s="34"/>
      <c r="V258" s="34"/>
      <c r="W258" s="35" t="s">
        <v>70</v>
      </c>
      <c r="X258" s="189">
        <v>0</v>
      </c>
      <c r="Y258" s="190">
        <f t="shared" si="24"/>
        <v>0</v>
      </c>
      <c r="Z258" s="36">
        <f>IFERROR(IF(X258="","",X258*0.00502),"")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4301135319</v>
      </c>
      <c r="D259" s="198">
        <v>4607111037473</v>
      </c>
      <c r="E259" s="199"/>
      <c r="F259" s="188">
        <v>1</v>
      </c>
      <c r="G259" s="32">
        <v>4</v>
      </c>
      <c r="H259" s="188">
        <v>4</v>
      </c>
      <c r="I259" s="188">
        <v>4.2300000000000004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350" t="s">
        <v>369</v>
      </c>
      <c r="Q259" s="203"/>
      <c r="R259" s="203"/>
      <c r="S259" s="203"/>
      <c r="T259" s="204"/>
      <c r="U259" s="34"/>
      <c r="V259" s="34"/>
      <c r="W259" s="35" t="s">
        <v>70</v>
      </c>
      <c r="X259" s="189">
        <v>0</v>
      </c>
      <c r="Y259" s="19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370</v>
      </c>
      <c r="B260" s="54" t="s">
        <v>371</v>
      </c>
      <c r="C260" s="31">
        <v>4301135198</v>
      </c>
      <c r="D260" s="198">
        <v>4640242180663</v>
      </c>
      <c r="E260" s="199"/>
      <c r="F260" s="188">
        <v>0.9</v>
      </c>
      <c r="G260" s="32">
        <v>4</v>
      </c>
      <c r="H260" s="188">
        <v>3.6</v>
      </c>
      <c r="I260" s="188">
        <v>3.83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55" t="s">
        <v>372</v>
      </c>
      <c r="Q260" s="203"/>
      <c r="R260" s="203"/>
      <c r="S260" s="203"/>
      <c r="T260" s="204"/>
      <c r="U260" s="34"/>
      <c r="V260" s="34"/>
      <c r="W260" s="35" t="s">
        <v>70</v>
      </c>
      <c r="X260" s="189">
        <v>0</v>
      </c>
      <c r="Y260" s="190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x14ac:dyDescent="0.2">
      <c r="A261" s="211"/>
      <c r="B261" s="197"/>
      <c r="C261" s="197"/>
      <c r="D261" s="197"/>
      <c r="E261" s="197"/>
      <c r="F261" s="197"/>
      <c r="G261" s="197"/>
      <c r="H261" s="197"/>
      <c r="I261" s="197"/>
      <c r="J261" s="197"/>
      <c r="K261" s="197"/>
      <c r="L261" s="197"/>
      <c r="M261" s="197"/>
      <c r="N261" s="197"/>
      <c r="O261" s="212"/>
      <c r="P261" s="193" t="s">
        <v>72</v>
      </c>
      <c r="Q261" s="194"/>
      <c r="R261" s="194"/>
      <c r="S261" s="194"/>
      <c r="T261" s="194"/>
      <c r="U261" s="194"/>
      <c r="V261" s="195"/>
      <c r="W261" s="37" t="s">
        <v>70</v>
      </c>
      <c r="X261" s="191">
        <f>IFERROR(SUM(X242:X260),"0")</f>
        <v>28</v>
      </c>
      <c r="Y261" s="191">
        <f>IFERROR(SUM(Y242:Y260),"0")</f>
        <v>28</v>
      </c>
      <c r="Z261" s="191">
        <f>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</f>
        <v>0.26207999999999998</v>
      </c>
      <c r="AA261" s="192"/>
      <c r="AB261" s="192"/>
      <c r="AC261" s="192"/>
    </row>
    <row r="262" spans="1:68" x14ac:dyDescent="0.2">
      <c r="A262" s="197"/>
      <c r="B262" s="197"/>
      <c r="C262" s="197"/>
      <c r="D262" s="197"/>
      <c r="E262" s="197"/>
      <c r="F262" s="197"/>
      <c r="G262" s="197"/>
      <c r="H262" s="197"/>
      <c r="I262" s="197"/>
      <c r="J262" s="197"/>
      <c r="K262" s="197"/>
      <c r="L262" s="197"/>
      <c r="M262" s="197"/>
      <c r="N262" s="197"/>
      <c r="O262" s="212"/>
      <c r="P262" s="193" t="s">
        <v>72</v>
      </c>
      <c r="Q262" s="194"/>
      <c r="R262" s="194"/>
      <c r="S262" s="194"/>
      <c r="T262" s="194"/>
      <c r="U262" s="194"/>
      <c r="V262" s="195"/>
      <c r="W262" s="37" t="s">
        <v>73</v>
      </c>
      <c r="X262" s="191">
        <f>IFERROR(SUMPRODUCT(X242:X260*H242:H260),"0")</f>
        <v>84</v>
      </c>
      <c r="Y262" s="191">
        <f>IFERROR(SUMPRODUCT(Y242:Y260*H242:H260),"0")</f>
        <v>84</v>
      </c>
      <c r="Z262" s="37"/>
      <c r="AA262" s="192"/>
      <c r="AB262" s="192"/>
      <c r="AC262" s="192"/>
    </row>
    <row r="263" spans="1:68" ht="15" customHeight="1" x14ac:dyDescent="0.2">
      <c r="A263" s="331"/>
      <c r="B263" s="197"/>
      <c r="C263" s="197"/>
      <c r="D263" s="197"/>
      <c r="E263" s="197"/>
      <c r="F263" s="197"/>
      <c r="G263" s="197"/>
      <c r="H263" s="197"/>
      <c r="I263" s="197"/>
      <c r="J263" s="197"/>
      <c r="K263" s="197"/>
      <c r="L263" s="197"/>
      <c r="M263" s="197"/>
      <c r="N263" s="197"/>
      <c r="O263" s="315"/>
      <c r="P263" s="251" t="s">
        <v>373</v>
      </c>
      <c r="Q263" s="252"/>
      <c r="R263" s="252"/>
      <c r="S263" s="252"/>
      <c r="T263" s="252"/>
      <c r="U263" s="252"/>
      <c r="V263" s="206"/>
      <c r="W263" s="37" t="s">
        <v>73</v>
      </c>
      <c r="X263" s="191">
        <f>IFERROR(X24+X33+X40+X49+X61+X67+X72+X78+X88+X95+X107+X113+X119+X125+X130+X136+X141+X147+X155+X160+X168+X172+X180+X190+X198+X204+X210+X217+X225+X229+X234+X240+X262,"0")</f>
        <v>10257.84</v>
      </c>
      <c r="Y263" s="191">
        <f>IFERROR(Y24+Y33+Y40+Y49+Y61+Y67+Y72+Y78+Y88+Y95+Y107+Y113+Y119+Y125+Y130+Y136+Y141+Y147+Y155+Y160+Y168+Y172+Y180+Y190+Y198+Y204+Y210+Y217+Y225+Y229+Y234+Y240+Y262,"0")</f>
        <v>10257.84</v>
      </c>
      <c r="Z263" s="37"/>
      <c r="AA263" s="192"/>
      <c r="AB263" s="192"/>
      <c r="AC263" s="192"/>
    </row>
    <row r="264" spans="1:68" x14ac:dyDescent="0.2">
      <c r="A264" s="197"/>
      <c r="B264" s="197"/>
      <c r="C264" s="197"/>
      <c r="D264" s="197"/>
      <c r="E264" s="197"/>
      <c r="F264" s="197"/>
      <c r="G264" s="197"/>
      <c r="H264" s="197"/>
      <c r="I264" s="197"/>
      <c r="J264" s="197"/>
      <c r="K264" s="197"/>
      <c r="L264" s="197"/>
      <c r="M264" s="197"/>
      <c r="N264" s="197"/>
      <c r="O264" s="315"/>
      <c r="P264" s="251" t="s">
        <v>374</v>
      </c>
      <c r="Q264" s="252"/>
      <c r="R264" s="252"/>
      <c r="S264" s="252"/>
      <c r="T264" s="252"/>
      <c r="U264" s="252"/>
      <c r="V264" s="206"/>
      <c r="W264" s="37" t="s">
        <v>73</v>
      </c>
      <c r="X264" s="191">
        <f>IFERROR(SUM(BM22:BM260),"0")</f>
        <v>11319.389999999998</v>
      </c>
      <c r="Y264" s="191">
        <f>IFERROR(SUM(BN22:BN260),"0")</f>
        <v>11319.389999999998</v>
      </c>
      <c r="Z264" s="37"/>
      <c r="AA264" s="192"/>
      <c r="AB264" s="192"/>
      <c r="AC264" s="192"/>
    </row>
    <row r="265" spans="1:68" x14ac:dyDescent="0.2">
      <c r="A265" s="197"/>
      <c r="B265" s="197"/>
      <c r="C265" s="197"/>
      <c r="D265" s="197"/>
      <c r="E265" s="197"/>
      <c r="F265" s="197"/>
      <c r="G265" s="197"/>
      <c r="H265" s="197"/>
      <c r="I265" s="197"/>
      <c r="J265" s="197"/>
      <c r="K265" s="197"/>
      <c r="L265" s="197"/>
      <c r="M265" s="197"/>
      <c r="N265" s="197"/>
      <c r="O265" s="315"/>
      <c r="P265" s="251" t="s">
        <v>375</v>
      </c>
      <c r="Q265" s="252"/>
      <c r="R265" s="252"/>
      <c r="S265" s="252"/>
      <c r="T265" s="252"/>
      <c r="U265" s="252"/>
      <c r="V265" s="206"/>
      <c r="W265" s="37" t="s">
        <v>376</v>
      </c>
      <c r="X265" s="38">
        <f>ROUNDUP(SUM(BO22:BO260),0)</f>
        <v>30</v>
      </c>
      <c r="Y265" s="38">
        <f>ROUNDUP(SUM(BP22:BP260),0)</f>
        <v>30</v>
      </c>
      <c r="Z265" s="37"/>
      <c r="AA265" s="192"/>
      <c r="AB265" s="192"/>
      <c r="AC265" s="192"/>
    </row>
    <row r="266" spans="1:68" x14ac:dyDescent="0.2">
      <c r="A266" s="197"/>
      <c r="B266" s="197"/>
      <c r="C266" s="197"/>
      <c r="D266" s="197"/>
      <c r="E266" s="197"/>
      <c r="F266" s="197"/>
      <c r="G266" s="197"/>
      <c r="H266" s="197"/>
      <c r="I266" s="197"/>
      <c r="J266" s="197"/>
      <c r="K266" s="197"/>
      <c r="L266" s="197"/>
      <c r="M266" s="197"/>
      <c r="N266" s="197"/>
      <c r="O266" s="315"/>
      <c r="P266" s="251" t="s">
        <v>377</v>
      </c>
      <c r="Q266" s="252"/>
      <c r="R266" s="252"/>
      <c r="S266" s="252"/>
      <c r="T266" s="252"/>
      <c r="U266" s="252"/>
      <c r="V266" s="206"/>
      <c r="W266" s="37" t="s">
        <v>73</v>
      </c>
      <c r="X266" s="191">
        <f>GrossWeightTotal+PalletQtyTotal*25</f>
        <v>12069.389999999998</v>
      </c>
      <c r="Y266" s="191">
        <f>GrossWeightTotalR+PalletQtyTotalR*25</f>
        <v>12069.389999999998</v>
      </c>
      <c r="Z266" s="37"/>
      <c r="AA266" s="192"/>
      <c r="AB266" s="192"/>
      <c r="AC266" s="192"/>
    </row>
    <row r="267" spans="1:68" x14ac:dyDescent="0.2">
      <c r="A267" s="197"/>
      <c r="B267" s="197"/>
      <c r="C267" s="197"/>
      <c r="D267" s="197"/>
      <c r="E267" s="197"/>
      <c r="F267" s="197"/>
      <c r="G267" s="197"/>
      <c r="H267" s="197"/>
      <c r="I267" s="197"/>
      <c r="J267" s="197"/>
      <c r="K267" s="197"/>
      <c r="L267" s="197"/>
      <c r="M267" s="197"/>
      <c r="N267" s="197"/>
      <c r="O267" s="315"/>
      <c r="P267" s="251" t="s">
        <v>378</v>
      </c>
      <c r="Q267" s="252"/>
      <c r="R267" s="252"/>
      <c r="S267" s="252"/>
      <c r="T267" s="252"/>
      <c r="U267" s="252"/>
      <c r="V267" s="206"/>
      <c r="W267" s="37" t="s">
        <v>376</v>
      </c>
      <c r="X267" s="191">
        <f>IFERROR(X23+X32+X39+X48+X60+X66+X71+X77+X87+X94+X106+X112+X118+X124+X129+X135+X140+X146+X154+X159+X167+X171+X179+X189+X197+X203+X209+X216+X224+X228+X233+X239+X261,"0")</f>
        <v>2444</v>
      </c>
      <c r="Y267" s="191">
        <f>IFERROR(Y23+Y32+Y39+Y48+Y60+Y66+Y71+Y77+Y87+Y94+Y106+Y112+Y118+Y124+Y129+Y135+Y140+Y146+Y154+Y159+Y167+Y171+Y179+Y189+Y197+Y203+Y209+Y216+Y224+Y228+Y233+Y239+Y261,"0")</f>
        <v>2444</v>
      </c>
      <c r="Z267" s="37"/>
      <c r="AA267" s="192"/>
      <c r="AB267" s="192"/>
      <c r="AC267" s="192"/>
    </row>
    <row r="268" spans="1:68" ht="14.25" customHeight="1" x14ac:dyDescent="0.2">
      <c r="A268" s="197"/>
      <c r="B268" s="197"/>
      <c r="C268" s="197"/>
      <c r="D268" s="197"/>
      <c r="E268" s="197"/>
      <c r="F268" s="197"/>
      <c r="G268" s="197"/>
      <c r="H268" s="197"/>
      <c r="I268" s="197"/>
      <c r="J268" s="197"/>
      <c r="K268" s="197"/>
      <c r="L268" s="197"/>
      <c r="M268" s="197"/>
      <c r="N268" s="197"/>
      <c r="O268" s="315"/>
      <c r="P268" s="251" t="s">
        <v>379</v>
      </c>
      <c r="Q268" s="252"/>
      <c r="R268" s="252"/>
      <c r="S268" s="252"/>
      <c r="T268" s="252"/>
      <c r="U268" s="252"/>
      <c r="V268" s="206"/>
      <c r="W268" s="39" t="s">
        <v>380</v>
      </c>
      <c r="X268" s="37"/>
      <c r="Y268" s="37"/>
      <c r="Z268" s="37">
        <f>IFERROR(Z23+Z32+Z39+Z48+Z60+Z66+Z71+Z77+Z87+Z94+Z106+Z112+Z118+Z124+Z129+Z135+Z140+Z146+Z154+Z159+Z167+Z171+Z179+Z189+Z197+Z203+Z209+Z216+Z224+Z228+Z233+Z239+Z261,"0")</f>
        <v>37.698919999999994</v>
      </c>
      <c r="AA268" s="192"/>
      <c r="AB268" s="192"/>
      <c r="AC268" s="192"/>
    </row>
    <row r="269" spans="1:68" ht="13.5" customHeight="1" thickBot="1" x14ac:dyDescent="0.25"/>
    <row r="270" spans="1:68" ht="27" customHeight="1" thickTop="1" thickBot="1" x14ac:dyDescent="0.25">
      <c r="A270" s="40" t="s">
        <v>381</v>
      </c>
      <c r="B270" s="186" t="s">
        <v>63</v>
      </c>
      <c r="C270" s="200" t="s">
        <v>74</v>
      </c>
      <c r="D270" s="336"/>
      <c r="E270" s="336"/>
      <c r="F270" s="336"/>
      <c r="G270" s="336"/>
      <c r="H270" s="336"/>
      <c r="I270" s="336"/>
      <c r="J270" s="336"/>
      <c r="K270" s="336"/>
      <c r="L270" s="336"/>
      <c r="M270" s="336"/>
      <c r="N270" s="336"/>
      <c r="O270" s="336"/>
      <c r="P270" s="336"/>
      <c r="Q270" s="336"/>
      <c r="R270" s="336"/>
      <c r="S270" s="260"/>
      <c r="T270" s="200" t="s">
        <v>208</v>
      </c>
      <c r="U270" s="260"/>
      <c r="V270" s="186" t="s">
        <v>231</v>
      </c>
      <c r="W270" s="200" t="s">
        <v>244</v>
      </c>
      <c r="X270" s="336"/>
      <c r="Y270" s="336"/>
      <c r="Z270" s="260"/>
      <c r="AA270" s="186" t="s">
        <v>279</v>
      </c>
      <c r="AB270" s="186" t="s">
        <v>284</v>
      </c>
      <c r="AC270" s="186" t="s">
        <v>209</v>
      </c>
      <c r="AF270" s="187"/>
    </row>
    <row r="271" spans="1:68" ht="14.25" customHeight="1" thickTop="1" x14ac:dyDescent="0.2">
      <c r="A271" s="296" t="s">
        <v>382</v>
      </c>
      <c r="B271" s="200" t="s">
        <v>63</v>
      </c>
      <c r="C271" s="200" t="s">
        <v>75</v>
      </c>
      <c r="D271" s="200" t="s">
        <v>87</v>
      </c>
      <c r="E271" s="200" t="s">
        <v>95</v>
      </c>
      <c r="F271" s="200" t="s">
        <v>108</v>
      </c>
      <c r="G271" s="200" t="s">
        <v>125</v>
      </c>
      <c r="H271" s="200" t="s">
        <v>131</v>
      </c>
      <c r="I271" s="200" t="s">
        <v>135</v>
      </c>
      <c r="J271" s="200" t="s">
        <v>141</v>
      </c>
      <c r="K271" s="200" t="s">
        <v>154</v>
      </c>
      <c r="L271" s="200" t="s">
        <v>162</v>
      </c>
      <c r="M271" s="200" t="s">
        <v>179</v>
      </c>
      <c r="N271" s="187"/>
      <c r="O271" s="200" t="s">
        <v>184</v>
      </c>
      <c r="P271" s="200" t="s">
        <v>189</v>
      </c>
      <c r="Q271" s="200" t="s">
        <v>194</v>
      </c>
      <c r="R271" s="200" t="s">
        <v>197</v>
      </c>
      <c r="S271" s="200" t="s">
        <v>205</v>
      </c>
      <c r="T271" s="200" t="s">
        <v>209</v>
      </c>
      <c r="U271" s="200" t="s">
        <v>213</v>
      </c>
      <c r="V271" s="200" t="s">
        <v>232</v>
      </c>
      <c r="W271" s="200" t="s">
        <v>245</v>
      </c>
      <c r="X271" s="200" t="s">
        <v>252</v>
      </c>
      <c r="Y271" s="200" t="s">
        <v>265</v>
      </c>
      <c r="Z271" s="200" t="s">
        <v>274</v>
      </c>
      <c r="AA271" s="200" t="s">
        <v>280</v>
      </c>
      <c r="AB271" s="200" t="s">
        <v>285</v>
      </c>
      <c r="AC271" s="200" t="s">
        <v>209</v>
      </c>
      <c r="AF271" s="187"/>
    </row>
    <row r="272" spans="1:68" ht="13.5" customHeight="1" thickBot="1" x14ac:dyDescent="0.25">
      <c r="A272" s="297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187"/>
      <c r="O272" s="201"/>
      <c r="P272" s="201"/>
      <c r="Q272" s="201"/>
      <c r="R272" s="201"/>
      <c r="S272" s="201"/>
      <c r="T272" s="201"/>
      <c r="U272" s="201"/>
      <c r="V272" s="201"/>
      <c r="W272" s="201"/>
      <c r="X272" s="201"/>
      <c r="Y272" s="201"/>
      <c r="Z272" s="201"/>
      <c r="AA272" s="201"/>
      <c r="AB272" s="201"/>
      <c r="AC272" s="201"/>
      <c r="AF272" s="187"/>
    </row>
    <row r="273" spans="1:32" ht="18" customHeight="1" thickTop="1" thickBot="1" x14ac:dyDescent="0.25">
      <c r="A273" s="40" t="s">
        <v>383</v>
      </c>
      <c r="B273" s="46">
        <f>IFERROR(X22*H22,"0")</f>
        <v>0</v>
      </c>
      <c r="C273" s="46">
        <f>IFERROR(X28*H28,"0")+IFERROR(X29*H29,"0")+IFERROR(X30*H30,"0")+IFERROR(X31*H31,"0")</f>
        <v>378</v>
      </c>
      <c r="D273" s="46">
        <f>IFERROR(X36*H36,"0")+IFERROR(X37*H37,"0")+IFERROR(X38*H38,"0")</f>
        <v>360</v>
      </c>
      <c r="E273" s="46">
        <f>IFERROR(X43*H43,"0")+IFERROR(X44*H44,"0")+IFERROR(X45*H45,"0")+IFERROR(X46*H46,"0")+IFERROR(X47*H47,"0")</f>
        <v>12</v>
      </c>
      <c r="F273" s="46">
        <f>IFERROR(X52*H52,"0")+IFERROR(X53*H53,"0")+IFERROR(X54*H54,"0")+IFERROR(X55*H55,"0")+IFERROR(X56*H56,"0")+IFERROR(X57*H57,"0")+IFERROR(X58*H58,"0")+IFERROR(X59*H59,"0")</f>
        <v>0</v>
      </c>
      <c r="G273" s="46">
        <f>IFERROR(X64*H64,"0")+IFERROR(X65*H65,"0")</f>
        <v>660</v>
      </c>
      <c r="H273" s="46">
        <f>IFERROR(X70*H70,"0")</f>
        <v>252</v>
      </c>
      <c r="I273" s="46">
        <f>IFERROR(X75*H75,"0")+IFERROR(X76*H76,"0")</f>
        <v>352.8</v>
      </c>
      <c r="J273" s="46">
        <f>IFERROR(X81*H81,"0")+IFERROR(X82*H82,"0")+IFERROR(X83*H83,"0")+IFERROR(X84*H84,"0")+IFERROR(X85*H85,"0")+IFERROR(X86*H86,"0")</f>
        <v>352.8</v>
      </c>
      <c r="K273" s="46">
        <f>IFERROR(X91*H91,"0")+IFERROR(X92*H92,"0")+IFERROR(X93*H93,"0")</f>
        <v>0</v>
      </c>
      <c r="L273" s="46">
        <f>IFERROR(X98*H98,"0")+IFERROR(X99*H99,"0")+IFERROR(X100*H100,"0")+IFERROR(X101*H101,"0")+IFERROR(X102*H102,"0")+IFERROR(X103*H103,"0")+IFERROR(X104*H104,"0")+IFERROR(X105*H105,"0")</f>
        <v>1799.04</v>
      </c>
      <c r="M273" s="46">
        <f>IFERROR(X110*H110,"0")+IFERROR(X111*H111,"0")</f>
        <v>882</v>
      </c>
      <c r="N273" s="187"/>
      <c r="O273" s="46">
        <f>IFERROR(X116*H116,"0")+IFERROR(X117*H117,"0")</f>
        <v>336</v>
      </c>
      <c r="P273" s="46">
        <f>IFERROR(X122*H122,"0")+IFERROR(X123*H123,"0")</f>
        <v>420</v>
      </c>
      <c r="Q273" s="46">
        <f>IFERROR(X128*H128,"0")</f>
        <v>0</v>
      </c>
      <c r="R273" s="46">
        <f>IFERROR(X133*H133,"0")+IFERROR(X134*H134,"0")</f>
        <v>0</v>
      </c>
      <c r="S273" s="46">
        <f>IFERROR(X139*H139,"0")</f>
        <v>0</v>
      </c>
      <c r="T273" s="46">
        <f>IFERROR(X145*H145,"0")</f>
        <v>0</v>
      </c>
      <c r="U273" s="46">
        <f>IFERROR(X150*H150,"0")+IFERROR(X151*H151,"0")+IFERROR(X152*H152,"0")+IFERROR(X153*H153,"0")+IFERROR(X157*H157,"0")+IFERROR(X158*H158,"0")</f>
        <v>0</v>
      </c>
      <c r="V273" s="46">
        <f>IFERROR(X164*H164,"0")+IFERROR(X165*H165,"0")+IFERROR(X166*H166,"0")+IFERROR(X170*H170,"0")</f>
        <v>714</v>
      </c>
      <c r="W273" s="46">
        <f>IFERROR(X176*H176,"0")+IFERROR(X177*H177,"0")+IFERROR(X178*H178,"0")</f>
        <v>403.2</v>
      </c>
      <c r="X273" s="46">
        <f>IFERROR(X183*H183,"0")+IFERROR(X184*H184,"0")+IFERROR(X185*H185,"0")+IFERROR(X186*H186,"0")+IFERROR(X187*H187,"0")+IFERROR(X188*H188,"0")</f>
        <v>201.6</v>
      </c>
      <c r="Y273" s="46">
        <f>IFERROR(X193*H193,"0")+IFERROR(X194*H194,"0")+IFERROR(X195*H195,"0")+IFERROR(X196*H196,"0")</f>
        <v>950.40000000000009</v>
      </c>
      <c r="Z273" s="46">
        <f>IFERROR(X201*H201,"0")+IFERROR(X202*H202,"0")</f>
        <v>0</v>
      </c>
      <c r="AA273" s="46">
        <f>IFERROR(X208*H208,"0")</f>
        <v>0</v>
      </c>
      <c r="AB273" s="46">
        <f>IFERROR(X214*H214,"0")+IFERROR(X215*H215,"0")</f>
        <v>1200</v>
      </c>
      <c r="AC273" s="46">
        <f>IFERROR(X221*H221,"0")+IFERROR(X222*H222,"0")+IFERROR(X223*H223,"0")+IFERROR(X227*H227,"0")+IFERROR(X231*H231,"0")+IFERROR(X232*H232,"0")+IFERROR(X236*H236,"0")+IFERROR(X237*H237,"0")+IFERROR(X238*H238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</f>
        <v>984</v>
      </c>
      <c r="AF273" s="187"/>
    </row>
    <row r="274" spans="1:32" ht="13.5" customHeight="1" thickTop="1" x14ac:dyDescent="0.2">
      <c r="C274" s="187"/>
    </row>
    <row r="275" spans="1:32" ht="19.5" customHeight="1" x14ac:dyDescent="0.2">
      <c r="A275" s="58" t="s">
        <v>384</v>
      </c>
      <c r="B275" s="58" t="s">
        <v>385</v>
      </c>
      <c r="C275" s="58" t="s">
        <v>386</v>
      </c>
    </row>
    <row r="276" spans="1:32" x14ac:dyDescent="0.2">
      <c r="A276" s="59">
        <f>SUMPRODUCT(--(BB:BB="ЗПФ"),--(W:W="кор"),H:H,Y:Y)+SUMPRODUCT(--(BB:BB="ЗПФ"),--(W:W="кг"),Y:Y)</f>
        <v>5574.24</v>
      </c>
      <c r="B276" s="60">
        <f>SUMPRODUCT(--(BB:BB="ПГП"),--(W:W="кор"),H:H,Y:Y)+SUMPRODUCT(--(BB:BB="ПГП"),--(W:W="кг"),Y:Y)</f>
        <v>4683.6000000000004</v>
      </c>
      <c r="C276" s="60">
        <f>SUMPRODUCT(--(BB:BB="КИЗ"),--(W:W="кор"),H:H,Y:Y)+SUMPRODUCT(--(BB:BB="КИЗ"),--(W:W="кг"),Y:Y)</f>
        <v>0</v>
      </c>
    </row>
  </sheetData>
  <sheetProtection algorithmName="SHA-512" hashValue="Rf+UKTQpLD0vq+noOaPWkN19FtqTAbdCXAru3bW9+SmpwpQsDB2xsG4Dcrh4WXzHGXeas44p15hbRLhXeuC1dQ==" saltValue="/DBE+kgwlEzD9ONvzYouc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493">
    <mergeCell ref="P244:T244"/>
    <mergeCell ref="D187:E187"/>
    <mergeCell ref="P231:T231"/>
    <mergeCell ref="R271:R272"/>
    <mergeCell ref="AB271:AB272"/>
    <mergeCell ref="P87:V87"/>
    <mergeCell ref="T271:T272"/>
    <mergeCell ref="A34:Z34"/>
    <mergeCell ref="H9:I9"/>
    <mergeCell ref="D45:E45"/>
    <mergeCell ref="P224:V224"/>
    <mergeCell ref="P24:V24"/>
    <mergeCell ref="P88:V88"/>
    <mergeCell ref="D70:E70"/>
    <mergeCell ref="A205:Z205"/>
    <mergeCell ref="D238:E238"/>
    <mergeCell ref="A216:O217"/>
    <mergeCell ref="P86:T86"/>
    <mergeCell ref="P157:T157"/>
    <mergeCell ref="D134:E134"/>
    <mergeCell ref="A80:Z80"/>
    <mergeCell ref="P249:T249"/>
    <mergeCell ref="A87:O88"/>
    <mergeCell ref="P233:V233"/>
    <mergeCell ref="R1:T1"/>
    <mergeCell ref="P150:T150"/>
    <mergeCell ref="P28:T28"/>
    <mergeCell ref="P221:T221"/>
    <mergeCell ref="P215:T215"/>
    <mergeCell ref="P165:T165"/>
    <mergeCell ref="P229:V229"/>
    <mergeCell ref="D98:E98"/>
    <mergeCell ref="P152:T152"/>
    <mergeCell ref="P77:V77"/>
    <mergeCell ref="P30:T30"/>
    <mergeCell ref="A200:Z200"/>
    <mergeCell ref="P179:V179"/>
    <mergeCell ref="P141:V141"/>
    <mergeCell ref="A140:O141"/>
    <mergeCell ref="P168:V168"/>
    <mergeCell ref="P104:T104"/>
    <mergeCell ref="B17:B18"/>
    <mergeCell ref="A77:O78"/>
    <mergeCell ref="A73:Z73"/>
    <mergeCell ref="A171:O172"/>
    <mergeCell ref="H1:Q1"/>
    <mergeCell ref="D5:E5"/>
    <mergeCell ref="D1:F1"/>
    <mergeCell ref="D258:E258"/>
    <mergeCell ref="P252:T252"/>
    <mergeCell ref="P81:T81"/>
    <mergeCell ref="D195:E195"/>
    <mergeCell ref="P56:T56"/>
    <mergeCell ref="V10:W10"/>
    <mergeCell ref="P99:T99"/>
    <mergeCell ref="P170:T170"/>
    <mergeCell ref="A94:O95"/>
    <mergeCell ref="P145:T145"/>
    <mergeCell ref="P113:V113"/>
    <mergeCell ref="D253:E253"/>
    <mergeCell ref="D53:E53"/>
    <mergeCell ref="D47:E47"/>
    <mergeCell ref="P159:V159"/>
    <mergeCell ref="A149:Z149"/>
    <mergeCell ref="A50:Z50"/>
    <mergeCell ref="W17:W18"/>
    <mergeCell ref="D214:E214"/>
    <mergeCell ref="A74:Z74"/>
    <mergeCell ref="J17:J18"/>
    <mergeCell ref="L17:L18"/>
    <mergeCell ref="P17:T18"/>
    <mergeCell ref="A12:M12"/>
    <mergeCell ref="P261:V261"/>
    <mergeCell ref="P217:V217"/>
    <mergeCell ref="A213:Z213"/>
    <mergeCell ref="P154:V154"/>
    <mergeCell ref="A144:Z144"/>
    <mergeCell ref="D7:M7"/>
    <mergeCell ref="P236:T236"/>
    <mergeCell ref="P92:T92"/>
    <mergeCell ref="A209:O210"/>
    <mergeCell ref="A159:O160"/>
    <mergeCell ref="P29:T29"/>
    <mergeCell ref="P100:T100"/>
    <mergeCell ref="D81:E81"/>
    <mergeCell ref="D208:E208"/>
    <mergeCell ref="D8:M8"/>
    <mergeCell ref="P44:T44"/>
    <mergeCell ref="P237:T237"/>
    <mergeCell ref="A226:Z226"/>
    <mergeCell ref="P31:T31"/>
    <mergeCell ref="P158:T158"/>
    <mergeCell ref="P180:V180"/>
    <mergeCell ref="D139:E139"/>
    <mergeCell ref="P118:V118"/>
    <mergeCell ref="A241:Z241"/>
    <mergeCell ref="D92:E92"/>
    <mergeCell ref="D55:E55"/>
    <mergeCell ref="D30:E30"/>
    <mergeCell ref="D31:E31"/>
    <mergeCell ref="D178:E178"/>
    <mergeCell ref="P225:V225"/>
    <mergeCell ref="P153:T153"/>
    <mergeCell ref="D36:E36"/>
    <mergeCell ref="P71:V71"/>
    <mergeCell ref="A138:Z138"/>
    <mergeCell ref="A118:O119"/>
    <mergeCell ref="A189:O190"/>
    <mergeCell ref="D102:E102"/>
    <mergeCell ref="F271:F272"/>
    <mergeCell ref="H271:H272"/>
    <mergeCell ref="A32:O33"/>
    <mergeCell ref="P259:T259"/>
    <mergeCell ref="P106:V106"/>
    <mergeCell ref="P33:V33"/>
    <mergeCell ref="P264:V264"/>
    <mergeCell ref="D145:E145"/>
    <mergeCell ref="AA271:AA272"/>
    <mergeCell ref="A218:Z218"/>
    <mergeCell ref="A167:O168"/>
    <mergeCell ref="D158:E158"/>
    <mergeCell ref="P187:T187"/>
    <mergeCell ref="P258:T258"/>
    <mergeCell ref="P223:T223"/>
    <mergeCell ref="P52:T52"/>
    <mergeCell ref="P228:V228"/>
    <mergeCell ref="A109:Z109"/>
    <mergeCell ref="A68:Z68"/>
    <mergeCell ref="D248:E248"/>
    <mergeCell ref="P260:T260"/>
    <mergeCell ref="P271:P272"/>
    <mergeCell ref="D59:E59"/>
    <mergeCell ref="A63:Z63"/>
    <mergeCell ref="AC271:AC272"/>
    <mergeCell ref="P166:T166"/>
    <mergeCell ref="A89:Z89"/>
    <mergeCell ref="D245:E245"/>
    <mergeCell ref="P116:T116"/>
    <mergeCell ref="D122:E122"/>
    <mergeCell ref="A233:O234"/>
    <mergeCell ref="P103:T103"/>
    <mergeCell ref="A26:Z26"/>
    <mergeCell ref="P130:V130"/>
    <mergeCell ref="P190:V190"/>
    <mergeCell ref="P47:T47"/>
    <mergeCell ref="D82:E82"/>
    <mergeCell ref="P61:V61"/>
    <mergeCell ref="P48:V48"/>
    <mergeCell ref="P255:T255"/>
    <mergeCell ref="P125:V125"/>
    <mergeCell ref="A115:Z115"/>
    <mergeCell ref="P112:V112"/>
    <mergeCell ref="D100:E100"/>
    <mergeCell ref="A173:Z173"/>
    <mergeCell ref="A148:Z148"/>
    <mergeCell ref="P194:T194"/>
    <mergeCell ref="P250:T250"/>
    <mergeCell ref="AG17:AG18"/>
    <mergeCell ref="I17:I18"/>
    <mergeCell ref="C270:S270"/>
    <mergeCell ref="A48:O49"/>
    <mergeCell ref="P203:V203"/>
    <mergeCell ref="A120:Z120"/>
    <mergeCell ref="E271:E272"/>
    <mergeCell ref="G271:G272"/>
    <mergeCell ref="Q9:R9"/>
    <mergeCell ref="P267:V267"/>
    <mergeCell ref="D255:E255"/>
    <mergeCell ref="P49:V49"/>
    <mergeCell ref="A219:Z219"/>
    <mergeCell ref="A97:Z97"/>
    <mergeCell ref="Q11:R11"/>
    <mergeCell ref="D260:E260"/>
    <mergeCell ref="A42:Z42"/>
    <mergeCell ref="P43:T43"/>
    <mergeCell ref="D157:E157"/>
    <mergeCell ref="P136:V136"/>
    <mergeCell ref="A135:O136"/>
    <mergeCell ref="P263:V263"/>
    <mergeCell ref="A126:Z126"/>
    <mergeCell ref="D251:E251"/>
    <mergeCell ref="A6:C6"/>
    <mergeCell ref="A96:Z96"/>
    <mergeCell ref="A161:Z161"/>
    <mergeCell ref="A263:O268"/>
    <mergeCell ref="P117:T117"/>
    <mergeCell ref="P55:T55"/>
    <mergeCell ref="A203:O204"/>
    <mergeCell ref="Q12:R12"/>
    <mergeCell ref="Z271:Z272"/>
    <mergeCell ref="A261:O262"/>
    <mergeCell ref="P246:T246"/>
    <mergeCell ref="P198:V198"/>
    <mergeCell ref="D232:E232"/>
    <mergeCell ref="P204:V204"/>
    <mergeCell ref="U271:U272"/>
    <mergeCell ref="M271:M272"/>
    <mergeCell ref="W271:W272"/>
    <mergeCell ref="O271:O272"/>
    <mergeCell ref="P208:T208"/>
    <mergeCell ref="W270:Z270"/>
    <mergeCell ref="A146:O147"/>
    <mergeCell ref="D93:E93"/>
    <mergeCell ref="P72:V72"/>
    <mergeCell ref="P122:T122"/>
    <mergeCell ref="A5:C5"/>
    <mergeCell ref="P135:V135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F9:G9"/>
    <mergeCell ref="P53:T53"/>
    <mergeCell ref="P67:V67"/>
    <mergeCell ref="D38:E38"/>
    <mergeCell ref="A121:Z121"/>
    <mergeCell ref="P146:V146"/>
    <mergeCell ref="D52:E52"/>
    <mergeCell ref="A162:Z162"/>
    <mergeCell ref="P15:T16"/>
    <mergeCell ref="D116:E116"/>
    <mergeCell ref="D91:E91"/>
    <mergeCell ref="P185:T185"/>
    <mergeCell ref="A19:Z19"/>
    <mergeCell ref="A14:M14"/>
    <mergeCell ref="T5:U5"/>
    <mergeCell ref="P76:T76"/>
    <mergeCell ref="V5:W5"/>
    <mergeCell ref="D246:E246"/>
    <mergeCell ref="D46:E46"/>
    <mergeCell ref="A224:O225"/>
    <mergeCell ref="D111:E111"/>
    <mergeCell ref="A142:Z142"/>
    <mergeCell ref="Q8:R8"/>
    <mergeCell ref="D183:E183"/>
    <mergeCell ref="D104:E104"/>
    <mergeCell ref="A79:Z79"/>
    <mergeCell ref="T6:U9"/>
    <mergeCell ref="Q10:R10"/>
    <mergeCell ref="D185:E185"/>
    <mergeCell ref="A137:Z137"/>
    <mergeCell ref="P60:V60"/>
    <mergeCell ref="D43:E43"/>
    <mergeCell ref="P124:V124"/>
    <mergeCell ref="D201:E201"/>
    <mergeCell ref="P245:T245"/>
    <mergeCell ref="D188:E188"/>
    <mergeCell ref="A13:M13"/>
    <mergeCell ref="A69:Z69"/>
    <mergeCell ref="D254:E254"/>
    <mergeCell ref="A15:M15"/>
    <mergeCell ref="P238:T238"/>
    <mergeCell ref="J9:M9"/>
    <mergeCell ref="D56:E56"/>
    <mergeCell ref="D193:E193"/>
    <mergeCell ref="P37:T37"/>
    <mergeCell ref="D176:E176"/>
    <mergeCell ref="P155:V155"/>
    <mergeCell ref="A154:O155"/>
    <mergeCell ref="D64:E64"/>
    <mergeCell ref="P248:T248"/>
    <mergeCell ref="A129:O130"/>
    <mergeCell ref="H10:M10"/>
    <mergeCell ref="V6:W9"/>
    <mergeCell ref="A106:O107"/>
    <mergeCell ref="Z17:Z18"/>
    <mergeCell ref="F17:F18"/>
    <mergeCell ref="Q6:R6"/>
    <mergeCell ref="P134:T134"/>
    <mergeCell ref="P243:T243"/>
    <mergeCell ref="A124:O125"/>
    <mergeCell ref="Y271:Y272"/>
    <mergeCell ref="P172:V172"/>
    <mergeCell ref="A211:Z211"/>
    <mergeCell ref="P232:T232"/>
    <mergeCell ref="BD17:BD18"/>
    <mergeCell ref="H17:H18"/>
    <mergeCell ref="D75:E75"/>
    <mergeCell ref="P91:T91"/>
    <mergeCell ref="AA17:AA18"/>
    <mergeCell ref="P107:V107"/>
    <mergeCell ref="AC17:AC18"/>
    <mergeCell ref="P209:V209"/>
    <mergeCell ref="P254:T254"/>
    <mergeCell ref="P147:V147"/>
    <mergeCell ref="A199:Z199"/>
    <mergeCell ref="P251:T251"/>
    <mergeCell ref="P45:T45"/>
    <mergeCell ref="D153:E153"/>
    <mergeCell ref="P256:T256"/>
    <mergeCell ref="D128:E128"/>
    <mergeCell ref="P38:T38"/>
    <mergeCell ref="A271:A272"/>
    <mergeCell ref="P234:V234"/>
    <mergeCell ref="A112:O113"/>
    <mergeCell ref="C271:C272"/>
    <mergeCell ref="D186:E186"/>
    <mergeCell ref="P84:T84"/>
    <mergeCell ref="P222:T222"/>
    <mergeCell ref="P193:T193"/>
    <mergeCell ref="D65:E65"/>
    <mergeCell ref="P22:T22"/>
    <mergeCell ref="P257:T257"/>
    <mergeCell ref="D194:E194"/>
    <mergeCell ref="Q271:Q272"/>
    <mergeCell ref="S271:S272"/>
    <mergeCell ref="P102:T102"/>
    <mergeCell ref="P189:V189"/>
    <mergeCell ref="P196:T196"/>
    <mergeCell ref="D177:E177"/>
    <mergeCell ref="P183:T183"/>
    <mergeCell ref="D164:E164"/>
    <mergeCell ref="D247:E247"/>
    <mergeCell ref="D249:E249"/>
    <mergeCell ref="D242:E242"/>
    <mergeCell ref="P65:T65"/>
    <mergeCell ref="P70:T70"/>
    <mergeCell ref="A60:O61"/>
    <mergeCell ref="D244:E244"/>
    <mergeCell ref="AB17:AB18"/>
    <mergeCell ref="P265:V265"/>
    <mergeCell ref="A212:Z212"/>
    <mergeCell ref="A90:Z90"/>
    <mergeCell ref="P94:V94"/>
    <mergeCell ref="A41:Z41"/>
    <mergeCell ref="H5:M5"/>
    <mergeCell ref="A27:Z27"/>
    <mergeCell ref="A228:O229"/>
    <mergeCell ref="P98:T98"/>
    <mergeCell ref="P111:T111"/>
    <mergeCell ref="D227:E227"/>
    <mergeCell ref="P262:V262"/>
    <mergeCell ref="A9:C9"/>
    <mergeCell ref="D202:E202"/>
    <mergeCell ref="A71:O72"/>
    <mergeCell ref="D58:E58"/>
    <mergeCell ref="D231:E231"/>
    <mergeCell ref="P39:V39"/>
    <mergeCell ref="D215:E215"/>
    <mergeCell ref="M17:M18"/>
    <mergeCell ref="O17:O18"/>
    <mergeCell ref="A175:Z175"/>
    <mergeCell ref="A235:Z235"/>
    <mergeCell ref="V271:V272"/>
    <mergeCell ref="X271:X272"/>
    <mergeCell ref="D6:M6"/>
    <mergeCell ref="P266:V266"/>
    <mergeCell ref="P95:V95"/>
    <mergeCell ref="D83:E83"/>
    <mergeCell ref="P227:T227"/>
    <mergeCell ref="P177:T177"/>
    <mergeCell ref="P93:T93"/>
    <mergeCell ref="D256:E256"/>
    <mergeCell ref="P164:T164"/>
    <mergeCell ref="D85:E85"/>
    <mergeCell ref="A230:Z230"/>
    <mergeCell ref="D222:E222"/>
    <mergeCell ref="G17:G18"/>
    <mergeCell ref="A143:Z143"/>
    <mergeCell ref="P171:V171"/>
    <mergeCell ref="P188:T188"/>
    <mergeCell ref="A207:Z207"/>
    <mergeCell ref="A182:Z182"/>
    <mergeCell ref="A169:Z169"/>
    <mergeCell ref="P59:T59"/>
    <mergeCell ref="P240:V240"/>
    <mergeCell ref="P46:T46"/>
    <mergeCell ref="D84:E84"/>
    <mergeCell ref="D22:E22"/>
    <mergeCell ref="P178:T178"/>
    <mergeCell ref="P105:T105"/>
    <mergeCell ref="D257:E257"/>
    <mergeCell ref="P214:T214"/>
    <mergeCell ref="T270:U270"/>
    <mergeCell ref="D86:E86"/>
    <mergeCell ref="D151:E151"/>
    <mergeCell ref="P36:T36"/>
    <mergeCell ref="D150:E150"/>
    <mergeCell ref="P129:V129"/>
    <mergeCell ref="P101:T101"/>
    <mergeCell ref="D259:E259"/>
    <mergeCell ref="P40:V40"/>
    <mergeCell ref="A66:O67"/>
    <mergeCell ref="A163:Z163"/>
    <mergeCell ref="D28:E28"/>
    <mergeCell ref="P184:T184"/>
    <mergeCell ref="D236:E236"/>
    <mergeCell ref="A179:O180"/>
    <mergeCell ref="D117:E117"/>
    <mergeCell ref="A239:O240"/>
    <mergeCell ref="P242:T242"/>
    <mergeCell ref="P2:W3"/>
    <mergeCell ref="P133:T133"/>
    <mergeCell ref="P54:T54"/>
    <mergeCell ref="A23:O24"/>
    <mergeCell ref="P64:T64"/>
    <mergeCell ref="D10:E10"/>
    <mergeCell ref="F10:G10"/>
    <mergeCell ref="D243:E243"/>
    <mergeCell ref="D99:E99"/>
    <mergeCell ref="P78:V78"/>
    <mergeCell ref="P128:T128"/>
    <mergeCell ref="P123:T123"/>
    <mergeCell ref="P110:T110"/>
    <mergeCell ref="P66:V66"/>
    <mergeCell ref="P197:V197"/>
    <mergeCell ref="A127:Z127"/>
    <mergeCell ref="A114:Z114"/>
    <mergeCell ref="P239:V239"/>
    <mergeCell ref="A191:Z191"/>
    <mergeCell ref="A51:Z51"/>
    <mergeCell ref="D105:E105"/>
    <mergeCell ref="D170:E170"/>
    <mergeCell ref="N17:N18"/>
    <mergeCell ref="Q5:R5"/>
    <mergeCell ref="AD17:AF18"/>
    <mergeCell ref="A39:O40"/>
    <mergeCell ref="P167:V167"/>
    <mergeCell ref="D101:E101"/>
    <mergeCell ref="A132:Z132"/>
    <mergeCell ref="D76:E76"/>
    <mergeCell ref="F5:G5"/>
    <mergeCell ref="J271:J272"/>
    <mergeCell ref="L271:L272"/>
    <mergeCell ref="A25:Z25"/>
    <mergeCell ref="P119:V119"/>
    <mergeCell ref="P186:T186"/>
    <mergeCell ref="P253:T253"/>
    <mergeCell ref="D221:E221"/>
    <mergeCell ref="P82:T82"/>
    <mergeCell ref="V11:W11"/>
    <mergeCell ref="P57:T57"/>
    <mergeCell ref="D165:E165"/>
    <mergeCell ref="P75:T75"/>
    <mergeCell ref="D152:E152"/>
    <mergeCell ref="D223:E223"/>
    <mergeCell ref="D29:E29"/>
    <mergeCell ref="A20:Z20"/>
    <mergeCell ref="D252:E252"/>
    <mergeCell ref="A8:C8"/>
    <mergeCell ref="P151:T151"/>
    <mergeCell ref="A197:O198"/>
    <mergeCell ref="A10:C10"/>
    <mergeCell ref="P140:V140"/>
    <mergeCell ref="A192:Z192"/>
    <mergeCell ref="A21:Z21"/>
    <mergeCell ref="D184:E184"/>
    <mergeCell ref="A181:Z181"/>
    <mergeCell ref="D17:E18"/>
    <mergeCell ref="A131:Z131"/>
    <mergeCell ref="D123:E123"/>
    <mergeCell ref="P58:T58"/>
    <mergeCell ref="X17:X18"/>
    <mergeCell ref="D196:E196"/>
    <mergeCell ref="P23:V23"/>
    <mergeCell ref="D133:E133"/>
    <mergeCell ref="A35:Z35"/>
    <mergeCell ref="A62:Z62"/>
    <mergeCell ref="D54:E54"/>
    <mergeCell ref="P160:V160"/>
    <mergeCell ref="P83:T83"/>
    <mergeCell ref="D110:E110"/>
    <mergeCell ref="D44:E44"/>
    <mergeCell ref="P216:V216"/>
    <mergeCell ref="V12:W12"/>
    <mergeCell ref="D237:E237"/>
    <mergeCell ref="I271:I272"/>
    <mergeCell ref="P85:T85"/>
    <mergeCell ref="K271:K272"/>
    <mergeCell ref="U17:V17"/>
    <mergeCell ref="Y17:Y18"/>
    <mergeCell ref="D57:E57"/>
    <mergeCell ref="P202:T202"/>
    <mergeCell ref="D250:E250"/>
    <mergeCell ref="P210:V210"/>
    <mergeCell ref="A206:Z206"/>
    <mergeCell ref="B271:B272"/>
    <mergeCell ref="D271:D272"/>
    <mergeCell ref="A156:Z156"/>
    <mergeCell ref="P32:V32"/>
    <mergeCell ref="Q13:R13"/>
    <mergeCell ref="P268:V268"/>
    <mergeCell ref="P201:T201"/>
    <mergeCell ref="A220:Z220"/>
    <mergeCell ref="P139:T139"/>
    <mergeCell ref="P176:T176"/>
    <mergeCell ref="P247:T2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5 X110:X111 X116:X117 X122:X123 X128 X133:X134 X139 X145 X150:X153 X157:X158 X164:X166 X170 X176:X178 X183:X188 X193:X196 X201:X202 X208 X214:X215 X221:X223 X227 X231:X232 X236:X238 X242:X26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387</v>
      </c>
      <c r="H1" s="52"/>
    </row>
    <row r="3" spans="2:8" x14ac:dyDescent="0.2">
      <c r="B3" s="47" t="s">
        <v>388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389</v>
      </c>
      <c r="D6" s="47" t="s">
        <v>390</v>
      </c>
      <c r="E6" s="47"/>
    </row>
    <row r="8" spans="2:8" x14ac:dyDescent="0.2">
      <c r="B8" s="47" t="s">
        <v>19</v>
      </c>
      <c r="C8" s="47" t="s">
        <v>389</v>
      </c>
      <c r="D8" s="47"/>
      <c r="E8" s="47"/>
    </row>
    <row r="10" spans="2:8" x14ac:dyDescent="0.2">
      <c r="B10" s="47" t="s">
        <v>391</v>
      </c>
      <c r="C10" s="47"/>
      <c r="D10" s="47"/>
      <c r="E10" s="47"/>
    </row>
    <row r="11" spans="2:8" x14ac:dyDescent="0.2">
      <c r="B11" s="47" t="s">
        <v>392</v>
      </c>
      <c r="C11" s="47"/>
      <c r="D11" s="47"/>
      <c r="E11" s="47"/>
    </row>
    <row r="12" spans="2:8" x14ac:dyDescent="0.2">
      <c r="B12" s="47" t="s">
        <v>393</v>
      </c>
      <c r="C12" s="47"/>
      <c r="D12" s="47"/>
      <c r="E12" s="47"/>
    </row>
    <row r="13" spans="2:8" x14ac:dyDescent="0.2">
      <c r="B13" s="47" t="s">
        <v>394</v>
      </c>
      <c r="C13" s="47"/>
      <c r="D13" s="47"/>
      <c r="E13" s="47"/>
    </row>
    <row r="14" spans="2:8" x14ac:dyDescent="0.2">
      <c r="B14" s="47" t="s">
        <v>395</v>
      </c>
      <c r="C14" s="47"/>
      <c r="D14" s="47"/>
      <c r="E14" s="47"/>
    </row>
    <row r="15" spans="2:8" x14ac:dyDescent="0.2">
      <c r="B15" s="47" t="s">
        <v>396</v>
      </c>
      <c r="C15" s="47"/>
      <c r="D15" s="47"/>
      <c r="E15" s="47"/>
    </row>
    <row r="16" spans="2:8" x14ac:dyDescent="0.2">
      <c r="B16" s="47" t="s">
        <v>397</v>
      </c>
      <c r="C16" s="47"/>
      <c r="D16" s="47"/>
      <c r="E16" s="47"/>
    </row>
    <row r="17" spans="2:5" x14ac:dyDescent="0.2">
      <c r="B17" s="47" t="s">
        <v>398</v>
      </c>
      <c r="C17" s="47"/>
      <c r="D17" s="47"/>
      <c r="E17" s="47"/>
    </row>
    <row r="18" spans="2:5" x14ac:dyDescent="0.2">
      <c r="B18" s="47" t="s">
        <v>399</v>
      </c>
      <c r="C18" s="47"/>
      <c r="D18" s="47"/>
      <c r="E18" s="47"/>
    </row>
    <row r="19" spans="2:5" x14ac:dyDescent="0.2">
      <c r="B19" s="47" t="s">
        <v>400</v>
      </c>
      <c r="C19" s="47"/>
      <c r="D19" s="47"/>
      <c r="E19" s="47"/>
    </row>
    <row r="20" spans="2:5" x14ac:dyDescent="0.2">
      <c r="B20" s="47" t="s">
        <v>401</v>
      </c>
      <c r="C20" s="47"/>
      <c r="D20" s="47"/>
      <c r="E20" s="47"/>
    </row>
  </sheetData>
  <sheetProtection algorithmName="SHA-512" hashValue="6hVJ7VuL989Gw5ehVoAKynNNXcU/UD7ST0c2N69XKgo1l7xD8b4zrgn4+7F0XNlTVmQ0yG5Nruk03wei/rIQig==" saltValue="Gltd6/aKS9fqlGCJbm0R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2024-08-30T08:15:15Z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