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0E07DB6-D9AA-4208-B1B0-447D7CF33A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Y587" i="1" s="1"/>
  <c r="X584" i="1"/>
  <c r="Y583" i="1"/>
  <c r="X583" i="1"/>
  <c r="BP582" i="1"/>
  <c r="BO582" i="1"/>
  <c r="BN582" i="1"/>
  <c r="BM582" i="1"/>
  <c r="Z582" i="1"/>
  <c r="Z583" i="1" s="1"/>
  <c r="Y582" i="1"/>
  <c r="Y584" i="1" s="1"/>
  <c r="X580" i="1"/>
  <c r="X579" i="1"/>
  <c r="BO578" i="1"/>
  <c r="BM578" i="1"/>
  <c r="Y578" i="1"/>
  <c r="Y579" i="1" s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AE599" i="1" s="1"/>
  <c r="X570" i="1"/>
  <c r="X569" i="1"/>
  <c r="BO568" i="1"/>
  <c r="BM568" i="1"/>
  <c r="Y568" i="1"/>
  <c r="BP568" i="1" s="1"/>
  <c r="BO567" i="1"/>
  <c r="BM567" i="1"/>
  <c r="Y567" i="1"/>
  <c r="BP567" i="1" s="1"/>
  <c r="BO566" i="1"/>
  <c r="BM566" i="1"/>
  <c r="Y566" i="1"/>
  <c r="BP566" i="1" s="1"/>
  <c r="BO565" i="1"/>
  <c r="BM565" i="1"/>
  <c r="Y565" i="1"/>
  <c r="Y569" i="1" s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Z562" i="1" s="1"/>
  <c r="Y560" i="1"/>
  <c r="Y563" i="1" s="1"/>
  <c r="X558" i="1"/>
  <c r="X557" i="1"/>
  <c r="BO556" i="1"/>
  <c r="BM556" i="1"/>
  <c r="Y556" i="1"/>
  <c r="BP556" i="1" s="1"/>
  <c r="BO555" i="1"/>
  <c r="BM555" i="1"/>
  <c r="Y555" i="1"/>
  <c r="BP555" i="1" s="1"/>
  <c r="BO554" i="1"/>
  <c r="BM554" i="1"/>
  <c r="Y554" i="1"/>
  <c r="BP554" i="1" s="1"/>
  <c r="BO553" i="1"/>
  <c r="BM553" i="1"/>
  <c r="Y553" i="1"/>
  <c r="BP553" i="1" s="1"/>
  <c r="BO552" i="1"/>
  <c r="BM552" i="1"/>
  <c r="Y552" i="1"/>
  <c r="BP552" i="1" s="1"/>
  <c r="BO551" i="1"/>
  <c r="BM551" i="1"/>
  <c r="Y551" i="1"/>
  <c r="Y557" i="1" s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P535" i="1" s="1"/>
  <c r="BO534" i="1"/>
  <c r="BM534" i="1"/>
  <c r="Y534" i="1"/>
  <c r="X530" i="1"/>
  <c r="X529" i="1"/>
  <c r="BO528" i="1"/>
  <c r="BM528" i="1"/>
  <c r="Y528" i="1"/>
  <c r="Y530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Y526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P514" i="1"/>
  <c r="BO513" i="1"/>
  <c r="BM513" i="1"/>
  <c r="Y513" i="1"/>
  <c r="Y520" i="1" s="1"/>
  <c r="P513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Y510" i="1" s="1"/>
  <c r="P508" i="1"/>
  <c r="X506" i="1"/>
  <c r="X505" i="1"/>
  <c r="BO504" i="1"/>
  <c r="BM504" i="1"/>
  <c r="Y504" i="1"/>
  <c r="BP504" i="1" s="1"/>
  <c r="P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AB599" i="1" s="1"/>
  <c r="P491" i="1"/>
  <c r="X488" i="1"/>
  <c r="X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AA599" i="1" s="1"/>
  <c r="P484" i="1"/>
  <c r="X481" i="1"/>
  <c r="X480" i="1"/>
  <c r="BO479" i="1"/>
  <c r="BM479" i="1"/>
  <c r="Y479" i="1"/>
  <c r="Y480" i="1" s="1"/>
  <c r="P479" i="1"/>
  <c r="X477" i="1"/>
  <c r="X476" i="1"/>
  <c r="BO475" i="1"/>
  <c r="BM475" i="1"/>
  <c r="Y475" i="1"/>
  <c r="BP475" i="1" s="1"/>
  <c r="P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BO471" i="1"/>
  <c r="BM471" i="1"/>
  <c r="Y471" i="1"/>
  <c r="BP471" i="1" s="1"/>
  <c r="P471" i="1"/>
  <c r="BP470" i="1"/>
  <c r="BO470" i="1"/>
  <c r="BN470" i="1"/>
  <c r="BM470" i="1"/>
  <c r="Z470" i="1"/>
  <c r="Y470" i="1"/>
  <c r="Y476" i="1" s="1"/>
  <c r="P470" i="1"/>
  <c r="X468" i="1"/>
  <c r="Y467" i="1"/>
  <c r="X467" i="1"/>
  <c r="BP466" i="1"/>
  <c r="BO466" i="1"/>
  <c r="BN466" i="1"/>
  <c r="BM466" i="1"/>
  <c r="Z466" i="1"/>
  <c r="Z467" i="1" s="1"/>
  <c r="Y466" i="1"/>
  <c r="P466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Y459" i="1" s="1"/>
  <c r="P456" i="1"/>
  <c r="X454" i="1"/>
  <c r="X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Y453" i="1" s="1"/>
  <c r="P432" i="1"/>
  <c r="X430" i="1"/>
  <c r="Y429" i="1"/>
  <c r="X429" i="1"/>
  <c r="BP428" i="1"/>
  <c r="BO428" i="1"/>
  <c r="BN428" i="1"/>
  <c r="BM428" i="1"/>
  <c r="Z428" i="1"/>
  <c r="Z429" i="1" s="1"/>
  <c r="Y428" i="1"/>
  <c r="P428" i="1"/>
  <c r="X424" i="1"/>
  <c r="Y423" i="1"/>
  <c r="X423" i="1"/>
  <c r="BP422" i="1"/>
  <c r="BO422" i="1"/>
  <c r="BN422" i="1"/>
  <c r="BM422" i="1"/>
  <c r="Z422" i="1"/>
  <c r="Z423" i="1" s="1"/>
  <c r="Y422" i="1"/>
  <c r="Y424" i="1" s="1"/>
  <c r="P422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Y420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2" i="1" s="1"/>
  <c r="P409" i="1"/>
  <c r="X407" i="1"/>
  <c r="X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Y394" i="1" s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Y369" i="1" s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Z362" i="1" s="1"/>
  <c r="Y361" i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Y357" i="1" s="1"/>
  <c r="P355" i="1"/>
  <c r="BP354" i="1"/>
  <c r="BO354" i="1"/>
  <c r="BN354" i="1"/>
  <c r="BM354" i="1"/>
  <c r="Z354" i="1"/>
  <c r="Y354" i="1"/>
  <c r="Y358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Y351" i="1" s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Y352" i="1" s="1"/>
  <c r="X345" i="1"/>
  <c r="X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Y345" i="1" s="1"/>
  <c r="P341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Y339" i="1" s="1"/>
  <c r="P333" i="1"/>
  <c r="BP332" i="1"/>
  <c r="BO332" i="1"/>
  <c r="BN332" i="1"/>
  <c r="BM332" i="1"/>
  <c r="Z332" i="1"/>
  <c r="Y332" i="1"/>
  <c r="Y338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Y329" i="1" s="1"/>
  <c r="P325" i="1"/>
  <c r="X323" i="1"/>
  <c r="X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U599" i="1" s="1"/>
  <c r="P314" i="1"/>
  <c r="X311" i="1"/>
  <c r="X310" i="1"/>
  <c r="BO309" i="1"/>
  <c r="BM309" i="1"/>
  <c r="Y309" i="1"/>
  <c r="Y311" i="1" s="1"/>
  <c r="P309" i="1"/>
  <c r="BP308" i="1"/>
  <c r="BO308" i="1"/>
  <c r="BN308" i="1"/>
  <c r="BM308" i="1"/>
  <c r="Z308" i="1"/>
  <c r="Y308" i="1"/>
  <c r="Y310" i="1" s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599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599" i="1" s="1"/>
  <c r="P278" i="1"/>
  <c r="X275" i="1"/>
  <c r="X274" i="1"/>
  <c r="BO273" i="1"/>
  <c r="BN273" i="1"/>
  <c r="BM273" i="1"/>
  <c r="Z273" i="1"/>
  <c r="Y273" i="1"/>
  <c r="BP273" i="1" s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Y274" i="1" s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M599" i="1" s="1"/>
  <c r="P256" i="1"/>
  <c r="X253" i="1"/>
  <c r="X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Y253" i="1" s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Y241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Y23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Y219" i="1" s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X197" i="1"/>
  <c r="X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I599" i="1" s="1"/>
  <c r="P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599" i="1" s="1"/>
  <c r="P166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Y142" i="1" s="1"/>
  <c r="P135" i="1"/>
  <c r="X133" i="1"/>
  <c r="X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Y132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5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Y100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90" i="1" s="1"/>
  <c r="P83" i="1"/>
  <c r="X81" i="1"/>
  <c r="X80" i="1"/>
  <c r="BO79" i="1"/>
  <c r="BM79" i="1"/>
  <c r="Y79" i="1"/>
  <c r="BP79" i="1" s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X24" i="1"/>
  <c r="X589" i="1" s="1"/>
  <c r="X23" i="1"/>
  <c r="X593" i="1" s="1"/>
  <c r="BO22" i="1"/>
  <c r="X591" i="1" s="1"/>
  <c r="BM22" i="1"/>
  <c r="X590" i="1" s="1"/>
  <c r="Y22" i="1"/>
  <c r="B599" i="1" s="1"/>
  <c r="P22" i="1"/>
  <c r="H10" i="1"/>
  <c r="A9" i="1"/>
  <c r="A10" i="1" s="1"/>
  <c r="D7" i="1"/>
  <c r="Q6" i="1"/>
  <c r="P2" i="1"/>
  <c r="AC599" i="1" l="1"/>
  <c r="Z504" i="1"/>
  <c r="BN504" i="1"/>
  <c r="X592" i="1"/>
  <c r="Z79" i="1"/>
  <c r="BN79" i="1"/>
  <c r="F9" i="1"/>
  <c r="J9" i="1"/>
  <c r="F10" i="1"/>
  <c r="Z22" i="1"/>
  <c r="Z23" i="1" s="1"/>
  <c r="BN22" i="1"/>
  <c r="BP22" i="1"/>
  <c r="Y23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9" i="1"/>
  <c r="C599" i="1"/>
  <c r="Y59" i="1"/>
  <c r="Y60" i="1"/>
  <c r="BP53" i="1"/>
  <c r="BN53" i="1"/>
  <c r="Z53" i="1"/>
  <c r="H9" i="1"/>
  <c r="Y24" i="1"/>
  <c r="Z55" i="1"/>
  <c r="BN55" i="1"/>
  <c r="Z57" i="1"/>
  <c r="BN57" i="1"/>
  <c r="Z63" i="1"/>
  <c r="Z64" i="1" s="1"/>
  <c r="BN63" i="1"/>
  <c r="BP63" i="1"/>
  <c r="D599" i="1"/>
  <c r="Z69" i="1"/>
  <c r="Z75" i="1" s="1"/>
  <c r="BN69" i="1"/>
  <c r="Z71" i="1"/>
  <c r="BN71" i="1"/>
  <c r="Z74" i="1"/>
  <c r="BN74" i="1"/>
  <c r="Y75" i="1"/>
  <c r="Z78" i="1"/>
  <c r="Z80" i="1" s="1"/>
  <c r="BN78" i="1"/>
  <c r="BP78" i="1"/>
  <c r="Y81" i="1"/>
  <c r="Z84" i="1"/>
  <c r="Z89" i="1" s="1"/>
  <c r="BN84" i="1"/>
  <c r="Z86" i="1"/>
  <c r="BN86" i="1"/>
  <c r="Z88" i="1"/>
  <c r="BN88" i="1"/>
  <c r="Y89" i="1"/>
  <c r="Z92" i="1"/>
  <c r="Z94" i="1" s="1"/>
  <c r="BN92" i="1"/>
  <c r="BP92" i="1"/>
  <c r="Y95" i="1"/>
  <c r="Z98" i="1"/>
  <c r="Z100" i="1" s="1"/>
  <c r="BN98" i="1"/>
  <c r="Y101" i="1"/>
  <c r="E599" i="1"/>
  <c r="Z105" i="1"/>
  <c r="Z107" i="1" s="1"/>
  <c r="BN105" i="1"/>
  <c r="Y108" i="1"/>
  <c r="Z111" i="1"/>
  <c r="Z115" i="1" s="1"/>
  <c r="BN111" i="1"/>
  <c r="Z113" i="1"/>
  <c r="BN113" i="1"/>
  <c r="Y116" i="1"/>
  <c r="F599" i="1"/>
  <c r="Z120" i="1"/>
  <c r="Z124" i="1" s="1"/>
  <c r="BN120" i="1"/>
  <c r="Z122" i="1"/>
  <c r="BN122" i="1"/>
  <c r="Y125" i="1"/>
  <c r="Z129" i="1"/>
  <c r="Z132" i="1" s="1"/>
  <c r="BN129" i="1"/>
  <c r="Y133" i="1"/>
  <c r="Z136" i="1"/>
  <c r="Z141" i="1" s="1"/>
  <c r="BN136" i="1"/>
  <c r="Z138" i="1"/>
  <c r="BN138" i="1"/>
  <c r="Z140" i="1"/>
  <c r="BN140" i="1"/>
  <c r="Y141" i="1"/>
  <c r="Z144" i="1"/>
  <c r="Z146" i="1" s="1"/>
  <c r="BN144" i="1"/>
  <c r="BP144" i="1"/>
  <c r="Y147" i="1"/>
  <c r="G599" i="1"/>
  <c r="Z151" i="1"/>
  <c r="Z152" i="1" s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Z169" i="1" s="1"/>
  <c r="BN166" i="1"/>
  <c r="BP166" i="1"/>
  <c r="Z168" i="1"/>
  <c r="BN168" i="1"/>
  <c r="Y169" i="1"/>
  <c r="Z172" i="1"/>
  <c r="Z177" i="1" s="1"/>
  <c r="BN172" i="1"/>
  <c r="BP172" i="1"/>
  <c r="Z174" i="1"/>
  <c r="BN174" i="1"/>
  <c r="Z176" i="1"/>
  <c r="BN176" i="1"/>
  <c r="Y177" i="1"/>
  <c r="Z180" i="1"/>
  <c r="Z183" i="1" s="1"/>
  <c r="BN180" i="1"/>
  <c r="BP180" i="1"/>
  <c r="Z182" i="1"/>
  <c r="BN182" i="1"/>
  <c r="Y183" i="1"/>
  <c r="Z188" i="1"/>
  <c r="BN188" i="1"/>
  <c r="BP188" i="1"/>
  <c r="Z190" i="1"/>
  <c r="BN190" i="1"/>
  <c r="Z192" i="1"/>
  <c r="BN192" i="1"/>
  <c r="Z194" i="1"/>
  <c r="BN194" i="1"/>
  <c r="Y197" i="1"/>
  <c r="J599" i="1"/>
  <c r="Z201" i="1"/>
  <c r="Z202" i="1" s="1"/>
  <c r="BN201" i="1"/>
  <c r="Y202" i="1"/>
  <c r="Z205" i="1"/>
  <c r="BN205" i="1"/>
  <c r="BP205" i="1"/>
  <c r="Y208" i="1"/>
  <c r="Y218" i="1"/>
  <c r="Y232" i="1"/>
  <c r="Y240" i="1"/>
  <c r="Y264" i="1"/>
  <c r="BP284" i="1"/>
  <c r="BN284" i="1"/>
  <c r="Z284" i="1"/>
  <c r="Z286" i="1" s="1"/>
  <c r="BP293" i="1"/>
  <c r="BN293" i="1"/>
  <c r="Z293" i="1"/>
  <c r="Y76" i="1"/>
  <c r="Y107" i="1"/>
  <c r="Y124" i="1"/>
  <c r="Y170" i="1"/>
  <c r="Z189" i="1"/>
  <c r="BN189" i="1"/>
  <c r="Z191" i="1"/>
  <c r="BN191" i="1"/>
  <c r="Z193" i="1"/>
  <c r="BN193" i="1"/>
  <c r="Z195" i="1"/>
  <c r="BN195" i="1"/>
  <c r="Y196" i="1"/>
  <c r="Y203" i="1"/>
  <c r="Z206" i="1"/>
  <c r="BN206" i="1"/>
  <c r="Z210" i="1"/>
  <c r="BN210" i="1"/>
  <c r="BP210" i="1"/>
  <c r="Z212" i="1"/>
  <c r="BN212" i="1"/>
  <c r="Z214" i="1"/>
  <c r="BN214" i="1"/>
  <c r="Z216" i="1"/>
  <c r="BN216" i="1"/>
  <c r="Z222" i="1"/>
  <c r="Z232" i="1" s="1"/>
  <c r="BN222" i="1"/>
  <c r="Z224" i="1"/>
  <c r="BN224" i="1"/>
  <c r="Z226" i="1"/>
  <c r="BN226" i="1"/>
  <c r="Z228" i="1"/>
  <c r="BN228" i="1"/>
  <c r="Z230" i="1"/>
  <c r="BN230" i="1"/>
  <c r="Z236" i="1"/>
  <c r="Z240" i="1" s="1"/>
  <c r="BN236" i="1"/>
  <c r="Z238" i="1"/>
  <c r="BN238" i="1"/>
  <c r="K599" i="1"/>
  <c r="Z245" i="1"/>
  <c r="Z252" i="1" s="1"/>
  <c r="BN245" i="1"/>
  <c r="Z247" i="1"/>
  <c r="BN247" i="1"/>
  <c r="Z249" i="1"/>
  <c r="BN249" i="1"/>
  <c r="Z251" i="1"/>
  <c r="BN251" i="1"/>
  <c r="Y252" i="1"/>
  <c r="Z256" i="1"/>
  <c r="Z264" i="1" s="1"/>
  <c r="BN256" i="1"/>
  <c r="BP256" i="1"/>
  <c r="Z258" i="1"/>
  <c r="BN258" i="1"/>
  <c r="Z260" i="1"/>
  <c r="BN260" i="1"/>
  <c r="Z262" i="1"/>
  <c r="BN262" i="1"/>
  <c r="Y265" i="1"/>
  <c r="O599" i="1"/>
  <c r="Y275" i="1"/>
  <c r="Z270" i="1"/>
  <c r="Z274" i="1" s="1"/>
  <c r="BN270" i="1"/>
  <c r="Z272" i="1"/>
  <c r="BN272" i="1"/>
  <c r="Z295" i="1"/>
  <c r="BP291" i="1"/>
  <c r="BN291" i="1"/>
  <c r="Z291" i="1"/>
  <c r="Y295" i="1"/>
  <c r="Y280" i="1"/>
  <c r="Q599" i="1"/>
  <c r="Y287" i="1"/>
  <c r="R599" i="1"/>
  <c r="Y296" i="1"/>
  <c r="Y301" i="1"/>
  <c r="T599" i="1"/>
  <c r="Y306" i="1"/>
  <c r="Z309" i="1"/>
  <c r="Z310" i="1" s="1"/>
  <c r="BN309" i="1"/>
  <c r="BP309" i="1"/>
  <c r="Z314" i="1"/>
  <c r="Z322" i="1" s="1"/>
  <c r="BN314" i="1"/>
  <c r="BP314" i="1"/>
  <c r="Z317" i="1"/>
  <c r="BN317" i="1"/>
  <c r="Z319" i="1"/>
  <c r="BN319" i="1"/>
  <c r="Z321" i="1"/>
  <c r="BN321" i="1"/>
  <c r="Y322" i="1"/>
  <c r="Z325" i="1"/>
  <c r="Z329" i="1" s="1"/>
  <c r="BN325" i="1"/>
  <c r="BP325" i="1"/>
  <c r="Z327" i="1"/>
  <c r="BN327" i="1"/>
  <c r="Y330" i="1"/>
  <c r="Z333" i="1"/>
  <c r="Z338" i="1" s="1"/>
  <c r="BN333" i="1"/>
  <c r="BP333" i="1"/>
  <c r="Z335" i="1"/>
  <c r="BN335" i="1"/>
  <c r="Z337" i="1"/>
  <c r="BN337" i="1"/>
  <c r="Z341" i="1"/>
  <c r="BN341" i="1"/>
  <c r="BP341" i="1"/>
  <c r="Z343" i="1"/>
  <c r="BN343" i="1"/>
  <c r="Y344" i="1"/>
  <c r="Z349" i="1"/>
  <c r="Z351" i="1" s="1"/>
  <c r="BN349" i="1"/>
  <c r="BP349" i="1"/>
  <c r="Z355" i="1"/>
  <c r="Z357" i="1" s="1"/>
  <c r="BN355" i="1"/>
  <c r="BP355" i="1"/>
  <c r="V599" i="1"/>
  <c r="Y363" i="1"/>
  <c r="Y368" i="1"/>
  <c r="Z366" i="1"/>
  <c r="Z368" i="1" s="1"/>
  <c r="BN366" i="1"/>
  <c r="BP366" i="1"/>
  <c r="BP375" i="1"/>
  <c r="BN375" i="1"/>
  <c r="Z375" i="1"/>
  <c r="BP379" i="1"/>
  <c r="BN379" i="1"/>
  <c r="Z379" i="1"/>
  <c r="Y323" i="1"/>
  <c r="W599" i="1"/>
  <c r="Y382" i="1"/>
  <c r="BP373" i="1"/>
  <c r="BN373" i="1"/>
  <c r="Z373" i="1"/>
  <c r="BP377" i="1"/>
  <c r="BN377" i="1"/>
  <c r="Z377" i="1"/>
  <c r="BP381" i="1"/>
  <c r="BN381" i="1"/>
  <c r="Z381" i="1"/>
  <c r="Y383" i="1"/>
  <c r="Y388" i="1"/>
  <c r="BP385" i="1"/>
  <c r="BN385" i="1"/>
  <c r="Z385" i="1"/>
  <c r="Z387" i="1" s="1"/>
  <c r="Y387" i="1"/>
  <c r="Y393" i="1"/>
  <c r="Y399" i="1"/>
  <c r="Y407" i="1"/>
  <c r="Y411" i="1"/>
  <c r="Y419" i="1"/>
  <c r="Y454" i="1"/>
  <c r="Y458" i="1"/>
  <c r="Y477" i="1"/>
  <c r="Y481" i="1"/>
  <c r="Y488" i="1"/>
  <c r="Y493" i="1"/>
  <c r="Y505" i="1"/>
  <c r="Y511" i="1"/>
  <c r="Y519" i="1"/>
  <c r="Y525" i="1"/>
  <c r="Z528" i="1"/>
  <c r="Z529" i="1" s="1"/>
  <c r="BN528" i="1"/>
  <c r="BP528" i="1"/>
  <c r="Y529" i="1"/>
  <c r="Y541" i="1"/>
  <c r="AD599" i="1"/>
  <c r="BP537" i="1"/>
  <c r="BN537" i="1"/>
  <c r="Z537" i="1"/>
  <c r="BP539" i="1"/>
  <c r="BN539" i="1"/>
  <c r="Z539" i="1"/>
  <c r="Z391" i="1"/>
  <c r="Z393" i="1" s="1"/>
  <c r="BN391" i="1"/>
  <c r="Z397" i="1"/>
  <c r="Z398" i="1" s="1"/>
  <c r="BN397" i="1"/>
  <c r="X599" i="1"/>
  <c r="Z403" i="1"/>
  <c r="Z406" i="1" s="1"/>
  <c r="BN403" i="1"/>
  <c r="Z405" i="1"/>
  <c r="BN405" i="1"/>
  <c r="Y406" i="1"/>
  <c r="Z409" i="1"/>
  <c r="Z411" i="1" s="1"/>
  <c r="BN409" i="1"/>
  <c r="BP409" i="1"/>
  <c r="Z415" i="1"/>
  <c r="Z419" i="1" s="1"/>
  <c r="BN415" i="1"/>
  <c r="Z417" i="1"/>
  <c r="BN417" i="1"/>
  <c r="Y599" i="1"/>
  <c r="Y430" i="1"/>
  <c r="Z433" i="1"/>
  <c r="Z453" i="1" s="1"/>
  <c r="BN433" i="1"/>
  <c r="Z435" i="1"/>
  <c r="BN435" i="1"/>
  <c r="Z437" i="1"/>
  <c r="BN437" i="1"/>
  <c r="Z439" i="1"/>
  <c r="BN439" i="1"/>
  <c r="Z441" i="1"/>
  <c r="BN441" i="1"/>
  <c r="Z443" i="1"/>
  <c r="BN443" i="1"/>
  <c r="Z444" i="1"/>
  <c r="BN444" i="1"/>
  <c r="Z446" i="1"/>
  <c r="BN446" i="1"/>
  <c r="Z448" i="1"/>
  <c r="BN448" i="1"/>
  <c r="Z450" i="1"/>
  <c r="BN450" i="1"/>
  <c r="Z452" i="1"/>
  <c r="BN452" i="1"/>
  <c r="Z456" i="1"/>
  <c r="Z458" i="1" s="1"/>
  <c r="BN456" i="1"/>
  <c r="BP456" i="1"/>
  <c r="Z599" i="1"/>
  <c r="Y468" i="1"/>
  <c r="Z471" i="1"/>
  <c r="Z476" i="1" s="1"/>
  <c r="BN471" i="1"/>
  <c r="Z473" i="1"/>
  <c r="BN473" i="1"/>
  <c r="Z475" i="1"/>
  <c r="BN475" i="1"/>
  <c r="Z479" i="1"/>
  <c r="Z480" i="1" s="1"/>
  <c r="BN479" i="1"/>
  <c r="BP479" i="1"/>
  <c r="Z484" i="1"/>
  <c r="BN484" i="1"/>
  <c r="BP484" i="1"/>
  <c r="Z486" i="1"/>
  <c r="BN486" i="1"/>
  <c r="Y487" i="1"/>
  <c r="Z491" i="1"/>
  <c r="Z492" i="1" s="1"/>
  <c r="BN491" i="1"/>
  <c r="BP491" i="1"/>
  <c r="Y492" i="1"/>
  <c r="Z497" i="1"/>
  <c r="BN497" i="1"/>
  <c r="BP497" i="1"/>
  <c r="Z499" i="1"/>
  <c r="BN499" i="1"/>
  <c r="Z501" i="1"/>
  <c r="BN501" i="1"/>
  <c r="Z503" i="1"/>
  <c r="BN503" i="1"/>
  <c r="Y506" i="1"/>
  <c r="Z509" i="1"/>
  <c r="Z510" i="1" s="1"/>
  <c r="BN509" i="1"/>
  <c r="Z513" i="1"/>
  <c r="BN513" i="1"/>
  <c r="BP513" i="1"/>
  <c r="Z515" i="1"/>
  <c r="BN515" i="1"/>
  <c r="Z517" i="1"/>
  <c r="BN517" i="1"/>
  <c r="Z523" i="1"/>
  <c r="Z525" i="1" s="1"/>
  <c r="BN523" i="1"/>
  <c r="Z534" i="1"/>
  <c r="BN534" i="1"/>
  <c r="BP534" i="1"/>
  <c r="Z535" i="1"/>
  <c r="BN535" i="1"/>
  <c r="BP536" i="1"/>
  <c r="BN536" i="1"/>
  <c r="Z536" i="1"/>
  <c r="BP538" i="1"/>
  <c r="BN538" i="1"/>
  <c r="Z538" i="1"/>
  <c r="BP540" i="1"/>
  <c r="BN540" i="1"/>
  <c r="Z540" i="1"/>
  <c r="Y542" i="1"/>
  <c r="Y558" i="1"/>
  <c r="Y570" i="1"/>
  <c r="Y580" i="1"/>
  <c r="Y588" i="1"/>
  <c r="Z551" i="1"/>
  <c r="BN551" i="1"/>
  <c r="BP551" i="1"/>
  <c r="Z552" i="1"/>
  <c r="BN552" i="1"/>
  <c r="Z553" i="1"/>
  <c r="BN553" i="1"/>
  <c r="Z554" i="1"/>
  <c r="BN554" i="1"/>
  <c r="Z555" i="1"/>
  <c r="BN555" i="1"/>
  <c r="Z556" i="1"/>
  <c r="BN556" i="1"/>
  <c r="Z565" i="1"/>
  <c r="Z569" i="1" s="1"/>
  <c r="BN565" i="1"/>
  <c r="BP565" i="1"/>
  <c r="Z566" i="1"/>
  <c r="BN566" i="1"/>
  <c r="Z567" i="1"/>
  <c r="BN567" i="1"/>
  <c r="Z568" i="1"/>
  <c r="BN568" i="1"/>
  <c r="Y576" i="1"/>
  <c r="Z578" i="1"/>
  <c r="Z579" i="1" s="1"/>
  <c r="BN578" i="1"/>
  <c r="BP578" i="1"/>
  <c r="Z586" i="1"/>
  <c r="Z587" i="1" s="1"/>
  <c r="BN586" i="1"/>
  <c r="BP586" i="1"/>
  <c r="Z541" i="1" l="1"/>
  <c r="Z557" i="1"/>
  <c r="Z519" i="1"/>
  <c r="Z505" i="1"/>
  <c r="Z487" i="1"/>
  <c r="Z382" i="1"/>
  <c r="Z344" i="1"/>
  <c r="Z218" i="1"/>
  <c r="Y593" i="1"/>
  <c r="Y590" i="1"/>
  <c r="Z207" i="1"/>
  <c r="Z196" i="1"/>
  <c r="Y589" i="1"/>
  <c r="Z59" i="1"/>
  <c r="Y591" i="1"/>
  <c r="Z594" i="1"/>
  <c r="Y592" i="1" l="1"/>
</calcChain>
</file>

<file path=xl/sharedStrings.xml><?xml version="1.0" encoding="utf-8"?>
<sst xmlns="http://schemas.openxmlformats.org/spreadsheetml/2006/main" count="2426" uniqueCount="771">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</sst>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7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9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9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3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9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A573" zoomScaleNormal="100" zoomScaleSheetLayoutView="100" workbookViewId="0">
      <selection activeCell="AB595" sqref="AB595"/>
    </sheetView>
  </sheetViews>
  <sheetFormatPr defaultColWidth="9.140625" defaultRowHeight="12.75" x14ac:dyDescent="0.2"/>
  <cols>
    <col min="1" max="1" width="9.140625" style="36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9" customWidth="1"/>
    <col min="19" max="19" width="6.140625" style="36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9" customWidth="1"/>
    <col min="25" max="25" width="11" style="369" customWidth="1"/>
    <col min="26" max="26" width="10" style="369" customWidth="1"/>
    <col min="27" max="27" width="11.5703125" style="369" customWidth="1"/>
    <col min="28" max="28" width="10.42578125" style="369" customWidth="1"/>
    <col min="29" max="29" width="30" style="36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9" customWidth="1"/>
    <col min="34" max="34" width="9.140625" style="369" customWidth="1"/>
    <col min="35" max="16384" width="9.140625" style="369"/>
  </cols>
  <sheetData>
    <row r="1" spans="1:32" s="373" customFormat="1" ht="45" customHeight="1" x14ac:dyDescent="0.2">
      <c r="A1" s="41"/>
      <c r="B1" s="41"/>
      <c r="C1" s="41"/>
      <c r="D1" s="465" t="s">
        <v>0</v>
      </c>
      <c r="E1" s="411"/>
      <c r="F1" s="411"/>
      <c r="G1" s="12" t="s">
        <v>1</v>
      </c>
      <c r="H1" s="465" t="s">
        <v>2</v>
      </c>
      <c r="I1" s="411"/>
      <c r="J1" s="411"/>
      <c r="K1" s="411"/>
      <c r="L1" s="411"/>
      <c r="M1" s="411"/>
      <c r="N1" s="411"/>
      <c r="O1" s="411"/>
      <c r="P1" s="411"/>
      <c r="Q1" s="411"/>
      <c r="R1" s="410" t="s">
        <v>3</v>
      </c>
      <c r="S1" s="411"/>
      <c r="T1" s="4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26" t="s">
        <v>8</v>
      </c>
      <c r="B5" s="527"/>
      <c r="C5" s="528"/>
      <c r="D5" s="469"/>
      <c r="E5" s="470"/>
      <c r="F5" s="718" t="s">
        <v>9</v>
      </c>
      <c r="G5" s="528"/>
      <c r="H5" s="469"/>
      <c r="I5" s="653"/>
      <c r="J5" s="653"/>
      <c r="K5" s="653"/>
      <c r="L5" s="653"/>
      <c r="M5" s="470"/>
      <c r="N5" s="58"/>
      <c r="P5" s="24" t="s">
        <v>10</v>
      </c>
      <c r="Q5" s="735">
        <v>45536</v>
      </c>
      <c r="R5" s="523"/>
      <c r="T5" s="571" t="s">
        <v>11</v>
      </c>
      <c r="U5" s="441"/>
      <c r="V5" s="572" t="s">
        <v>12</v>
      </c>
      <c r="W5" s="523"/>
      <c r="AB5" s="51"/>
      <c r="AC5" s="51"/>
      <c r="AD5" s="51"/>
      <c r="AE5" s="51"/>
    </row>
    <row r="6" spans="1:32" s="373" customFormat="1" ht="24" customHeight="1" x14ac:dyDescent="0.2">
      <c r="A6" s="526" t="s">
        <v>13</v>
      </c>
      <c r="B6" s="527"/>
      <c r="C6" s="528"/>
      <c r="D6" s="657" t="s">
        <v>14</v>
      </c>
      <c r="E6" s="658"/>
      <c r="F6" s="658"/>
      <c r="G6" s="658"/>
      <c r="H6" s="658"/>
      <c r="I6" s="658"/>
      <c r="J6" s="658"/>
      <c r="K6" s="658"/>
      <c r="L6" s="658"/>
      <c r="M6" s="523"/>
      <c r="N6" s="59"/>
      <c r="P6" s="24" t="s">
        <v>15</v>
      </c>
      <c r="Q6" s="749" t="str">
        <f>IF(Q5=0," ",CHOOSE(WEEKDAY(Q5,2),"Понедельник","Вторник","Среда","Четверг","Пятница","Суббота","Воскресенье"))</f>
        <v>Воскресенье</v>
      </c>
      <c r="R6" s="382"/>
      <c r="T6" s="578" t="s">
        <v>16</v>
      </c>
      <c r="U6" s="441"/>
      <c r="V6" s="639" t="s">
        <v>17</v>
      </c>
      <c r="W6" s="434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3"/>
      <c r="U7" s="441"/>
      <c r="V7" s="640"/>
      <c r="W7" s="641"/>
      <c r="AB7" s="51"/>
      <c r="AC7" s="51"/>
      <c r="AD7" s="51"/>
      <c r="AE7" s="51"/>
    </row>
    <row r="8" spans="1:32" s="373" customFormat="1" ht="25.5" customHeight="1" x14ac:dyDescent="0.2">
      <c r="A8" s="764" t="s">
        <v>18</v>
      </c>
      <c r="B8" s="399"/>
      <c r="C8" s="400"/>
      <c r="D8" s="456"/>
      <c r="E8" s="457"/>
      <c r="F8" s="457"/>
      <c r="G8" s="457"/>
      <c r="H8" s="457"/>
      <c r="I8" s="457"/>
      <c r="J8" s="457"/>
      <c r="K8" s="457"/>
      <c r="L8" s="457"/>
      <c r="M8" s="458"/>
      <c r="N8" s="61"/>
      <c r="P8" s="24" t="s">
        <v>19</v>
      </c>
      <c r="Q8" s="537">
        <v>0.41666666666666669</v>
      </c>
      <c r="R8" s="449"/>
      <c r="T8" s="393"/>
      <c r="U8" s="441"/>
      <c r="V8" s="640"/>
      <c r="W8" s="641"/>
      <c r="AB8" s="51"/>
      <c r="AC8" s="51"/>
      <c r="AD8" s="51"/>
      <c r="AE8" s="51"/>
    </row>
    <row r="9" spans="1:32" s="373" customFormat="1" ht="39.950000000000003" customHeight="1" x14ac:dyDescent="0.2">
      <c r="A9" s="5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4"/>
      <c r="E9" s="397"/>
      <c r="F9" s="5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5"/>
      <c r="P9" s="26" t="s">
        <v>20</v>
      </c>
      <c r="Q9" s="519"/>
      <c r="R9" s="520"/>
      <c r="T9" s="393"/>
      <c r="U9" s="441"/>
      <c r="V9" s="642"/>
      <c r="W9" s="643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4"/>
      <c r="E10" s="397"/>
      <c r="F10" s="5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0" t="str">
        <f>IFERROR(VLOOKUP($D$10,Proxy,2,FALSE),"")</f>
        <v/>
      </c>
      <c r="I10" s="393"/>
      <c r="J10" s="393"/>
      <c r="K10" s="393"/>
      <c r="L10" s="393"/>
      <c r="M10" s="393"/>
      <c r="N10" s="372"/>
      <c r="P10" s="26" t="s">
        <v>21</v>
      </c>
      <c r="Q10" s="579"/>
      <c r="R10" s="580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2"/>
      <c r="R11" s="523"/>
      <c r="U11" s="24" t="s">
        <v>26</v>
      </c>
      <c r="V11" s="683" t="s">
        <v>27</v>
      </c>
      <c r="W11" s="520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66" t="s">
        <v>28</v>
      </c>
      <c r="B12" s="527"/>
      <c r="C12" s="527"/>
      <c r="D12" s="527"/>
      <c r="E12" s="527"/>
      <c r="F12" s="527"/>
      <c r="G12" s="527"/>
      <c r="H12" s="527"/>
      <c r="I12" s="527"/>
      <c r="J12" s="527"/>
      <c r="K12" s="527"/>
      <c r="L12" s="527"/>
      <c r="M12" s="528"/>
      <c r="N12" s="62"/>
      <c r="P12" s="24" t="s">
        <v>29</v>
      </c>
      <c r="Q12" s="537"/>
      <c r="R12" s="449"/>
      <c r="S12" s="23"/>
      <c r="U12" s="24"/>
      <c r="V12" s="411"/>
      <c r="W12" s="393"/>
      <c r="AB12" s="51"/>
      <c r="AC12" s="51"/>
      <c r="AD12" s="51"/>
      <c r="AE12" s="51"/>
    </row>
    <row r="13" spans="1:32" s="373" customFormat="1" ht="23.25" customHeight="1" x14ac:dyDescent="0.2">
      <c r="A13" s="566" t="s">
        <v>30</v>
      </c>
      <c r="B13" s="527"/>
      <c r="C13" s="527"/>
      <c r="D13" s="527"/>
      <c r="E13" s="527"/>
      <c r="F13" s="527"/>
      <c r="G13" s="527"/>
      <c r="H13" s="527"/>
      <c r="I13" s="527"/>
      <c r="J13" s="527"/>
      <c r="K13" s="527"/>
      <c r="L13" s="527"/>
      <c r="M13" s="528"/>
      <c r="N13" s="62"/>
      <c r="O13" s="26"/>
      <c r="P13" s="26" t="s">
        <v>31</v>
      </c>
      <c r="Q13" s="683"/>
      <c r="R13" s="5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66" t="s">
        <v>32</v>
      </c>
      <c r="B14" s="527"/>
      <c r="C14" s="527"/>
      <c r="D14" s="527"/>
      <c r="E14" s="527"/>
      <c r="F14" s="527"/>
      <c r="G14" s="527"/>
      <c r="H14" s="527"/>
      <c r="I14" s="527"/>
      <c r="J14" s="527"/>
      <c r="K14" s="527"/>
      <c r="L14" s="527"/>
      <c r="M14" s="5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598" t="s">
        <v>33</v>
      </c>
      <c r="B15" s="527"/>
      <c r="C15" s="527"/>
      <c r="D15" s="527"/>
      <c r="E15" s="527"/>
      <c r="F15" s="527"/>
      <c r="G15" s="527"/>
      <c r="H15" s="527"/>
      <c r="I15" s="527"/>
      <c r="J15" s="527"/>
      <c r="K15" s="527"/>
      <c r="L15" s="527"/>
      <c r="M15" s="528"/>
      <c r="N15" s="63"/>
      <c r="P15" s="555" t="s">
        <v>34</v>
      </c>
      <c r="Q15" s="411"/>
      <c r="R15" s="411"/>
      <c r="S15" s="411"/>
      <c r="T15" s="4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6"/>
      <c r="Q16" s="556"/>
      <c r="R16" s="556"/>
      <c r="S16" s="556"/>
      <c r="T16" s="5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2" t="s">
        <v>37</v>
      </c>
      <c r="D17" s="429" t="s">
        <v>38</v>
      </c>
      <c r="E17" s="495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494"/>
      <c r="R17" s="494"/>
      <c r="S17" s="494"/>
      <c r="T17" s="495"/>
      <c r="U17" s="760" t="s">
        <v>50</v>
      </c>
      <c r="V17" s="528"/>
      <c r="W17" s="429" t="s">
        <v>51</v>
      </c>
      <c r="X17" s="429" t="s">
        <v>52</v>
      </c>
      <c r="Y17" s="761" t="s">
        <v>53</v>
      </c>
      <c r="Z17" s="429" t="s">
        <v>54</v>
      </c>
      <c r="AA17" s="631" t="s">
        <v>55</v>
      </c>
      <c r="AB17" s="631" t="s">
        <v>56</v>
      </c>
      <c r="AC17" s="631" t="s">
        <v>57</v>
      </c>
      <c r="AD17" s="631" t="s">
        <v>58</v>
      </c>
      <c r="AE17" s="713"/>
      <c r="AF17" s="714"/>
      <c r="AG17" s="510"/>
      <c r="BD17" s="615" t="s">
        <v>59</v>
      </c>
    </row>
    <row r="18" spans="1:68" ht="14.25" customHeight="1" x14ac:dyDescent="0.2">
      <c r="A18" s="430"/>
      <c r="B18" s="430"/>
      <c r="C18" s="430"/>
      <c r="D18" s="496"/>
      <c r="E18" s="498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496"/>
      <c r="Q18" s="497"/>
      <c r="R18" s="497"/>
      <c r="S18" s="497"/>
      <c r="T18" s="498"/>
      <c r="U18" s="374" t="s">
        <v>60</v>
      </c>
      <c r="V18" s="374" t="s">
        <v>61</v>
      </c>
      <c r="W18" s="430"/>
      <c r="X18" s="430"/>
      <c r="Y18" s="762"/>
      <c r="Z18" s="430"/>
      <c r="AA18" s="632"/>
      <c r="AB18" s="632"/>
      <c r="AC18" s="632"/>
      <c r="AD18" s="715"/>
      <c r="AE18" s="716"/>
      <c r="AF18" s="717"/>
      <c r="AG18" s="511"/>
      <c r="BD18" s="393"/>
    </row>
    <row r="19" spans="1:68" ht="27.75" customHeight="1" x14ac:dyDescent="0.2">
      <c r="A19" s="401" t="s">
        <v>62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48"/>
      <c r="AB19" s="48"/>
      <c r="AC19" s="48"/>
    </row>
    <row r="20" spans="1:68" ht="16.5" customHeight="1" x14ac:dyDescent="0.25">
      <c r="A20" s="392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1"/>
      <c r="AB20" s="371"/>
      <c r="AC20" s="371"/>
    </row>
    <row r="21" spans="1:68" ht="14.25" customHeight="1" x14ac:dyDescent="0.25">
      <c r="A21" s="426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5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6"/>
      <c r="P23" s="398" t="s">
        <v>69</v>
      </c>
      <c r="Q23" s="399"/>
      <c r="R23" s="399"/>
      <c r="S23" s="399"/>
      <c r="T23" s="399"/>
      <c r="U23" s="399"/>
      <c r="V23" s="400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6"/>
      <c r="P24" s="398" t="s">
        <v>69</v>
      </c>
      <c r="Q24" s="399"/>
      <c r="R24" s="399"/>
      <c r="S24" s="399"/>
      <c r="T24" s="399"/>
      <c r="U24" s="399"/>
      <c r="V24" s="400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426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5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4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7">
        <v>73.08</v>
      </c>
      <c r="Y35" s="378">
        <f t="shared" si="0"/>
        <v>73.08</v>
      </c>
      <c r="Z35" s="36">
        <f t="shared" si="1"/>
        <v>0.21837000000000001</v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80.793999999999997</v>
      </c>
      <c r="BN35" s="64">
        <f t="shared" si="3"/>
        <v>80.793999999999997</v>
      </c>
      <c r="BO35" s="64">
        <f t="shared" si="4"/>
        <v>0.1858974358974359</v>
      </c>
      <c r="BP35" s="64">
        <f t="shared" si="5"/>
        <v>0.1858974358974359</v>
      </c>
    </row>
    <row r="36" spans="1:68" x14ac:dyDescent="0.2">
      <c r="A36" s="415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6"/>
      <c r="P36" s="398" t="s">
        <v>69</v>
      </c>
      <c r="Q36" s="399"/>
      <c r="R36" s="399"/>
      <c r="S36" s="399"/>
      <c r="T36" s="399"/>
      <c r="U36" s="399"/>
      <c r="V36" s="400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29</v>
      </c>
      <c r="Y36" s="379">
        <f>IFERROR(Y26/H26,"0")+IFERROR(Y27/H27,"0")+IFERROR(Y28/H28,"0")+IFERROR(Y29/H29,"0")+IFERROR(Y30/H30,"0")+IFERROR(Y31/H31,"0")+IFERROR(Y32/H32,"0")+IFERROR(Y33/H33,"0")+IFERROR(Y34/H34,"0")+IFERROR(Y35/H35,"0")</f>
        <v>29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0.21837000000000001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6"/>
      <c r="P37" s="398" t="s">
        <v>69</v>
      </c>
      <c r="Q37" s="399"/>
      <c r="R37" s="399"/>
      <c r="S37" s="399"/>
      <c r="T37" s="399"/>
      <c r="U37" s="399"/>
      <c r="V37" s="400"/>
      <c r="W37" s="37" t="s">
        <v>68</v>
      </c>
      <c r="X37" s="379">
        <f>IFERROR(SUM(X26:X35),"0")</f>
        <v>73.08</v>
      </c>
      <c r="Y37" s="379">
        <f>IFERROR(SUM(Y26:Y35),"0")</f>
        <v>73.08</v>
      </c>
      <c r="Z37" s="37"/>
      <c r="AA37" s="380"/>
      <c r="AB37" s="380"/>
      <c r="AC37" s="380"/>
    </row>
    <row r="38" spans="1:68" ht="14.25" customHeight="1" x14ac:dyDescent="0.25">
      <c r="A38" s="426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5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6"/>
      <c r="P40" s="398" t="s">
        <v>69</v>
      </c>
      <c r="Q40" s="399"/>
      <c r="R40" s="399"/>
      <c r="S40" s="399"/>
      <c r="T40" s="399"/>
      <c r="U40" s="399"/>
      <c r="V40" s="400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6"/>
      <c r="P41" s="398" t="s">
        <v>69</v>
      </c>
      <c r="Q41" s="399"/>
      <c r="R41" s="399"/>
      <c r="S41" s="399"/>
      <c r="T41" s="399"/>
      <c r="U41" s="399"/>
      <c r="V41" s="400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426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5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6"/>
      <c r="P44" s="398" t="s">
        <v>69</v>
      </c>
      <c r="Q44" s="399"/>
      <c r="R44" s="399"/>
      <c r="S44" s="399"/>
      <c r="T44" s="399"/>
      <c r="U44" s="399"/>
      <c r="V44" s="400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6"/>
      <c r="P45" s="398" t="s">
        <v>69</v>
      </c>
      <c r="Q45" s="399"/>
      <c r="R45" s="399"/>
      <c r="S45" s="399"/>
      <c r="T45" s="399"/>
      <c r="U45" s="399"/>
      <c r="V45" s="400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426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5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6"/>
      <c r="P48" s="398" t="s">
        <v>69</v>
      </c>
      <c r="Q48" s="399"/>
      <c r="R48" s="399"/>
      <c r="S48" s="399"/>
      <c r="T48" s="399"/>
      <c r="U48" s="399"/>
      <c r="V48" s="400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6"/>
      <c r="P49" s="398" t="s">
        <v>69</v>
      </c>
      <c r="Q49" s="399"/>
      <c r="R49" s="399"/>
      <c r="S49" s="399"/>
      <c r="T49" s="399"/>
      <c r="U49" s="399"/>
      <c r="V49" s="400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01" t="s">
        <v>107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48"/>
      <c r="AB50" s="48"/>
      <c r="AC50" s="48"/>
    </row>
    <row r="51" spans="1:68" ht="16.5" customHeight="1" x14ac:dyDescent="0.25">
      <c r="A51" s="392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1"/>
      <c r="AB51" s="371"/>
      <c r="AC51" s="371"/>
    </row>
    <row r="52" spans="1:68" ht="14.25" customHeight="1" x14ac:dyDescent="0.25">
      <c r="A52" s="426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5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6"/>
      <c r="P59" s="398" t="s">
        <v>69</v>
      </c>
      <c r="Q59" s="399"/>
      <c r="R59" s="399"/>
      <c r="S59" s="399"/>
      <c r="T59" s="399"/>
      <c r="U59" s="399"/>
      <c r="V59" s="400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6"/>
      <c r="P60" s="398" t="s">
        <v>69</v>
      </c>
      <c r="Q60" s="399"/>
      <c r="R60" s="399"/>
      <c r="S60" s="399"/>
      <c r="T60" s="399"/>
      <c r="U60" s="399"/>
      <c r="V60" s="400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customHeight="1" x14ac:dyDescent="0.25">
      <c r="A61" s="426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7">
        <v>3.6</v>
      </c>
      <c r="Y63" s="378">
        <f>IFERROR(IF(X63="",0,CEILING((X63/$H63),1)*$H63),"")</f>
        <v>3.6</v>
      </c>
      <c r="Z63" s="36">
        <f>IFERROR(IF(Y63=0,"",ROUNDUP(Y63/H63,0)*0.00753),"")</f>
        <v>1.506E-2</v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4</v>
      </c>
      <c r="BN63" s="64">
        <f>IFERROR(Y63*I63/H63,"0")</f>
        <v>4</v>
      </c>
      <c r="BO63" s="64">
        <f>IFERROR(1/J63*(X63/H63),"0")</f>
        <v>1.282051282051282E-2</v>
      </c>
      <c r="BP63" s="64">
        <f>IFERROR(1/J63*(Y63/H63),"0")</f>
        <v>1.282051282051282E-2</v>
      </c>
    </row>
    <row r="64" spans="1:68" x14ac:dyDescent="0.2">
      <c r="A64" s="415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6"/>
      <c r="P64" s="398" t="s">
        <v>69</v>
      </c>
      <c r="Q64" s="399"/>
      <c r="R64" s="399"/>
      <c r="S64" s="399"/>
      <c r="T64" s="399"/>
      <c r="U64" s="399"/>
      <c r="V64" s="400"/>
      <c r="W64" s="37" t="s">
        <v>70</v>
      </c>
      <c r="X64" s="379">
        <f>IFERROR(X62/H62,"0")+IFERROR(X63/H63,"0")</f>
        <v>2</v>
      </c>
      <c r="Y64" s="379">
        <f>IFERROR(Y62/H62,"0")+IFERROR(Y63/H63,"0")</f>
        <v>2</v>
      </c>
      <c r="Z64" s="379">
        <f>IFERROR(IF(Z62="",0,Z62),"0")+IFERROR(IF(Z63="",0,Z63),"0")</f>
        <v>1.506E-2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6"/>
      <c r="P65" s="398" t="s">
        <v>69</v>
      </c>
      <c r="Q65" s="399"/>
      <c r="R65" s="399"/>
      <c r="S65" s="399"/>
      <c r="T65" s="399"/>
      <c r="U65" s="399"/>
      <c r="V65" s="400"/>
      <c r="W65" s="37" t="s">
        <v>68</v>
      </c>
      <c r="X65" s="379">
        <f>IFERROR(SUM(X62:X63),"0")</f>
        <v>3.6</v>
      </c>
      <c r="Y65" s="379">
        <f>IFERROR(SUM(Y62:Y63),"0")</f>
        <v>3.6</v>
      </c>
      <c r="Z65" s="37"/>
      <c r="AA65" s="380"/>
      <c r="AB65" s="380"/>
      <c r="AC65" s="380"/>
    </row>
    <row r="66" spans="1:68" ht="16.5" customHeight="1" x14ac:dyDescent="0.25">
      <c r="A66" s="392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1"/>
      <c r="AB66" s="371"/>
      <c r="AC66" s="371"/>
    </row>
    <row r="67" spans="1:68" ht="14.25" customHeight="1" x14ac:dyDescent="0.25">
      <c r="A67" s="426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84"/>
      <c r="R68" s="384"/>
      <c r="S68" s="384"/>
      <c r="T68" s="385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4"/>
      <c r="R70" s="384"/>
      <c r="S70" s="384"/>
      <c r="T70" s="385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4"/>
      <c r="R71" s="384"/>
      <c r="S71" s="384"/>
      <c r="T71" s="385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4"/>
      <c r="R72" s="384"/>
      <c r="S72" s="384"/>
      <c r="T72" s="385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6" t="s">
        <v>144</v>
      </c>
      <c r="Q73" s="384"/>
      <c r="R73" s="384"/>
      <c r="S73" s="384"/>
      <c r="T73" s="385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4"/>
      <c r="R74" s="384"/>
      <c r="S74" s="384"/>
      <c r="T74" s="385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5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6"/>
      <c r="P75" s="398" t="s">
        <v>69</v>
      </c>
      <c r="Q75" s="399"/>
      <c r="R75" s="399"/>
      <c r="S75" s="399"/>
      <c r="T75" s="399"/>
      <c r="U75" s="399"/>
      <c r="V75" s="400"/>
      <c r="W75" s="37" t="s">
        <v>70</v>
      </c>
      <c r="X75" s="379">
        <f>IFERROR(X68/H68,"0")+IFERROR(X69/H69,"0")+IFERROR(X70/H70,"0")+IFERROR(X71/H71,"0")+IFERROR(X72/H72,"0")+IFERROR(X73/H73,"0")+IFERROR(X74/H74,"0")</f>
        <v>0</v>
      </c>
      <c r="Y75" s="379">
        <f>IFERROR(Y68/H68,"0")+IFERROR(Y69/H69,"0")+IFERROR(Y70/H70,"0")+IFERROR(Y71/H71,"0")+IFERROR(Y72/H72,"0")+IFERROR(Y73/H73,"0")+IFERROR(Y74/H74,"0")</f>
        <v>0</v>
      </c>
      <c r="Z75" s="379">
        <f>IFERROR(IF(Z68="",0,Z68),"0")+IFERROR(IF(Z69="",0,Z69),"0")+IFERROR(IF(Z70="",0,Z70),"0")+IFERROR(IF(Z71="",0,Z71),"0")+IFERROR(IF(Z72="",0,Z72),"0")+IFERROR(IF(Z73="",0,Z73),"0")+IFERROR(IF(Z74="",0,Z74),"0")</f>
        <v>0</v>
      </c>
      <c r="AA75" s="380"/>
      <c r="AB75" s="380"/>
      <c r="AC75" s="380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6"/>
      <c r="P76" s="398" t="s">
        <v>69</v>
      </c>
      <c r="Q76" s="399"/>
      <c r="R76" s="399"/>
      <c r="S76" s="399"/>
      <c r="T76" s="399"/>
      <c r="U76" s="399"/>
      <c r="V76" s="400"/>
      <c r="W76" s="37" t="s">
        <v>68</v>
      </c>
      <c r="X76" s="379">
        <f>IFERROR(SUM(X68:X74),"0")</f>
        <v>0</v>
      </c>
      <c r="Y76" s="379">
        <f>IFERROR(SUM(Y68:Y74),"0")</f>
        <v>0</v>
      </c>
      <c r="Z76" s="37"/>
      <c r="AA76" s="380"/>
      <c r="AB76" s="380"/>
      <c r="AC76" s="380"/>
    </row>
    <row r="77" spans="1:68" ht="14.25" customHeight="1" x14ac:dyDescent="0.25">
      <c r="A77" s="426" t="s">
        <v>147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70"/>
      <c r="AB77" s="370"/>
      <c r="AC77" s="370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7">
        <v>0</v>
      </c>
      <c r="Y78" s="3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4"/>
      <c r="R79" s="384"/>
      <c r="S79" s="384"/>
      <c r="T79" s="385"/>
      <c r="U79" s="34"/>
      <c r="V79" s="34"/>
      <c r="W79" s="35" t="s">
        <v>68</v>
      </c>
      <c r="X79" s="377">
        <v>270</v>
      </c>
      <c r="Y79" s="378">
        <f>IFERROR(IF(X79="",0,CEILING((X79/$H79),1)*$H79),"")</f>
        <v>270</v>
      </c>
      <c r="Z79" s="36">
        <f>IFERROR(IF(Y79=0,"",ROUNDUP(Y79/H79,0)*0.00753),"")</f>
        <v>0.753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290</v>
      </c>
      <c r="BN79" s="64">
        <f>IFERROR(Y79*I79/H79,"0")</f>
        <v>290</v>
      </c>
      <c r="BO79" s="64">
        <f>IFERROR(1/J79*(X79/H79),"0")</f>
        <v>0.64102564102564097</v>
      </c>
      <c r="BP79" s="64">
        <f>IFERROR(1/J79*(Y79/H79),"0")</f>
        <v>0.64102564102564097</v>
      </c>
    </row>
    <row r="80" spans="1:68" x14ac:dyDescent="0.2">
      <c r="A80" s="415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416"/>
      <c r="P80" s="398" t="s">
        <v>69</v>
      </c>
      <c r="Q80" s="399"/>
      <c r="R80" s="399"/>
      <c r="S80" s="399"/>
      <c r="T80" s="399"/>
      <c r="U80" s="399"/>
      <c r="V80" s="400"/>
      <c r="W80" s="37" t="s">
        <v>70</v>
      </c>
      <c r="X80" s="379">
        <f>IFERROR(X78/H78,"0")+IFERROR(X79/H79,"0")</f>
        <v>100</v>
      </c>
      <c r="Y80" s="379">
        <f>IFERROR(Y78/H78,"0")+IFERROR(Y79/H79,"0")</f>
        <v>100</v>
      </c>
      <c r="Z80" s="379">
        <f>IFERROR(IF(Z78="",0,Z78),"0")+IFERROR(IF(Z79="",0,Z79),"0")</f>
        <v>0.753</v>
      </c>
      <c r="AA80" s="380"/>
      <c r="AB80" s="380"/>
      <c r="AC80" s="380"/>
    </row>
    <row r="81" spans="1:68" x14ac:dyDescent="0.2">
      <c r="A81" s="39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6"/>
      <c r="P81" s="398" t="s">
        <v>69</v>
      </c>
      <c r="Q81" s="399"/>
      <c r="R81" s="399"/>
      <c r="S81" s="399"/>
      <c r="T81" s="399"/>
      <c r="U81" s="399"/>
      <c r="V81" s="400"/>
      <c r="W81" s="37" t="s">
        <v>68</v>
      </c>
      <c r="X81" s="379">
        <f>IFERROR(SUM(X78:X79),"0")</f>
        <v>270</v>
      </c>
      <c r="Y81" s="379">
        <f>IFERROR(SUM(Y78:Y79),"0")</f>
        <v>270</v>
      </c>
      <c r="Z81" s="37"/>
      <c r="AA81" s="380"/>
      <c r="AB81" s="380"/>
      <c r="AC81" s="380"/>
    </row>
    <row r="82" spans="1:68" ht="14.25" customHeight="1" x14ac:dyDescent="0.25">
      <c r="A82" s="426" t="s">
        <v>63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370"/>
      <c r="AB82" s="370"/>
      <c r="AC82" s="370"/>
    </row>
    <row r="83" spans="1:68" ht="16.5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4"/>
      <c r="R88" s="384"/>
      <c r="S88" s="384"/>
      <c r="T88" s="385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5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416"/>
      <c r="P89" s="398" t="s">
        <v>69</v>
      </c>
      <c r="Q89" s="399"/>
      <c r="R89" s="399"/>
      <c r="S89" s="399"/>
      <c r="T89" s="399"/>
      <c r="U89" s="399"/>
      <c r="V89" s="400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6"/>
      <c r="P90" s="398" t="s">
        <v>69</v>
      </c>
      <c r="Q90" s="399"/>
      <c r="R90" s="399"/>
      <c r="S90" s="399"/>
      <c r="T90" s="399"/>
      <c r="U90" s="399"/>
      <c r="V90" s="400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customHeight="1" x14ac:dyDescent="0.25">
      <c r="A91" s="426" t="s">
        <v>71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93"/>
      <c r="AA91" s="370"/>
      <c r="AB91" s="370"/>
      <c r="AC91" s="370"/>
    </row>
    <row r="92" spans="1:68" ht="16.5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7">
        <v>3.6</v>
      </c>
      <c r="Y92" s="378">
        <f>IFERROR(IF(X92="",0,CEILING((X92/$H92),1)*$H92),"")</f>
        <v>3.6</v>
      </c>
      <c r="Z92" s="36">
        <f>IFERROR(IF(Y92=0,"",ROUNDUP(Y92/H92,0)*0.00753),"")</f>
        <v>1.506E-2</v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4</v>
      </c>
      <c r="BN92" s="64">
        <f>IFERROR(Y92*I92/H92,"0")</f>
        <v>4</v>
      </c>
      <c r="BO92" s="64">
        <f>IFERROR(1/J92*(X92/H92),"0")</f>
        <v>1.282051282051282E-2</v>
      </c>
      <c r="BP92" s="64">
        <f>IFERROR(1/J92*(Y92/H92),"0")</f>
        <v>1.282051282051282E-2</v>
      </c>
    </row>
    <row r="93" spans="1:68" ht="16.5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4"/>
      <c r="R93" s="384"/>
      <c r="S93" s="384"/>
      <c r="T93" s="385"/>
      <c r="U93" s="34"/>
      <c r="V93" s="34"/>
      <c r="W93" s="35" t="s">
        <v>68</v>
      </c>
      <c r="X93" s="377">
        <v>3.6</v>
      </c>
      <c r="Y93" s="378">
        <f>IFERROR(IF(X93="",0,CEILING((X93/$H93),1)*$H93),"")</f>
        <v>3.6</v>
      </c>
      <c r="Z93" s="36">
        <f>IFERROR(IF(Y93=0,"",ROUNDUP(Y93/H93,0)*0.00753),"")</f>
        <v>1.506E-2</v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4.1319999999999997</v>
      </c>
      <c r="BN93" s="64">
        <f>IFERROR(Y93*I93/H93,"0")</f>
        <v>4.1319999999999997</v>
      </c>
      <c r="BO93" s="64">
        <f>IFERROR(1/J93*(X93/H93),"0")</f>
        <v>1.282051282051282E-2</v>
      </c>
      <c r="BP93" s="64">
        <f>IFERROR(1/J93*(Y93/H93),"0")</f>
        <v>1.282051282051282E-2</v>
      </c>
    </row>
    <row r="94" spans="1:68" x14ac:dyDescent="0.2">
      <c r="A94" s="415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416"/>
      <c r="P94" s="398" t="s">
        <v>69</v>
      </c>
      <c r="Q94" s="399"/>
      <c r="R94" s="399"/>
      <c r="S94" s="399"/>
      <c r="T94" s="399"/>
      <c r="U94" s="399"/>
      <c r="V94" s="400"/>
      <c r="W94" s="37" t="s">
        <v>70</v>
      </c>
      <c r="X94" s="379">
        <f>IFERROR(X92/H92,"0")+IFERROR(X93/H93,"0")</f>
        <v>4</v>
      </c>
      <c r="Y94" s="379">
        <f>IFERROR(Y92/H92,"0")+IFERROR(Y93/H93,"0")</f>
        <v>4</v>
      </c>
      <c r="Z94" s="379">
        <f>IFERROR(IF(Z92="",0,Z92),"0")+IFERROR(IF(Z93="",0,Z93),"0")</f>
        <v>3.0120000000000001E-2</v>
      </c>
      <c r="AA94" s="380"/>
      <c r="AB94" s="380"/>
      <c r="AC94" s="380"/>
    </row>
    <row r="95" spans="1:68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16"/>
      <c r="P95" s="398" t="s">
        <v>69</v>
      </c>
      <c r="Q95" s="399"/>
      <c r="R95" s="399"/>
      <c r="S95" s="399"/>
      <c r="T95" s="399"/>
      <c r="U95" s="399"/>
      <c r="V95" s="400"/>
      <c r="W95" s="37" t="s">
        <v>68</v>
      </c>
      <c r="X95" s="379">
        <f>IFERROR(SUM(X92:X93),"0")</f>
        <v>7.2</v>
      </c>
      <c r="Y95" s="379">
        <f>IFERROR(SUM(Y92:Y93),"0")</f>
        <v>7.2</v>
      </c>
      <c r="Z95" s="37"/>
      <c r="AA95" s="380"/>
      <c r="AB95" s="380"/>
      <c r="AC95" s="380"/>
    </row>
    <row r="96" spans="1:68" ht="14.25" customHeight="1" x14ac:dyDescent="0.25">
      <c r="A96" s="426" t="s">
        <v>168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93"/>
      <c r="AA96" s="370"/>
      <c r="AB96" s="370"/>
      <c r="AC96" s="370"/>
    </row>
    <row r="97" spans="1:68" ht="27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4"/>
      <c r="R99" s="384"/>
      <c r="S99" s="384"/>
      <c r="T99" s="385"/>
      <c r="U99" s="34"/>
      <c r="V99" s="34"/>
      <c r="W99" s="35" t="s">
        <v>68</v>
      </c>
      <c r="X99" s="377">
        <v>24</v>
      </c>
      <c r="Y99" s="378">
        <f>IFERROR(IF(X99="",0,CEILING((X99/$H99),1)*$H99),"")</f>
        <v>24</v>
      </c>
      <c r="Z99" s="36">
        <f>IFERROR(IF(Y99=0,"",ROUNDUP(Y99/H99,0)*0.00753),"")</f>
        <v>7.5300000000000006E-2</v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26.000000000000004</v>
      </c>
      <c r="BN99" s="64">
        <f>IFERROR(Y99*I99/H99,"0")</f>
        <v>26.000000000000004</v>
      </c>
      <c r="BO99" s="64">
        <f>IFERROR(1/J99*(X99/H99),"0")</f>
        <v>6.4102564102564097E-2</v>
      </c>
      <c r="BP99" s="64">
        <f>IFERROR(1/J99*(Y99/H99),"0")</f>
        <v>6.4102564102564097E-2</v>
      </c>
    </row>
    <row r="100" spans="1:68" x14ac:dyDescent="0.2">
      <c r="A100" s="415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416"/>
      <c r="P100" s="398" t="s">
        <v>69</v>
      </c>
      <c r="Q100" s="399"/>
      <c r="R100" s="399"/>
      <c r="S100" s="399"/>
      <c r="T100" s="399"/>
      <c r="U100" s="399"/>
      <c r="V100" s="400"/>
      <c r="W100" s="37" t="s">
        <v>70</v>
      </c>
      <c r="X100" s="379">
        <f>IFERROR(X97/H97,"0")+IFERROR(X98/H98,"0")+IFERROR(X99/H99,"0")</f>
        <v>10</v>
      </c>
      <c r="Y100" s="379">
        <f>IFERROR(Y97/H97,"0")+IFERROR(Y98/H98,"0")+IFERROR(Y99/H99,"0")</f>
        <v>10</v>
      </c>
      <c r="Z100" s="379">
        <f>IFERROR(IF(Z97="",0,Z97),"0")+IFERROR(IF(Z98="",0,Z98),"0")+IFERROR(IF(Z99="",0,Z99),"0")</f>
        <v>7.5300000000000006E-2</v>
      </c>
      <c r="AA100" s="380"/>
      <c r="AB100" s="380"/>
      <c r="AC100" s="380"/>
    </row>
    <row r="101" spans="1:68" x14ac:dyDescent="0.2">
      <c r="A101" s="39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16"/>
      <c r="P101" s="398" t="s">
        <v>69</v>
      </c>
      <c r="Q101" s="399"/>
      <c r="R101" s="399"/>
      <c r="S101" s="399"/>
      <c r="T101" s="399"/>
      <c r="U101" s="399"/>
      <c r="V101" s="400"/>
      <c r="W101" s="37" t="s">
        <v>68</v>
      </c>
      <c r="X101" s="379">
        <f>IFERROR(SUM(X97:X99),"0")</f>
        <v>24</v>
      </c>
      <c r="Y101" s="379">
        <f>IFERROR(SUM(Y97:Y99),"0")</f>
        <v>24</v>
      </c>
      <c r="Z101" s="37"/>
      <c r="AA101" s="380"/>
      <c r="AB101" s="380"/>
      <c r="AC101" s="380"/>
    </row>
    <row r="102" spans="1:68" ht="16.5" customHeight="1" x14ac:dyDescent="0.25">
      <c r="A102" s="392" t="s">
        <v>174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1"/>
      <c r="AB102" s="371"/>
      <c r="AC102" s="371"/>
    </row>
    <row r="103" spans="1:68" ht="14.25" customHeight="1" x14ac:dyDescent="0.25">
      <c r="A103" s="426" t="s">
        <v>109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0"/>
      <c r="AB103" s="370"/>
      <c r="AC103" s="370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7">
        <v>0</v>
      </c>
      <c r="Y104" s="3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4"/>
      <c r="R105" s="384"/>
      <c r="S105" s="384"/>
      <c r="T105" s="385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15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416"/>
      <c r="P107" s="398" t="s">
        <v>69</v>
      </c>
      <c r="Q107" s="399"/>
      <c r="R107" s="399"/>
      <c r="S107" s="399"/>
      <c r="T107" s="399"/>
      <c r="U107" s="399"/>
      <c r="V107" s="400"/>
      <c r="W107" s="37" t="s">
        <v>70</v>
      </c>
      <c r="X107" s="379">
        <f>IFERROR(X104/H104,"0")+IFERROR(X105/H105,"0")+IFERROR(X106/H106,"0")</f>
        <v>0</v>
      </c>
      <c r="Y107" s="379">
        <f>IFERROR(Y104/H104,"0")+IFERROR(Y105/H105,"0")+IFERROR(Y106/H106,"0")</f>
        <v>0</v>
      </c>
      <c r="Z107" s="379">
        <f>IFERROR(IF(Z104="",0,Z104),"0")+IFERROR(IF(Z105="",0,Z105),"0")+IFERROR(IF(Z106="",0,Z106),"0")</f>
        <v>0</v>
      </c>
      <c r="AA107" s="380"/>
      <c r="AB107" s="380"/>
      <c r="AC107" s="380"/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416"/>
      <c r="P108" s="398" t="s">
        <v>69</v>
      </c>
      <c r="Q108" s="399"/>
      <c r="R108" s="399"/>
      <c r="S108" s="399"/>
      <c r="T108" s="399"/>
      <c r="U108" s="399"/>
      <c r="V108" s="400"/>
      <c r="W108" s="37" t="s">
        <v>68</v>
      </c>
      <c r="X108" s="379">
        <f>IFERROR(SUM(X104:X106),"0")</f>
        <v>0</v>
      </c>
      <c r="Y108" s="379">
        <f>IFERROR(SUM(Y104:Y106),"0")</f>
        <v>0</v>
      </c>
      <c r="Z108" s="37"/>
      <c r="AA108" s="380"/>
      <c r="AB108" s="380"/>
      <c r="AC108" s="380"/>
    </row>
    <row r="109" spans="1:68" ht="14.25" customHeight="1" x14ac:dyDescent="0.25">
      <c r="A109" s="426" t="s">
        <v>71</v>
      </c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81">
        <v>4607091386967</v>
      </c>
      <c r="E110" s="382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1">
        <v>4607091386967</v>
      </c>
      <c r="E111" s="382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7">
        <v>0</v>
      </c>
      <c r="Y111" s="378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7">
        <v>0</v>
      </c>
      <c r="Y112" s="378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7">
        <v>226.8</v>
      </c>
      <c r="Y114" s="378">
        <f>IFERROR(IF(X114="",0,CEILING((X114/$H114),1)*$H114),"")</f>
        <v>226.8</v>
      </c>
      <c r="Z114" s="36">
        <f>IFERROR(IF(Y114=0,"",ROUNDUP(Y114/H114,0)*0.00937),"")</f>
        <v>0.78708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250.99199999999999</v>
      </c>
      <c r="BN114" s="64">
        <f>IFERROR(Y114*I114/H114,"0")</f>
        <v>250.99199999999999</v>
      </c>
      <c r="BO114" s="64">
        <f>IFERROR(1/J114*(X114/H114),"0")</f>
        <v>0.7</v>
      </c>
      <c r="BP114" s="64">
        <f>IFERROR(1/J114*(Y114/H114),"0")</f>
        <v>0.7</v>
      </c>
    </row>
    <row r="115" spans="1:68" x14ac:dyDescent="0.2">
      <c r="A115" s="415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416"/>
      <c r="P115" s="398" t="s">
        <v>69</v>
      </c>
      <c r="Q115" s="399"/>
      <c r="R115" s="399"/>
      <c r="S115" s="399"/>
      <c r="T115" s="399"/>
      <c r="U115" s="399"/>
      <c r="V115" s="400"/>
      <c r="W115" s="37" t="s">
        <v>70</v>
      </c>
      <c r="X115" s="379">
        <f>IFERROR(X110/H110,"0")+IFERROR(X111/H111,"0")+IFERROR(X112/H112,"0")+IFERROR(X113/H113,"0")+IFERROR(X114/H114,"0")</f>
        <v>84</v>
      </c>
      <c r="Y115" s="379">
        <f>IFERROR(Y110/H110,"0")+IFERROR(Y111/H111,"0")+IFERROR(Y112/H112,"0")+IFERROR(Y113/H113,"0")+IFERROR(Y114/H114,"0")</f>
        <v>84</v>
      </c>
      <c r="Z115" s="379">
        <f>IFERROR(IF(Z110="",0,Z110),"0")+IFERROR(IF(Z111="",0,Z111),"0")+IFERROR(IF(Z112="",0,Z112),"0")+IFERROR(IF(Z113="",0,Z113),"0")+IFERROR(IF(Z114="",0,Z114),"0")</f>
        <v>0.78708</v>
      </c>
      <c r="AA115" s="380"/>
      <c r="AB115" s="380"/>
      <c r="AC115" s="380"/>
    </row>
    <row r="116" spans="1:68" x14ac:dyDescent="0.2">
      <c r="A116" s="393"/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416"/>
      <c r="P116" s="398" t="s">
        <v>69</v>
      </c>
      <c r="Q116" s="399"/>
      <c r="R116" s="399"/>
      <c r="S116" s="399"/>
      <c r="T116" s="399"/>
      <c r="U116" s="399"/>
      <c r="V116" s="400"/>
      <c r="W116" s="37" t="s">
        <v>68</v>
      </c>
      <c r="X116" s="379">
        <f>IFERROR(SUM(X110:X114),"0")</f>
        <v>226.8</v>
      </c>
      <c r="Y116" s="379">
        <f>IFERROR(SUM(Y110:Y114),"0")</f>
        <v>226.8</v>
      </c>
      <c r="Z116" s="37"/>
      <c r="AA116" s="380"/>
      <c r="AB116" s="380"/>
      <c r="AC116" s="380"/>
    </row>
    <row r="117" spans="1:68" ht="16.5" customHeight="1" x14ac:dyDescent="0.25">
      <c r="A117" s="392" t="s">
        <v>190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1"/>
      <c r="AB117" s="371"/>
      <c r="AC117" s="371"/>
    </row>
    <row r="118" spans="1:68" ht="14.25" customHeight="1" x14ac:dyDescent="0.25">
      <c r="A118" s="426" t="s">
        <v>109</v>
      </c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393"/>
      <c r="P118" s="393"/>
      <c r="Q118" s="393"/>
      <c r="R118" s="393"/>
      <c r="S118" s="393"/>
      <c r="T118" s="393"/>
      <c r="U118" s="393"/>
      <c r="V118" s="393"/>
      <c r="W118" s="393"/>
      <c r="X118" s="393"/>
      <c r="Y118" s="393"/>
      <c r="Z118" s="393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81">
        <v>4680115882133</v>
      </c>
      <c r="E119" s="382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1">
        <v>4680115882133</v>
      </c>
      <c r="E120" s="382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5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416"/>
      <c r="P124" s="398" t="s">
        <v>69</v>
      </c>
      <c r="Q124" s="399"/>
      <c r="R124" s="399"/>
      <c r="S124" s="399"/>
      <c r="T124" s="399"/>
      <c r="U124" s="399"/>
      <c r="V124" s="400"/>
      <c r="W124" s="37" t="s">
        <v>70</v>
      </c>
      <c r="X124" s="379">
        <f>IFERROR(X119/H119,"0")+IFERROR(X120/H120,"0")+IFERROR(X121/H121,"0")+IFERROR(X122/H122,"0")+IFERROR(X123/H123,"0")</f>
        <v>0</v>
      </c>
      <c r="Y124" s="379">
        <f>IFERROR(Y119/H119,"0")+IFERROR(Y120/H120,"0")+IFERROR(Y121/H121,"0")+IFERROR(Y122/H122,"0")+IFERROR(Y123/H123,"0")</f>
        <v>0</v>
      </c>
      <c r="Z124" s="379">
        <f>IFERROR(IF(Z119="",0,Z119),"0")+IFERROR(IF(Z120="",0,Z120),"0")+IFERROR(IF(Z121="",0,Z121),"0")+IFERROR(IF(Z122="",0,Z122),"0")+IFERROR(IF(Z123="",0,Z123),"0")</f>
        <v>0</v>
      </c>
      <c r="AA124" s="380"/>
      <c r="AB124" s="380"/>
      <c r="AC124" s="380"/>
    </row>
    <row r="125" spans="1:68" x14ac:dyDescent="0.2">
      <c r="A125" s="393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416"/>
      <c r="P125" s="398" t="s">
        <v>69</v>
      </c>
      <c r="Q125" s="399"/>
      <c r="R125" s="399"/>
      <c r="S125" s="399"/>
      <c r="T125" s="399"/>
      <c r="U125" s="399"/>
      <c r="V125" s="400"/>
      <c r="W125" s="37" t="s">
        <v>68</v>
      </c>
      <c r="X125" s="379">
        <f>IFERROR(SUM(X119:X123),"0")</f>
        <v>0</v>
      </c>
      <c r="Y125" s="379">
        <f>IFERROR(SUM(Y119:Y123),"0")</f>
        <v>0</v>
      </c>
      <c r="Z125" s="37"/>
      <c r="AA125" s="380"/>
      <c r="AB125" s="380"/>
      <c r="AC125" s="380"/>
    </row>
    <row r="126" spans="1:68" ht="14.25" customHeight="1" x14ac:dyDescent="0.25">
      <c r="A126" s="426" t="s">
        <v>147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200</v>
      </c>
      <c r="B128" s="54" t="s">
        <v>202</v>
      </c>
      <c r="C128" s="31">
        <v>4301020345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2" t="s">
        <v>203</v>
      </c>
      <c r="Q128" s="384"/>
      <c r="R128" s="384"/>
      <c r="S128" s="384"/>
      <c r="T128" s="385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4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4"/>
      <c r="R129" s="384"/>
      <c r="S129" s="384"/>
      <c r="T129" s="385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4"/>
      <c r="R130" s="384"/>
      <c r="S130" s="384"/>
      <c r="T130" s="385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506" t="s">
        <v>209</v>
      </c>
      <c r="Q131" s="384"/>
      <c r="R131" s="384"/>
      <c r="S131" s="384"/>
      <c r="T131" s="385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5"/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416"/>
      <c r="P132" s="398" t="s">
        <v>69</v>
      </c>
      <c r="Q132" s="399"/>
      <c r="R132" s="399"/>
      <c r="S132" s="399"/>
      <c r="T132" s="399"/>
      <c r="U132" s="399"/>
      <c r="V132" s="400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x14ac:dyDescent="0.2">
      <c r="A133" s="393"/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416"/>
      <c r="P133" s="398" t="s">
        <v>69</v>
      </c>
      <c r="Q133" s="399"/>
      <c r="R133" s="399"/>
      <c r="S133" s="399"/>
      <c r="T133" s="399"/>
      <c r="U133" s="399"/>
      <c r="V133" s="400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customHeight="1" x14ac:dyDescent="0.25">
      <c r="A134" s="426" t="s">
        <v>71</v>
      </c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3"/>
      <c r="P134" s="393"/>
      <c r="Q134" s="393"/>
      <c r="R134" s="393"/>
      <c r="S134" s="393"/>
      <c r="T134" s="393"/>
      <c r="U134" s="393"/>
      <c r="V134" s="393"/>
      <c r="W134" s="393"/>
      <c r="X134" s="393"/>
      <c r="Y134" s="393"/>
      <c r="Z134" s="393"/>
      <c r="AA134" s="370"/>
      <c r="AB134" s="370"/>
      <c r="AC134" s="370"/>
    </row>
    <row r="135" spans="1:68" ht="16.5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4"/>
      <c r="R136" s="384"/>
      <c r="S136" s="384"/>
      <c r="T136" s="385"/>
      <c r="U136" s="34"/>
      <c r="V136" s="34"/>
      <c r="W136" s="35" t="s">
        <v>68</v>
      </c>
      <c r="X136" s="377">
        <v>0</v>
      </c>
      <c r="Y136" s="378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4"/>
      <c r="R137" s="384"/>
      <c r="S137" s="384"/>
      <c r="T137" s="385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7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4"/>
      <c r="R138" s="384"/>
      <c r="S138" s="384"/>
      <c r="T138" s="385"/>
      <c r="U138" s="34"/>
      <c r="V138" s="34"/>
      <c r="W138" s="35" t="s">
        <v>68</v>
      </c>
      <c r="X138" s="377">
        <v>0</v>
      </c>
      <c r="Y138" s="378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4"/>
      <c r="R139" s="384"/>
      <c r="S139" s="384"/>
      <c r="T139" s="385"/>
      <c r="U139" s="34"/>
      <c r="V139" s="34"/>
      <c r="W139" s="35" t="s">
        <v>68</v>
      </c>
      <c r="X139" s="377">
        <v>3.6</v>
      </c>
      <c r="Y139" s="378">
        <f t="shared" si="21"/>
        <v>3.6</v>
      </c>
      <c r="Z139" s="36">
        <f>IFERROR(IF(Y139=0,"",ROUNDUP(Y139/H139,0)*0.00753),"")</f>
        <v>1.506E-2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4</v>
      </c>
      <c r="BN139" s="64">
        <f t="shared" si="23"/>
        <v>4</v>
      </c>
      <c r="BO139" s="64">
        <f t="shared" si="24"/>
        <v>1.282051282051282E-2</v>
      </c>
      <c r="BP139" s="64">
        <f t="shared" si="25"/>
        <v>1.282051282051282E-2</v>
      </c>
    </row>
    <row r="140" spans="1:68" ht="16.5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4"/>
      <c r="R140" s="384"/>
      <c r="S140" s="384"/>
      <c r="T140" s="385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5"/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416"/>
      <c r="P141" s="398" t="s">
        <v>69</v>
      </c>
      <c r="Q141" s="399"/>
      <c r="R141" s="399"/>
      <c r="S141" s="399"/>
      <c r="T141" s="399"/>
      <c r="U141" s="399"/>
      <c r="V141" s="400"/>
      <c r="W141" s="37" t="s">
        <v>70</v>
      </c>
      <c r="X141" s="379">
        <f>IFERROR(X135/H135,"0")+IFERROR(X136/H136,"0")+IFERROR(X137/H137,"0")+IFERROR(X138/H138,"0")+IFERROR(X139/H139,"0")+IFERROR(X140/H140,"0")</f>
        <v>2</v>
      </c>
      <c r="Y141" s="379">
        <f>IFERROR(Y135/H135,"0")+IFERROR(Y136/H136,"0")+IFERROR(Y137/H137,"0")+IFERROR(Y138/H138,"0")+IFERROR(Y139/H139,"0")+IFERROR(Y140/H140,"0")</f>
        <v>2</v>
      </c>
      <c r="Z141" s="379">
        <f>IFERROR(IF(Z135="",0,Z135),"0")+IFERROR(IF(Z136="",0,Z136),"0")+IFERROR(IF(Z137="",0,Z137),"0")+IFERROR(IF(Z138="",0,Z138),"0")+IFERROR(IF(Z139="",0,Z139),"0")+IFERROR(IF(Z140="",0,Z140),"0")</f>
        <v>1.506E-2</v>
      </c>
      <c r="AA141" s="380"/>
      <c r="AB141" s="380"/>
      <c r="AC141" s="380"/>
    </row>
    <row r="142" spans="1:68" x14ac:dyDescent="0.2">
      <c r="A142" s="393"/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416"/>
      <c r="P142" s="398" t="s">
        <v>69</v>
      </c>
      <c r="Q142" s="399"/>
      <c r="R142" s="399"/>
      <c r="S142" s="399"/>
      <c r="T142" s="399"/>
      <c r="U142" s="399"/>
      <c r="V142" s="400"/>
      <c r="W142" s="37" t="s">
        <v>68</v>
      </c>
      <c r="X142" s="379">
        <f>IFERROR(SUM(X135:X140),"0")</f>
        <v>3.6</v>
      </c>
      <c r="Y142" s="379">
        <f>IFERROR(SUM(Y135:Y140),"0")</f>
        <v>3.6</v>
      </c>
      <c r="Z142" s="37"/>
      <c r="AA142" s="380"/>
      <c r="AB142" s="380"/>
      <c r="AC142" s="380"/>
    </row>
    <row r="143" spans="1:68" ht="14.25" customHeight="1" x14ac:dyDescent="0.25">
      <c r="A143" s="426" t="s">
        <v>168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370"/>
      <c r="AB143" s="370"/>
      <c r="AC143" s="370"/>
    </row>
    <row r="144" spans="1:68" ht="27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4"/>
      <c r="R144" s="384"/>
      <c r="S144" s="384"/>
      <c r="T144" s="385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3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4"/>
      <c r="R145" s="384"/>
      <c r="S145" s="384"/>
      <c r="T145" s="385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5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6"/>
      <c r="P146" s="398" t="s">
        <v>69</v>
      </c>
      <c r="Q146" s="399"/>
      <c r="R146" s="399"/>
      <c r="S146" s="399"/>
      <c r="T146" s="399"/>
      <c r="U146" s="399"/>
      <c r="V146" s="400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6"/>
      <c r="P147" s="398" t="s">
        <v>69</v>
      </c>
      <c r="Q147" s="399"/>
      <c r="R147" s="399"/>
      <c r="S147" s="399"/>
      <c r="T147" s="399"/>
      <c r="U147" s="399"/>
      <c r="V147" s="400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customHeight="1" x14ac:dyDescent="0.25">
      <c r="A148" s="392" t="s">
        <v>226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71"/>
      <c r="AB148" s="371"/>
      <c r="AC148" s="371"/>
    </row>
    <row r="149" spans="1:68" ht="14.25" customHeight="1" x14ac:dyDescent="0.25">
      <c r="A149" s="426" t="s">
        <v>109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93"/>
      <c r="AA149" s="370"/>
      <c r="AB149" s="370"/>
      <c r="AC149" s="370"/>
    </row>
    <row r="150" spans="1:68" ht="27" customHeight="1" x14ac:dyDescent="0.25">
      <c r="A150" s="54" t="s">
        <v>227</v>
      </c>
      <c r="B150" s="54" t="s">
        <v>228</v>
      </c>
      <c r="C150" s="31">
        <v>4301011562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4"/>
      <c r="R150" s="384"/>
      <c r="S150" s="384"/>
      <c r="T150" s="385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227</v>
      </c>
      <c r="B151" s="54" t="s">
        <v>229</v>
      </c>
      <c r="C151" s="31">
        <v>4301011564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4"/>
      <c r="R151" s="384"/>
      <c r="S151" s="384"/>
      <c r="T151" s="385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5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6"/>
      <c r="P152" s="398" t="s">
        <v>69</v>
      </c>
      <c r="Q152" s="399"/>
      <c r="R152" s="399"/>
      <c r="S152" s="399"/>
      <c r="T152" s="399"/>
      <c r="U152" s="399"/>
      <c r="V152" s="400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416"/>
      <c r="P153" s="398" t="s">
        <v>69</v>
      </c>
      <c r="Q153" s="399"/>
      <c r="R153" s="399"/>
      <c r="S153" s="399"/>
      <c r="T153" s="399"/>
      <c r="U153" s="399"/>
      <c r="V153" s="400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customHeight="1" x14ac:dyDescent="0.25">
      <c r="A154" s="426" t="s">
        <v>63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70"/>
      <c r="AB154" s="370"/>
      <c r="AC154" s="370"/>
    </row>
    <row r="155" spans="1:68" ht="27" customHeight="1" x14ac:dyDescent="0.25">
      <c r="A155" s="54" t="s">
        <v>230</v>
      </c>
      <c r="B155" s="54" t="s">
        <v>231</v>
      </c>
      <c r="C155" s="31">
        <v>4301031234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4"/>
      <c r="R155" s="384"/>
      <c r="S155" s="384"/>
      <c r="T155" s="385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230</v>
      </c>
      <c r="B156" s="54" t="s">
        <v>232</v>
      </c>
      <c r="C156" s="31">
        <v>4301031235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4"/>
      <c r="R156" s="384"/>
      <c r="S156" s="384"/>
      <c r="T156" s="385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5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6"/>
      <c r="P157" s="398" t="s">
        <v>69</v>
      </c>
      <c r="Q157" s="399"/>
      <c r="R157" s="399"/>
      <c r="S157" s="399"/>
      <c r="T157" s="399"/>
      <c r="U157" s="399"/>
      <c r="V157" s="400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6"/>
      <c r="P158" s="398" t="s">
        <v>69</v>
      </c>
      <c r="Q158" s="399"/>
      <c r="R158" s="399"/>
      <c r="S158" s="399"/>
      <c r="T158" s="399"/>
      <c r="U158" s="399"/>
      <c r="V158" s="400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customHeight="1" x14ac:dyDescent="0.25">
      <c r="A159" s="426" t="s">
        <v>71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70"/>
      <c r="AB159" s="370"/>
      <c r="AC159" s="370"/>
    </row>
    <row r="160" spans="1:68" ht="16.5" customHeight="1" x14ac:dyDescent="0.25">
      <c r="A160" s="54" t="s">
        <v>233</v>
      </c>
      <c r="B160" s="54" t="s">
        <v>234</v>
      </c>
      <c r="C160" s="31">
        <v>4301051476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84"/>
      <c r="R160" s="384"/>
      <c r="S160" s="384"/>
      <c r="T160" s="385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233</v>
      </c>
      <c r="B161" s="54" t="s">
        <v>235</v>
      </c>
      <c r="C161" s="31">
        <v>4301051477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1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84"/>
      <c r="R161" s="384"/>
      <c r="S161" s="384"/>
      <c r="T161" s="385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5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6"/>
      <c r="P162" s="398" t="s">
        <v>69</v>
      </c>
      <c r="Q162" s="399"/>
      <c r="R162" s="399"/>
      <c r="S162" s="399"/>
      <c r="T162" s="399"/>
      <c r="U162" s="399"/>
      <c r="V162" s="400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6"/>
      <c r="P163" s="398" t="s">
        <v>69</v>
      </c>
      <c r="Q163" s="399"/>
      <c r="R163" s="399"/>
      <c r="S163" s="399"/>
      <c r="T163" s="399"/>
      <c r="U163" s="399"/>
      <c r="V163" s="400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customHeight="1" x14ac:dyDescent="0.25">
      <c r="A164" s="392" t="s">
        <v>107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71"/>
      <c r="AB164" s="371"/>
      <c r="AC164" s="371"/>
    </row>
    <row r="165" spans="1:68" ht="14.25" customHeight="1" x14ac:dyDescent="0.25">
      <c r="A165" s="426" t="s">
        <v>109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370"/>
      <c r="AB165" s="370"/>
      <c r="AC165" s="370"/>
    </row>
    <row r="166" spans="1:68" ht="27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4"/>
      <c r="R167" s="384"/>
      <c r="S167" s="384"/>
      <c r="T167" s="385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4"/>
      <c r="R168" s="384"/>
      <c r="S168" s="384"/>
      <c r="T168" s="385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5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416"/>
      <c r="P169" s="398" t="s">
        <v>69</v>
      </c>
      <c r="Q169" s="399"/>
      <c r="R169" s="399"/>
      <c r="S169" s="399"/>
      <c r="T169" s="399"/>
      <c r="U169" s="399"/>
      <c r="V169" s="400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16"/>
      <c r="P170" s="398" t="s">
        <v>69</v>
      </c>
      <c r="Q170" s="399"/>
      <c r="R170" s="399"/>
      <c r="S170" s="399"/>
      <c r="T170" s="399"/>
      <c r="U170" s="399"/>
      <c r="V170" s="400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customHeight="1" x14ac:dyDescent="0.25">
      <c r="A171" s="426" t="s">
        <v>63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93"/>
      <c r="AA171" s="370"/>
      <c r="AB171" s="370"/>
      <c r="AC171" s="370"/>
    </row>
    <row r="172" spans="1:68" ht="16.5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4"/>
      <c r="R175" s="384"/>
      <c r="S175" s="384"/>
      <c r="T175" s="385"/>
      <c r="U175" s="34"/>
      <c r="V175" s="34"/>
      <c r="W175" s="35" t="s">
        <v>68</v>
      </c>
      <c r="X175" s="377">
        <v>33.599999999999987</v>
      </c>
      <c r="Y175" s="378">
        <f>IFERROR(IF(X175="",0,CEILING((X175/$H175),1)*$H175),"")</f>
        <v>33.599999999999994</v>
      </c>
      <c r="Z175" s="36">
        <f>IFERROR(IF(Y175=0,"",ROUNDUP(Y175/H175,0)*0.00502),"")</f>
        <v>6.0240000000000002E-2</v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35.279999999999987</v>
      </c>
      <c r="BN175" s="64">
        <f>IFERROR(Y175*I175/H175,"0")</f>
        <v>35.279999999999994</v>
      </c>
      <c r="BO175" s="64">
        <f>IFERROR(1/J175*(X175/H175),"0")</f>
        <v>5.1282051282051273E-2</v>
      </c>
      <c r="BP175" s="64">
        <f>IFERROR(1/J175*(Y175/H175),"0")</f>
        <v>5.128205128205128E-2</v>
      </c>
    </row>
    <row r="176" spans="1:68" ht="27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4"/>
      <c r="R176" s="384"/>
      <c r="S176" s="384"/>
      <c r="T176" s="385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5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416"/>
      <c r="P177" s="398" t="s">
        <v>69</v>
      </c>
      <c r="Q177" s="399"/>
      <c r="R177" s="399"/>
      <c r="S177" s="399"/>
      <c r="T177" s="399"/>
      <c r="U177" s="399"/>
      <c r="V177" s="400"/>
      <c r="W177" s="37" t="s">
        <v>70</v>
      </c>
      <c r="X177" s="379">
        <f>IFERROR(X172/H172,"0")+IFERROR(X173/H173,"0")+IFERROR(X174/H174,"0")+IFERROR(X175/H175,"0")+IFERROR(X176/H176,"0")</f>
        <v>11.999999999999996</v>
      </c>
      <c r="Y177" s="379">
        <f>IFERROR(Y172/H172,"0")+IFERROR(Y173/H173,"0")+IFERROR(Y174/H174,"0")+IFERROR(Y175/H175,"0")+IFERROR(Y176/H176,"0")</f>
        <v>11.999999999999998</v>
      </c>
      <c r="Z177" s="379">
        <f>IFERROR(IF(Z172="",0,Z172),"0")+IFERROR(IF(Z173="",0,Z173),"0")+IFERROR(IF(Z174="",0,Z174),"0")+IFERROR(IF(Z175="",0,Z175),"0")+IFERROR(IF(Z176="",0,Z176),"0")</f>
        <v>6.0240000000000002E-2</v>
      </c>
      <c r="AA177" s="380"/>
      <c r="AB177" s="380"/>
      <c r="AC177" s="380"/>
    </row>
    <row r="178" spans="1:68" x14ac:dyDescent="0.2">
      <c r="A178" s="393"/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416"/>
      <c r="P178" s="398" t="s">
        <v>69</v>
      </c>
      <c r="Q178" s="399"/>
      <c r="R178" s="399"/>
      <c r="S178" s="399"/>
      <c r="T178" s="399"/>
      <c r="U178" s="399"/>
      <c r="V178" s="400"/>
      <c r="W178" s="37" t="s">
        <v>68</v>
      </c>
      <c r="X178" s="379">
        <f>IFERROR(SUM(X172:X176),"0")</f>
        <v>33.599999999999987</v>
      </c>
      <c r="Y178" s="379">
        <f>IFERROR(SUM(Y172:Y176),"0")</f>
        <v>33.599999999999994</v>
      </c>
      <c r="Z178" s="37"/>
      <c r="AA178" s="380"/>
      <c r="AB178" s="380"/>
      <c r="AC178" s="380"/>
    </row>
    <row r="179" spans="1:68" ht="14.25" customHeight="1" x14ac:dyDescent="0.25">
      <c r="A179" s="426" t="s">
        <v>71</v>
      </c>
      <c r="B179" s="393"/>
      <c r="C179" s="393"/>
      <c r="D179" s="393"/>
      <c r="E179" s="393"/>
      <c r="F179" s="393"/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370"/>
      <c r="AB179" s="370"/>
      <c r="AC179" s="370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2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4"/>
      <c r="R180" s="384"/>
      <c r="S180" s="384"/>
      <c r="T180" s="385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4"/>
      <c r="R181" s="384"/>
      <c r="S181" s="384"/>
      <c r="T181" s="385"/>
      <c r="U181" s="34"/>
      <c r="V181" s="34"/>
      <c r="W181" s="35" t="s">
        <v>68</v>
      </c>
      <c r="X181" s="377">
        <v>252</v>
      </c>
      <c r="Y181" s="378">
        <f>IFERROR(IF(X181="",0,CEILING((X181/$H181),1)*$H181),"")</f>
        <v>252</v>
      </c>
      <c r="Z181" s="36">
        <f>IFERROR(IF(Y181=0,"",ROUNDUP(Y181/H181,0)*0.00753),"")</f>
        <v>0.63251999999999997</v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275.35200000000003</v>
      </c>
      <c r="BN181" s="64">
        <f>IFERROR(Y181*I181/H181,"0")</f>
        <v>275.35200000000003</v>
      </c>
      <c r="BO181" s="64">
        <f>IFERROR(1/J181*(X181/H181),"0")</f>
        <v>0.53846153846153844</v>
      </c>
      <c r="BP181" s="64">
        <f>IFERROR(1/J181*(Y181/H181),"0")</f>
        <v>0.53846153846153844</v>
      </c>
    </row>
    <row r="182" spans="1:68" ht="16.5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4"/>
      <c r="R182" s="384"/>
      <c r="S182" s="384"/>
      <c r="T182" s="385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5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6"/>
      <c r="P183" s="398" t="s">
        <v>69</v>
      </c>
      <c r="Q183" s="399"/>
      <c r="R183" s="399"/>
      <c r="S183" s="399"/>
      <c r="T183" s="399"/>
      <c r="U183" s="399"/>
      <c r="V183" s="400"/>
      <c r="W183" s="37" t="s">
        <v>70</v>
      </c>
      <c r="X183" s="379">
        <f>IFERROR(X180/H180,"0")+IFERROR(X181/H181,"0")+IFERROR(X182/H182,"0")</f>
        <v>84</v>
      </c>
      <c r="Y183" s="379">
        <f>IFERROR(Y180/H180,"0")+IFERROR(Y181/H181,"0")+IFERROR(Y182/H182,"0")</f>
        <v>84</v>
      </c>
      <c r="Z183" s="379">
        <f>IFERROR(IF(Z180="",0,Z180),"0")+IFERROR(IF(Z181="",0,Z181),"0")+IFERROR(IF(Z182="",0,Z182),"0")</f>
        <v>0.63251999999999997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16"/>
      <c r="P184" s="398" t="s">
        <v>69</v>
      </c>
      <c r="Q184" s="399"/>
      <c r="R184" s="399"/>
      <c r="S184" s="399"/>
      <c r="T184" s="399"/>
      <c r="U184" s="399"/>
      <c r="V184" s="400"/>
      <c r="W184" s="37" t="s">
        <v>68</v>
      </c>
      <c r="X184" s="379">
        <f>IFERROR(SUM(X180:X182),"0")</f>
        <v>252</v>
      </c>
      <c r="Y184" s="379">
        <f>IFERROR(SUM(Y180:Y182),"0")</f>
        <v>252</v>
      </c>
      <c r="Z184" s="37"/>
      <c r="AA184" s="380"/>
      <c r="AB184" s="380"/>
      <c r="AC184" s="380"/>
    </row>
    <row r="185" spans="1:68" ht="27.75" customHeight="1" x14ac:dyDescent="0.2">
      <c r="A185" s="401" t="s">
        <v>258</v>
      </c>
      <c r="B185" s="402"/>
      <c r="C185" s="402"/>
      <c r="D185" s="402"/>
      <c r="E185" s="402"/>
      <c r="F185" s="402"/>
      <c r="G185" s="402"/>
      <c r="H185" s="402"/>
      <c r="I185" s="402"/>
      <c r="J185" s="402"/>
      <c r="K185" s="402"/>
      <c r="L185" s="402"/>
      <c r="M185" s="402"/>
      <c r="N185" s="402"/>
      <c r="O185" s="402"/>
      <c r="P185" s="402"/>
      <c r="Q185" s="402"/>
      <c r="R185" s="402"/>
      <c r="S185" s="402"/>
      <c r="T185" s="402"/>
      <c r="U185" s="402"/>
      <c r="V185" s="402"/>
      <c r="W185" s="402"/>
      <c r="X185" s="402"/>
      <c r="Y185" s="402"/>
      <c r="Z185" s="402"/>
      <c r="AA185" s="48"/>
      <c r="AB185" s="48"/>
      <c r="AC185" s="48"/>
    </row>
    <row r="186" spans="1:68" ht="16.5" customHeight="1" x14ac:dyDescent="0.25">
      <c r="A186" s="392" t="s">
        <v>259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1"/>
      <c r="AB186" s="371"/>
      <c r="AC186" s="371"/>
    </row>
    <row r="187" spans="1:68" ht="14.25" customHeight="1" x14ac:dyDescent="0.25">
      <c r="A187" s="426" t="s">
        <v>63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370"/>
      <c r="AB187" s="370"/>
      <c r="AC187" s="370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4"/>
      <c r="R188" s="384"/>
      <c r="S188" s="384"/>
      <c r="T188" s="385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4"/>
      <c r="R189" s="384"/>
      <c r="S189" s="384"/>
      <c r="T189" s="385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4"/>
      <c r="R191" s="384"/>
      <c r="S191" s="384"/>
      <c r="T191" s="385"/>
      <c r="U191" s="34"/>
      <c r="V191" s="34"/>
      <c r="W191" s="35" t="s">
        <v>68</v>
      </c>
      <c r="X191" s="377">
        <v>0</v>
      </c>
      <c r="Y191" s="378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4"/>
      <c r="R193" s="384"/>
      <c r="S193" s="384"/>
      <c r="T193" s="385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4"/>
      <c r="R194" s="384"/>
      <c r="S194" s="384"/>
      <c r="T194" s="385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4"/>
      <c r="R195" s="384"/>
      <c r="S195" s="384"/>
      <c r="T195" s="385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5"/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416"/>
      <c r="P196" s="398" t="s">
        <v>69</v>
      </c>
      <c r="Q196" s="399"/>
      <c r="R196" s="399"/>
      <c r="S196" s="399"/>
      <c r="T196" s="399"/>
      <c r="U196" s="399"/>
      <c r="V196" s="400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0</v>
      </c>
      <c r="Y196" s="379">
        <f>IFERROR(Y188/H188,"0")+IFERROR(Y189/H189,"0")+IFERROR(Y190/H190,"0")+IFERROR(Y191/H191,"0")+IFERROR(Y192/H192,"0")+IFERROR(Y193/H193,"0")+IFERROR(Y194/H194,"0")+IFERROR(Y195/H195,"0")</f>
        <v>0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0"/>
      <c r="AB196" s="380"/>
      <c r="AC196" s="380"/>
    </row>
    <row r="197" spans="1:68" x14ac:dyDescent="0.2">
      <c r="A197" s="393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416"/>
      <c r="P197" s="398" t="s">
        <v>69</v>
      </c>
      <c r="Q197" s="399"/>
      <c r="R197" s="399"/>
      <c r="S197" s="399"/>
      <c r="T197" s="399"/>
      <c r="U197" s="399"/>
      <c r="V197" s="400"/>
      <c r="W197" s="37" t="s">
        <v>68</v>
      </c>
      <c r="X197" s="379">
        <f>IFERROR(SUM(X188:X195),"0")</f>
        <v>0</v>
      </c>
      <c r="Y197" s="379">
        <f>IFERROR(SUM(Y188:Y195),"0")</f>
        <v>0</v>
      </c>
      <c r="Z197" s="37"/>
      <c r="AA197" s="380"/>
      <c r="AB197" s="380"/>
      <c r="AC197" s="380"/>
    </row>
    <row r="198" spans="1:68" ht="16.5" customHeight="1" x14ac:dyDescent="0.25">
      <c r="A198" s="392" t="s">
        <v>276</v>
      </c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393"/>
      <c r="O198" s="393"/>
      <c r="P198" s="393"/>
      <c r="Q198" s="393"/>
      <c r="R198" s="393"/>
      <c r="S198" s="393"/>
      <c r="T198" s="393"/>
      <c r="U198" s="393"/>
      <c r="V198" s="393"/>
      <c r="W198" s="393"/>
      <c r="X198" s="393"/>
      <c r="Y198" s="393"/>
      <c r="Z198" s="393"/>
      <c r="AA198" s="371"/>
      <c r="AB198" s="371"/>
      <c r="AC198" s="371"/>
    </row>
    <row r="199" spans="1:68" ht="14.25" customHeight="1" x14ac:dyDescent="0.25">
      <c r="A199" s="426" t="s">
        <v>109</v>
      </c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3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370"/>
      <c r="AB199" s="370"/>
      <c r="AC199" s="370"/>
    </row>
    <row r="200" spans="1:68" ht="16.5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4"/>
      <c r="R200" s="384"/>
      <c r="S200" s="384"/>
      <c r="T200" s="385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4"/>
      <c r="R201" s="384"/>
      <c r="S201" s="384"/>
      <c r="T201" s="385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5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6"/>
      <c r="P202" s="398" t="s">
        <v>69</v>
      </c>
      <c r="Q202" s="399"/>
      <c r="R202" s="399"/>
      <c r="S202" s="399"/>
      <c r="T202" s="399"/>
      <c r="U202" s="399"/>
      <c r="V202" s="400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416"/>
      <c r="P203" s="398" t="s">
        <v>69</v>
      </c>
      <c r="Q203" s="399"/>
      <c r="R203" s="399"/>
      <c r="S203" s="399"/>
      <c r="T203" s="399"/>
      <c r="U203" s="399"/>
      <c r="V203" s="400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customHeight="1" x14ac:dyDescent="0.25">
      <c r="A204" s="426" t="s">
        <v>147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70"/>
      <c r="AB204" s="370"/>
      <c r="AC204" s="370"/>
    </row>
    <row r="205" spans="1:68" ht="16.5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4"/>
      <c r="R205" s="384"/>
      <c r="S205" s="384"/>
      <c r="T205" s="385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4"/>
      <c r="R206" s="384"/>
      <c r="S206" s="384"/>
      <c r="T206" s="385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5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6"/>
      <c r="P207" s="398" t="s">
        <v>69</v>
      </c>
      <c r="Q207" s="399"/>
      <c r="R207" s="399"/>
      <c r="S207" s="399"/>
      <c r="T207" s="399"/>
      <c r="U207" s="399"/>
      <c r="V207" s="400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6"/>
      <c r="P208" s="398" t="s">
        <v>69</v>
      </c>
      <c r="Q208" s="399"/>
      <c r="R208" s="399"/>
      <c r="S208" s="399"/>
      <c r="T208" s="399"/>
      <c r="U208" s="399"/>
      <c r="V208" s="400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customHeight="1" x14ac:dyDescent="0.25">
      <c r="A209" s="426" t="s">
        <v>63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70"/>
      <c r="AB209" s="370"/>
      <c r="AC209" s="370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4"/>
      <c r="R216" s="384"/>
      <c r="S216" s="384"/>
      <c r="T216" s="385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4"/>
      <c r="R217" s="384"/>
      <c r="S217" s="384"/>
      <c r="T217" s="385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5"/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416"/>
      <c r="P218" s="398" t="s">
        <v>69</v>
      </c>
      <c r="Q218" s="399"/>
      <c r="R218" s="399"/>
      <c r="S218" s="399"/>
      <c r="T218" s="399"/>
      <c r="U218" s="399"/>
      <c r="V218" s="400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0</v>
      </c>
      <c r="Y218" s="379">
        <f>IFERROR(Y210/H210,"0")+IFERROR(Y211/H211,"0")+IFERROR(Y212/H212,"0")+IFERROR(Y213/H213,"0")+IFERROR(Y214/H214,"0")+IFERROR(Y215/H215,"0")+IFERROR(Y216/H216,"0")+IFERROR(Y217/H217,"0")</f>
        <v>0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0"/>
      <c r="AB218" s="380"/>
      <c r="AC218" s="380"/>
    </row>
    <row r="219" spans="1:68" x14ac:dyDescent="0.2">
      <c r="A219" s="39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16"/>
      <c r="P219" s="398" t="s">
        <v>69</v>
      </c>
      <c r="Q219" s="399"/>
      <c r="R219" s="399"/>
      <c r="S219" s="399"/>
      <c r="T219" s="399"/>
      <c r="U219" s="399"/>
      <c r="V219" s="400"/>
      <c r="W219" s="37" t="s">
        <v>68</v>
      </c>
      <c r="X219" s="379">
        <f>IFERROR(SUM(X210:X217),"0")</f>
        <v>0</v>
      </c>
      <c r="Y219" s="379">
        <f>IFERROR(SUM(Y210:Y217),"0")</f>
        <v>0</v>
      </c>
      <c r="Z219" s="37"/>
      <c r="AA219" s="380"/>
      <c r="AB219" s="380"/>
      <c r="AC219" s="380"/>
    </row>
    <row r="220" spans="1:68" ht="14.25" customHeight="1" x14ac:dyDescent="0.25">
      <c r="A220" s="426" t="s">
        <v>71</v>
      </c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393"/>
      <c r="P220" s="393"/>
      <c r="Q220" s="393"/>
      <c r="R220" s="393"/>
      <c r="S220" s="393"/>
      <c r="T220" s="393"/>
      <c r="U220" s="393"/>
      <c r="V220" s="393"/>
      <c r="W220" s="393"/>
      <c r="X220" s="393"/>
      <c r="Y220" s="393"/>
      <c r="Z220" s="393"/>
      <c r="AA220" s="370"/>
      <c r="AB220" s="370"/>
      <c r="AC220" s="370"/>
    </row>
    <row r="221" spans="1:68" ht="27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4"/>
      <c r="R221" s="384"/>
      <c r="S221" s="384"/>
      <c r="T221" s="385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4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4"/>
      <c r="R222" s="384"/>
      <c r="S222" s="384"/>
      <c r="T222" s="385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4"/>
      <c r="R223" s="384"/>
      <c r="S223" s="384"/>
      <c r="T223" s="385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8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7">
        <v>0</v>
      </c>
      <c r="Y224" s="378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7">
        <v>180</v>
      </c>
      <c r="Y227" s="378">
        <f t="shared" si="36"/>
        <v>180</v>
      </c>
      <c r="Z227" s="36">
        <f t="shared" si="41"/>
        <v>0.56474999999999997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200.40000000000003</v>
      </c>
      <c r="BN227" s="64">
        <f t="shared" si="38"/>
        <v>200.40000000000003</v>
      </c>
      <c r="BO227" s="64">
        <f t="shared" si="39"/>
        <v>0.48076923076923073</v>
      </c>
      <c r="BP227" s="64">
        <f t="shared" si="40"/>
        <v>0.48076923076923073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4"/>
      <c r="R228" s="384"/>
      <c r="S228" s="384"/>
      <c r="T228" s="385"/>
      <c r="U228" s="34"/>
      <c r="V228" s="34"/>
      <c r="W228" s="35" t="s">
        <v>68</v>
      </c>
      <c r="X228" s="377">
        <v>139.19999999999999</v>
      </c>
      <c r="Y228" s="378">
        <f t="shared" si="36"/>
        <v>139.19999999999999</v>
      </c>
      <c r="Z228" s="36">
        <f t="shared" si="41"/>
        <v>0.43674000000000002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154.976</v>
      </c>
      <c r="BN228" s="64">
        <f t="shared" si="38"/>
        <v>154.976</v>
      </c>
      <c r="BO228" s="64">
        <f t="shared" si="39"/>
        <v>0.37179487179487181</v>
      </c>
      <c r="BP228" s="64">
        <f t="shared" si="40"/>
        <v>0.37179487179487181</v>
      </c>
    </row>
    <row r="229" spans="1:68" ht="27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4"/>
      <c r="R230" s="384"/>
      <c r="S230" s="384"/>
      <c r="T230" s="385"/>
      <c r="U230" s="34"/>
      <c r="V230" s="34"/>
      <c r="W230" s="35" t="s">
        <v>68</v>
      </c>
      <c r="X230" s="377">
        <v>141.6</v>
      </c>
      <c r="Y230" s="378">
        <f t="shared" si="36"/>
        <v>141.6</v>
      </c>
      <c r="Z230" s="36">
        <f t="shared" si="41"/>
        <v>0.44427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157.64800000000002</v>
      </c>
      <c r="BN230" s="64">
        <f t="shared" si="38"/>
        <v>157.64800000000002</v>
      </c>
      <c r="BO230" s="64">
        <f t="shared" si="39"/>
        <v>0.37820512820512819</v>
      </c>
      <c r="BP230" s="64">
        <f t="shared" si="40"/>
        <v>0.37820512820512819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4"/>
      <c r="R231" s="384"/>
      <c r="S231" s="384"/>
      <c r="T231" s="385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5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416"/>
      <c r="P232" s="398" t="s">
        <v>69</v>
      </c>
      <c r="Q232" s="399"/>
      <c r="R232" s="399"/>
      <c r="S232" s="399"/>
      <c r="T232" s="399"/>
      <c r="U232" s="399"/>
      <c r="V232" s="400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192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192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1.4457599999999999</v>
      </c>
      <c r="AA232" s="380"/>
      <c r="AB232" s="380"/>
      <c r="AC232" s="380"/>
    </row>
    <row r="233" spans="1:68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416"/>
      <c r="P233" s="398" t="s">
        <v>69</v>
      </c>
      <c r="Q233" s="399"/>
      <c r="R233" s="399"/>
      <c r="S233" s="399"/>
      <c r="T233" s="399"/>
      <c r="U233" s="399"/>
      <c r="V233" s="400"/>
      <c r="W233" s="37" t="s">
        <v>68</v>
      </c>
      <c r="X233" s="379">
        <f>IFERROR(SUM(X221:X231),"0")</f>
        <v>460.79999999999995</v>
      </c>
      <c r="Y233" s="379">
        <f>IFERROR(SUM(Y221:Y231),"0")</f>
        <v>460.79999999999995</v>
      </c>
      <c r="Z233" s="37"/>
      <c r="AA233" s="380"/>
      <c r="AB233" s="380"/>
      <c r="AC233" s="380"/>
    </row>
    <row r="234" spans="1:68" ht="14.25" customHeight="1" x14ac:dyDescent="0.25">
      <c r="A234" s="426" t="s">
        <v>168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70"/>
      <c r="AB234" s="370"/>
      <c r="AC234" s="370"/>
    </row>
    <row r="235" spans="1:68" ht="16.5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4"/>
      <c r="R238" s="384"/>
      <c r="S238" s="384"/>
      <c r="T238" s="385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4"/>
      <c r="R239" s="384"/>
      <c r="S239" s="384"/>
      <c r="T239" s="385"/>
      <c r="U239" s="34"/>
      <c r="V239" s="34"/>
      <c r="W239" s="35" t="s">
        <v>68</v>
      </c>
      <c r="X239" s="377">
        <v>0</v>
      </c>
      <c r="Y239" s="378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15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16"/>
      <c r="P240" s="398" t="s">
        <v>69</v>
      </c>
      <c r="Q240" s="399"/>
      <c r="R240" s="399"/>
      <c r="S240" s="399"/>
      <c r="T240" s="399"/>
      <c r="U240" s="399"/>
      <c r="V240" s="400"/>
      <c r="W240" s="37" t="s">
        <v>70</v>
      </c>
      <c r="X240" s="379">
        <f>IFERROR(X235/H235,"0")+IFERROR(X236/H236,"0")+IFERROR(X237/H237,"0")+IFERROR(X238/H238,"0")+IFERROR(X239/H239,"0")</f>
        <v>0</v>
      </c>
      <c r="Y240" s="379">
        <f>IFERROR(Y235/H235,"0")+IFERROR(Y236/H236,"0")+IFERROR(Y237/H237,"0")+IFERROR(Y238/H238,"0")+IFERROR(Y239/H239,"0")</f>
        <v>0</v>
      </c>
      <c r="Z240" s="379">
        <f>IFERROR(IF(Z235="",0,Z235),"0")+IFERROR(IF(Z236="",0,Z236),"0")+IFERROR(IF(Z237="",0,Z237),"0")+IFERROR(IF(Z238="",0,Z238),"0")+IFERROR(IF(Z239="",0,Z239),"0")</f>
        <v>0</v>
      </c>
      <c r="AA240" s="380"/>
      <c r="AB240" s="380"/>
      <c r="AC240" s="380"/>
    </row>
    <row r="241" spans="1:68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416"/>
      <c r="P241" s="398" t="s">
        <v>69</v>
      </c>
      <c r="Q241" s="399"/>
      <c r="R241" s="399"/>
      <c r="S241" s="399"/>
      <c r="T241" s="399"/>
      <c r="U241" s="399"/>
      <c r="V241" s="400"/>
      <c r="W241" s="37" t="s">
        <v>68</v>
      </c>
      <c r="X241" s="379">
        <f>IFERROR(SUM(X235:X239),"0")</f>
        <v>0</v>
      </c>
      <c r="Y241" s="379">
        <f>IFERROR(SUM(Y235:Y239),"0")</f>
        <v>0</v>
      </c>
      <c r="Z241" s="37"/>
      <c r="AA241" s="380"/>
      <c r="AB241" s="380"/>
      <c r="AC241" s="380"/>
    </row>
    <row r="242" spans="1:68" ht="16.5" customHeight="1" x14ac:dyDescent="0.25">
      <c r="A242" s="392" t="s">
        <v>332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1"/>
      <c r="AB242" s="371"/>
      <c r="AC242" s="371"/>
    </row>
    <row r="243" spans="1:68" ht="14.25" customHeight="1" x14ac:dyDescent="0.25">
      <c r="A243" s="426" t="s">
        <v>109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93"/>
      <c r="AA243" s="370"/>
      <c r="AB243" s="370"/>
      <c r="AC243" s="370"/>
    </row>
    <row r="244" spans="1:68" ht="27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1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4"/>
      <c r="R250" s="384"/>
      <c r="S250" s="384"/>
      <c r="T250" s="385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4"/>
      <c r="R251" s="384"/>
      <c r="S251" s="384"/>
      <c r="T251" s="385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5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16"/>
      <c r="P252" s="398" t="s">
        <v>69</v>
      </c>
      <c r="Q252" s="399"/>
      <c r="R252" s="399"/>
      <c r="S252" s="399"/>
      <c r="T252" s="399"/>
      <c r="U252" s="399"/>
      <c r="V252" s="400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416"/>
      <c r="P253" s="398" t="s">
        <v>69</v>
      </c>
      <c r="Q253" s="399"/>
      <c r="R253" s="399"/>
      <c r="S253" s="399"/>
      <c r="T253" s="399"/>
      <c r="U253" s="399"/>
      <c r="V253" s="400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customHeight="1" x14ac:dyDescent="0.25">
      <c r="A254" s="392" t="s">
        <v>347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1"/>
      <c r="AB254" s="371"/>
      <c r="AC254" s="371"/>
    </row>
    <row r="255" spans="1:68" ht="14.25" customHeight="1" x14ac:dyDescent="0.25">
      <c r="A255" s="426" t="s">
        <v>109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70"/>
      <c r="AB255" s="370"/>
      <c r="AC255" s="370"/>
    </row>
    <row r="256" spans="1:68" ht="27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7">
        <v>36</v>
      </c>
      <c r="Y260" s="378">
        <f t="shared" si="47"/>
        <v>36</v>
      </c>
      <c r="Z260" s="36">
        <f>IFERROR(IF(Y260=0,"",ROUNDUP(Y260/H260,0)*0.00937),"")</f>
        <v>8.4330000000000002E-2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38.160000000000004</v>
      </c>
      <c r="BN260" s="64">
        <f t="shared" si="49"/>
        <v>38.160000000000004</v>
      </c>
      <c r="BO260" s="64">
        <f t="shared" si="50"/>
        <v>7.4999999999999997E-2</v>
      </c>
      <c r="BP260" s="64">
        <f t="shared" si="51"/>
        <v>7.4999999999999997E-2</v>
      </c>
    </row>
    <row r="261" spans="1:68" ht="27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7">
        <v>22.2</v>
      </c>
      <c r="Y261" s="378">
        <f t="shared" si="47"/>
        <v>22.200000000000003</v>
      </c>
      <c r="Z261" s="36">
        <f>IFERROR(IF(Y261=0,"",ROUNDUP(Y261/H261,0)*0.00937),"")</f>
        <v>5.6219999999999999E-2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23.639999999999997</v>
      </c>
      <c r="BN261" s="64">
        <f t="shared" si="49"/>
        <v>23.64</v>
      </c>
      <c r="BO261" s="64">
        <f t="shared" si="50"/>
        <v>4.9999999999999989E-2</v>
      </c>
      <c r="BP261" s="64">
        <f t="shared" si="51"/>
        <v>5.000000000000001E-2</v>
      </c>
    </row>
    <row r="262" spans="1:68" ht="27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4"/>
      <c r="R262" s="384"/>
      <c r="S262" s="384"/>
      <c r="T262" s="385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4"/>
      <c r="R263" s="384"/>
      <c r="S263" s="384"/>
      <c r="T263" s="385"/>
      <c r="U263" s="34"/>
      <c r="V263" s="34"/>
      <c r="W263" s="35" t="s">
        <v>68</v>
      </c>
      <c r="X263" s="377">
        <v>36</v>
      </c>
      <c r="Y263" s="378">
        <f t="shared" si="47"/>
        <v>36</v>
      </c>
      <c r="Z263" s="36">
        <f>IFERROR(IF(Y263=0,"",ROUNDUP(Y263/H263,0)*0.00937),"")</f>
        <v>8.4330000000000002E-2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38.160000000000004</v>
      </c>
      <c r="BN263" s="64">
        <f t="shared" si="49"/>
        <v>38.160000000000004</v>
      </c>
      <c r="BO263" s="64">
        <f t="shared" si="50"/>
        <v>7.4999999999999997E-2</v>
      </c>
      <c r="BP263" s="64">
        <f t="shared" si="51"/>
        <v>7.4999999999999997E-2</v>
      </c>
    </row>
    <row r="264" spans="1:68" x14ac:dyDescent="0.2">
      <c r="A264" s="415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416"/>
      <c r="P264" s="398" t="s">
        <v>69</v>
      </c>
      <c r="Q264" s="399"/>
      <c r="R264" s="399"/>
      <c r="S264" s="399"/>
      <c r="T264" s="399"/>
      <c r="U264" s="399"/>
      <c r="V264" s="400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24</v>
      </c>
      <c r="Y264" s="379">
        <f>IFERROR(Y256/H256,"0")+IFERROR(Y257/H257,"0")+IFERROR(Y258/H258,"0")+IFERROR(Y259/H259,"0")+IFERROR(Y260/H260,"0")+IFERROR(Y261/H261,"0")+IFERROR(Y262/H262,"0")+IFERROR(Y263/H263,"0")</f>
        <v>24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0.22488000000000002</v>
      </c>
      <c r="AA264" s="380"/>
      <c r="AB264" s="380"/>
      <c r="AC264" s="380"/>
    </row>
    <row r="265" spans="1:68" x14ac:dyDescent="0.2">
      <c r="A265" s="393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416"/>
      <c r="P265" s="398" t="s">
        <v>69</v>
      </c>
      <c r="Q265" s="399"/>
      <c r="R265" s="399"/>
      <c r="S265" s="399"/>
      <c r="T265" s="399"/>
      <c r="U265" s="399"/>
      <c r="V265" s="400"/>
      <c r="W265" s="37" t="s">
        <v>68</v>
      </c>
      <c r="X265" s="379">
        <f>IFERROR(SUM(X256:X263),"0")</f>
        <v>94.2</v>
      </c>
      <c r="Y265" s="379">
        <f>IFERROR(SUM(Y256:Y263),"0")</f>
        <v>94.2</v>
      </c>
      <c r="Z265" s="37"/>
      <c r="AA265" s="380"/>
      <c r="AB265" s="380"/>
      <c r="AC265" s="380"/>
    </row>
    <row r="266" spans="1:68" ht="16.5" customHeight="1" x14ac:dyDescent="0.25">
      <c r="A266" s="392" t="s">
        <v>363</v>
      </c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393"/>
      <c r="P266" s="393"/>
      <c r="Q266" s="393"/>
      <c r="R266" s="393"/>
      <c r="S266" s="393"/>
      <c r="T266" s="393"/>
      <c r="U266" s="393"/>
      <c r="V266" s="393"/>
      <c r="W266" s="393"/>
      <c r="X266" s="393"/>
      <c r="Y266" s="393"/>
      <c r="Z266" s="393"/>
      <c r="AA266" s="371"/>
      <c r="AB266" s="371"/>
      <c r="AC266" s="371"/>
    </row>
    <row r="267" spans="1:68" ht="14.25" customHeight="1" x14ac:dyDescent="0.25">
      <c r="A267" s="426" t="s">
        <v>109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370"/>
      <c r="AB267" s="370"/>
      <c r="AC267" s="370"/>
    </row>
    <row r="268" spans="1:68" ht="27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68" t="s">
        <v>368</v>
      </c>
      <c r="Q269" s="384"/>
      <c r="R269" s="384"/>
      <c r="S269" s="384"/>
      <c r="T269" s="385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4"/>
      <c r="R271" s="384"/>
      <c r="S271" s="384"/>
      <c r="T271" s="385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5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4"/>
      <c r="R272" s="384"/>
      <c r="S272" s="384"/>
      <c r="T272" s="385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4"/>
      <c r="R273" s="384"/>
      <c r="S273" s="384"/>
      <c r="T273" s="385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5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16"/>
      <c r="P274" s="398" t="s">
        <v>69</v>
      </c>
      <c r="Q274" s="399"/>
      <c r="R274" s="399"/>
      <c r="S274" s="399"/>
      <c r="T274" s="399"/>
      <c r="U274" s="399"/>
      <c r="V274" s="400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416"/>
      <c r="P275" s="398" t="s">
        <v>69</v>
      </c>
      <c r="Q275" s="399"/>
      <c r="R275" s="399"/>
      <c r="S275" s="399"/>
      <c r="T275" s="399"/>
      <c r="U275" s="399"/>
      <c r="V275" s="400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customHeight="1" x14ac:dyDescent="0.25">
      <c r="A276" s="392" t="s">
        <v>376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1"/>
      <c r="AB276" s="371"/>
      <c r="AC276" s="371"/>
    </row>
    <row r="277" spans="1:68" ht="14.25" customHeight="1" x14ac:dyDescent="0.25">
      <c r="A277" s="426" t="s">
        <v>109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0"/>
      <c r="AB277" s="370"/>
      <c r="AC277" s="370"/>
    </row>
    <row r="278" spans="1:68" ht="27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4"/>
      <c r="R278" s="384"/>
      <c r="S278" s="384"/>
      <c r="T278" s="385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5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6"/>
      <c r="P279" s="398" t="s">
        <v>69</v>
      </c>
      <c r="Q279" s="399"/>
      <c r="R279" s="399"/>
      <c r="S279" s="399"/>
      <c r="T279" s="399"/>
      <c r="U279" s="399"/>
      <c r="V279" s="400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6"/>
      <c r="P280" s="398" t="s">
        <v>69</v>
      </c>
      <c r="Q280" s="399"/>
      <c r="R280" s="399"/>
      <c r="S280" s="399"/>
      <c r="T280" s="399"/>
      <c r="U280" s="399"/>
      <c r="V280" s="400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customHeight="1" x14ac:dyDescent="0.25">
      <c r="A281" s="392" t="s">
        <v>379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71"/>
      <c r="AB281" s="371"/>
      <c r="AC281" s="371"/>
    </row>
    <row r="282" spans="1:68" ht="14.25" customHeight="1" x14ac:dyDescent="0.25">
      <c r="A282" s="426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70"/>
      <c r="AB282" s="370"/>
      <c r="AC282" s="370"/>
    </row>
    <row r="283" spans="1:68" ht="27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4"/>
      <c r="R283" s="384"/>
      <c r="S283" s="384"/>
      <c r="T283" s="385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4"/>
      <c r="R284" s="384"/>
      <c r="S284" s="384"/>
      <c r="T284" s="385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4"/>
      <c r="R285" s="384"/>
      <c r="S285" s="384"/>
      <c r="T285" s="385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5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416"/>
      <c r="P286" s="398" t="s">
        <v>69</v>
      </c>
      <c r="Q286" s="399"/>
      <c r="R286" s="399"/>
      <c r="S286" s="399"/>
      <c r="T286" s="399"/>
      <c r="U286" s="399"/>
      <c r="V286" s="400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16"/>
      <c r="P287" s="398" t="s">
        <v>69</v>
      </c>
      <c r="Q287" s="399"/>
      <c r="R287" s="399"/>
      <c r="S287" s="399"/>
      <c r="T287" s="399"/>
      <c r="U287" s="399"/>
      <c r="V287" s="400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customHeight="1" x14ac:dyDescent="0.25">
      <c r="A288" s="392" t="s">
        <v>386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93"/>
      <c r="AA288" s="371"/>
      <c r="AB288" s="371"/>
      <c r="AC288" s="371"/>
    </row>
    <row r="289" spans="1:68" ht="14.25" customHeight="1" x14ac:dyDescent="0.25">
      <c r="A289" s="426" t="s">
        <v>71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0"/>
      <c r="AB289" s="370"/>
      <c r="AC289" s="370"/>
    </row>
    <row r="290" spans="1:68" ht="27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4"/>
      <c r="R290" s="384"/>
      <c r="S290" s="384"/>
      <c r="T290" s="385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4"/>
      <c r="R291" s="384"/>
      <c r="S291" s="384"/>
      <c r="T291" s="385"/>
      <c r="U291" s="34"/>
      <c r="V291" s="34"/>
      <c r="W291" s="35" t="s">
        <v>68</v>
      </c>
      <c r="X291" s="377">
        <v>352.8</v>
      </c>
      <c r="Y291" s="378">
        <f>IFERROR(IF(X291="",0,CEILING((X291/$H291),1)*$H291),"")</f>
        <v>352.8</v>
      </c>
      <c r="Z291" s="36">
        <f>IFERROR(IF(Y291=0,"",ROUNDUP(Y291/H291,0)*0.00937),"")</f>
        <v>0.98385</v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379.89</v>
      </c>
      <c r="BN291" s="64">
        <f>IFERROR(Y291*I291/H291,"0")</f>
        <v>379.89</v>
      </c>
      <c r="BO291" s="64">
        <f>IFERROR(1/J291*(X291/H291),"0")</f>
        <v>0.87500000000000011</v>
      </c>
      <c r="BP291" s="64">
        <f>IFERROR(1/J291*(Y291/H291),"0")</f>
        <v>0.87500000000000011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4"/>
      <c r="R292" s="384"/>
      <c r="S292" s="384"/>
      <c r="T292" s="385"/>
      <c r="U292" s="34"/>
      <c r="V292" s="34"/>
      <c r="W292" s="35" t="s">
        <v>68</v>
      </c>
      <c r="X292" s="377">
        <v>280.8</v>
      </c>
      <c r="Y292" s="378">
        <f>IFERROR(IF(X292="",0,CEILING((X292/$H292),1)*$H292),"")</f>
        <v>280.8</v>
      </c>
      <c r="Z292" s="36">
        <f>IFERROR(IF(Y292=0,"",ROUNDUP(Y292/H292,0)*0.00753),"")</f>
        <v>0.88101000000000007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312.62400000000008</v>
      </c>
      <c r="BN292" s="64">
        <f>IFERROR(Y292*I292/H292,"0")</f>
        <v>312.62400000000008</v>
      </c>
      <c r="BO292" s="64">
        <f>IFERROR(1/J292*(X292/H292),"0")</f>
        <v>0.75000000000000011</v>
      </c>
      <c r="BP292" s="64">
        <f>IFERROR(1/J292*(Y292/H292),"0")</f>
        <v>0.75000000000000011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4"/>
      <c r="R293" s="384"/>
      <c r="S293" s="384"/>
      <c r="T293" s="385"/>
      <c r="U293" s="34"/>
      <c r="V293" s="34"/>
      <c r="W293" s="35" t="s">
        <v>68</v>
      </c>
      <c r="X293" s="377">
        <v>201.6</v>
      </c>
      <c r="Y293" s="378">
        <f>IFERROR(IF(X293="",0,CEILING((X293/$H293),1)*$H293),"")</f>
        <v>201.6</v>
      </c>
      <c r="Z293" s="36">
        <f>IFERROR(IF(Y293=0,"",ROUNDUP(Y293/H293,0)*0.00753),"")</f>
        <v>0.63251999999999997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218.4</v>
      </c>
      <c r="BN293" s="64">
        <f>IFERROR(Y293*I293/H293,"0")</f>
        <v>218.4</v>
      </c>
      <c r="BO293" s="64">
        <f>IFERROR(1/J293*(X293/H293),"0")</f>
        <v>0.53846153846153844</v>
      </c>
      <c r="BP293" s="64">
        <f>IFERROR(1/J293*(Y293/H293),"0")</f>
        <v>0.53846153846153844</v>
      </c>
    </row>
    <row r="294" spans="1:68" ht="27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4"/>
      <c r="R294" s="384"/>
      <c r="S294" s="384"/>
      <c r="T294" s="385"/>
      <c r="U294" s="34"/>
      <c r="V294" s="34"/>
      <c r="W294" s="35" t="s">
        <v>68</v>
      </c>
      <c r="X294" s="377">
        <v>504</v>
      </c>
      <c r="Y294" s="378">
        <f>IFERROR(IF(X294="",0,CEILING((X294/$H294),1)*$H294),"")</f>
        <v>504</v>
      </c>
      <c r="Z294" s="36">
        <f>IFERROR(IF(Y294=0,"",ROUNDUP(Y294/H294,0)*0.00937),"")</f>
        <v>1.4055</v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535.5</v>
      </c>
      <c r="BN294" s="64">
        <f>IFERROR(Y294*I294/H294,"0")</f>
        <v>535.5</v>
      </c>
      <c r="BO294" s="64">
        <f>IFERROR(1/J294*(X294/H294),"0")</f>
        <v>1.25</v>
      </c>
      <c r="BP294" s="64">
        <f>IFERROR(1/J294*(Y294/H294),"0")</f>
        <v>1.25</v>
      </c>
    </row>
    <row r="295" spans="1:68" x14ac:dyDescent="0.2">
      <c r="A295" s="415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3"/>
      <c r="O295" s="416"/>
      <c r="P295" s="398" t="s">
        <v>69</v>
      </c>
      <c r="Q295" s="399"/>
      <c r="R295" s="399"/>
      <c r="S295" s="399"/>
      <c r="T295" s="399"/>
      <c r="U295" s="399"/>
      <c r="V295" s="400"/>
      <c r="W295" s="37" t="s">
        <v>70</v>
      </c>
      <c r="X295" s="379">
        <f>IFERROR(X290/H290,"0")+IFERROR(X291/H291,"0")+IFERROR(X292/H292,"0")+IFERROR(X293/H293,"0")+IFERROR(X294/H294,"0")</f>
        <v>456</v>
      </c>
      <c r="Y295" s="379">
        <f>IFERROR(Y290/H290,"0")+IFERROR(Y291/H291,"0")+IFERROR(Y292/H292,"0")+IFERROR(Y293/H293,"0")+IFERROR(Y294/H294,"0")</f>
        <v>456</v>
      </c>
      <c r="Z295" s="379">
        <f>IFERROR(IF(Z290="",0,Z290),"0")+IFERROR(IF(Z291="",0,Z291),"0")+IFERROR(IF(Z292="",0,Z292),"0")+IFERROR(IF(Z293="",0,Z293),"0")+IFERROR(IF(Z294="",0,Z294),"0")</f>
        <v>3.9028800000000001</v>
      </c>
      <c r="AA295" s="380"/>
      <c r="AB295" s="380"/>
      <c r="AC295" s="380"/>
    </row>
    <row r="296" spans="1:68" x14ac:dyDescent="0.2">
      <c r="A296" s="393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416"/>
      <c r="P296" s="398" t="s">
        <v>69</v>
      </c>
      <c r="Q296" s="399"/>
      <c r="R296" s="399"/>
      <c r="S296" s="399"/>
      <c r="T296" s="399"/>
      <c r="U296" s="399"/>
      <c r="V296" s="400"/>
      <c r="W296" s="37" t="s">
        <v>68</v>
      </c>
      <c r="X296" s="379">
        <f>IFERROR(SUM(X290:X294),"0")</f>
        <v>1339.2</v>
      </c>
      <c r="Y296" s="379">
        <f>IFERROR(SUM(Y290:Y294),"0")</f>
        <v>1339.2</v>
      </c>
      <c r="Z296" s="37"/>
      <c r="AA296" s="380"/>
      <c r="AB296" s="380"/>
      <c r="AC296" s="380"/>
    </row>
    <row r="297" spans="1:68" ht="16.5" customHeight="1" x14ac:dyDescent="0.25">
      <c r="A297" s="392" t="s">
        <v>397</v>
      </c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3"/>
      <c r="P297" s="393"/>
      <c r="Q297" s="393"/>
      <c r="R297" s="393"/>
      <c r="S297" s="393"/>
      <c r="T297" s="393"/>
      <c r="U297" s="393"/>
      <c r="V297" s="393"/>
      <c r="W297" s="393"/>
      <c r="X297" s="393"/>
      <c r="Y297" s="393"/>
      <c r="Z297" s="393"/>
      <c r="AA297" s="371"/>
      <c r="AB297" s="371"/>
      <c r="AC297" s="371"/>
    </row>
    <row r="298" spans="1:68" ht="14.25" customHeight="1" x14ac:dyDescent="0.25">
      <c r="A298" s="426" t="s">
        <v>71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0"/>
      <c r="AB298" s="370"/>
      <c r="AC298" s="370"/>
    </row>
    <row r="299" spans="1:68" ht="27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4"/>
      <c r="R299" s="384"/>
      <c r="S299" s="384"/>
      <c r="T299" s="385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5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6"/>
      <c r="P300" s="398" t="s">
        <v>69</v>
      </c>
      <c r="Q300" s="399"/>
      <c r="R300" s="399"/>
      <c r="S300" s="399"/>
      <c r="T300" s="399"/>
      <c r="U300" s="399"/>
      <c r="V300" s="400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6"/>
      <c r="P301" s="398" t="s">
        <v>69</v>
      </c>
      <c r="Q301" s="399"/>
      <c r="R301" s="399"/>
      <c r="S301" s="399"/>
      <c r="T301" s="399"/>
      <c r="U301" s="399"/>
      <c r="V301" s="400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customHeight="1" x14ac:dyDescent="0.25">
      <c r="A302" s="392" t="s">
        <v>400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71"/>
      <c r="AB302" s="371"/>
      <c r="AC302" s="371"/>
    </row>
    <row r="303" spans="1:68" ht="14.25" customHeight="1" x14ac:dyDescent="0.25">
      <c r="A303" s="426" t="s">
        <v>109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0"/>
      <c r="AB303" s="370"/>
      <c r="AC303" s="370"/>
    </row>
    <row r="304" spans="1:68" ht="27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4"/>
      <c r="R304" s="384"/>
      <c r="S304" s="384"/>
      <c r="T304" s="385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5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6"/>
      <c r="P305" s="398" t="s">
        <v>69</v>
      </c>
      <c r="Q305" s="399"/>
      <c r="R305" s="399"/>
      <c r="S305" s="399"/>
      <c r="T305" s="399"/>
      <c r="U305" s="399"/>
      <c r="V305" s="400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6"/>
      <c r="P306" s="398" t="s">
        <v>69</v>
      </c>
      <c r="Q306" s="399"/>
      <c r="R306" s="399"/>
      <c r="S306" s="399"/>
      <c r="T306" s="399"/>
      <c r="U306" s="399"/>
      <c r="V306" s="400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customHeight="1" x14ac:dyDescent="0.25">
      <c r="A307" s="426" t="s">
        <v>63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70"/>
      <c r="AB307" s="370"/>
      <c r="AC307" s="370"/>
    </row>
    <row r="308" spans="1:68" ht="27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4"/>
      <c r="R308" s="384"/>
      <c r="S308" s="384"/>
      <c r="T308" s="385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4"/>
      <c r="R309" s="384"/>
      <c r="S309" s="384"/>
      <c r="T309" s="385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5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6"/>
      <c r="P310" s="398" t="s">
        <v>69</v>
      </c>
      <c r="Q310" s="399"/>
      <c r="R310" s="399"/>
      <c r="S310" s="399"/>
      <c r="T310" s="399"/>
      <c r="U310" s="399"/>
      <c r="V310" s="400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6"/>
      <c r="P311" s="398" t="s">
        <v>69</v>
      </c>
      <c r="Q311" s="399"/>
      <c r="R311" s="399"/>
      <c r="S311" s="399"/>
      <c r="T311" s="399"/>
      <c r="U311" s="399"/>
      <c r="V311" s="400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customHeight="1" x14ac:dyDescent="0.25">
      <c r="A312" s="392" t="s">
        <v>407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71"/>
      <c r="AB312" s="371"/>
      <c r="AC312" s="371"/>
    </row>
    <row r="313" spans="1:68" ht="14.25" customHeight="1" x14ac:dyDescent="0.25">
      <c r="A313" s="426" t="s">
        <v>109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93"/>
      <c r="AA313" s="370"/>
      <c r="AB313" s="370"/>
      <c r="AC313" s="370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439" t="s">
        <v>414</v>
      </c>
      <c r="Q316" s="384"/>
      <c r="R316" s="384"/>
      <c r="S316" s="384"/>
      <c r="T316" s="385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7">
        <v>0</v>
      </c>
      <c r="Y317" s="378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4"/>
      <c r="R318" s="384"/>
      <c r="S318" s="384"/>
      <c r="T318" s="385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4"/>
      <c r="R319" s="384"/>
      <c r="S319" s="384"/>
      <c r="T319" s="385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4"/>
      <c r="R320" s="384"/>
      <c r="S320" s="384"/>
      <c r="T320" s="385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4"/>
      <c r="R321" s="384"/>
      <c r="S321" s="384"/>
      <c r="T321" s="385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5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416"/>
      <c r="P322" s="398" t="s">
        <v>69</v>
      </c>
      <c r="Q322" s="399"/>
      <c r="R322" s="399"/>
      <c r="S322" s="399"/>
      <c r="T322" s="399"/>
      <c r="U322" s="399"/>
      <c r="V322" s="400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0</v>
      </c>
      <c r="Y322" s="379">
        <f>IFERROR(Y314/H314,"0")+IFERROR(Y315/H315,"0")+IFERROR(Y316/H316,"0")+IFERROR(Y317/H317,"0")+IFERROR(Y318/H318,"0")+IFERROR(Y319/H319,"0")+IFERROR(Y320/H320,"0")+IFERROR(Y321/H321,"0")</f>
        <v>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0"/>
      <c r="AB322" s="380"/>
      <c r="AC322" s="380"/>
    </row>
    <row r="323" spans="1:68" x14ac:dyDescent="0.2">
      <c r="A323" s="393"/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416"/>
      <c r="P323" s="398" t="s">
        <v>69</v>
      </c>
      <c r="Q323" s="399"/>
      <c r="R323" s="399"/>
      <c r="S323" s="399"/>
      <c r="T323" s="399"/>
      <c r="U323" s="399"/>
      <c r="V323" s="400"/>
      <c r="W323" s="37" t="s">
        <v>68</v>
      </c>
      <c r="X323" s="379">
        <f>IFERROR(SUM(X314:X321),"0")</f>
        <v>0</v>
      </c>
      <c r="Y323" s="379">
        <f>IFERROR(SUM(Y314:Y321),"0")</f>
        <v>0</v>
      </c>
      <c r="Z323" s="37"/>
      <c r="AA323" s="380"/>
      <c r="AB323" s="380"/>
      <c r="AC323" s="380"/>
    </row>
    <row r="324" spans="1:68" ht="14.25" customHeight="1" x14ac:dyDescent="0.25">
      <c r="A324" s="426" t="s">
        <v>63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370"/>
      <c r="AB324" s="370"/>
      <c r="AC324" s="370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4"/>
      <c r="R325" s="384"/>
      <c r="S325" s="384"/>
      <c r="T325" s="385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4"/>
      <c r="R326" s="384"/>
      <c r="S326" s="384"/>
      <c r="T326" s="385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4"/>
      <c r="R327" s="384"/>
      <c r="S327" s="384"/>
      <c r="T327" s="385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4"/>
      <c r="R328" s="384"/>
      <c r="S328" s="384"/>
      <c r="T328" s="385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5"/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416"/>
      <c r="P329" s="398" t="s">
        <v>69</v>
      </c>
      <c r="Q329" s="399"/>
      <c r="R329" s="399"/>
      <c r="S329" s="399"/>
      <c r="T329" s="399"/>
      <c r="U329" s="399"/>
      <c r="V329" s="400"/>
      <c r="W329" s="37" t="s">
        <v>70</v>
      </c>
      <c r="X329" s="379">
        <f>IFERROR(X325/H325,"0")+IFERROR(X326/H326,"0")+IFERROR(X327/H327,"0")+IFERROR(X328/H328,"0")</f>
        <v>0</v>
      </c>
      <c r="Y329" s="379">
        <f>IFERROR(Y325/H325,"0")+IFERROR(Y326/H326,"0")+IFERROR(Y327/H327,"0")+IFERROR(Y328/H328,"0")</f>
        <v>0</v>
      </c>
      <c r="Z329" s="379">
        <f>IFERROR(IF(Z325="",0,Z325),"0")+IFERROR(IF(Z326="",0,Z326),"0")+IFERROR(IF(Z327="",0,Z327),"0")+IFERROR(IF(Z328="",0,Z328),"0")</f>
        <v>0</v>
      </c>
      <c r="AA329" s="380"/>
      <c r="AB329" s="380"/>
      <c r="AC329" s="380"/>
    </row>
    <row r="330" spans="1:68" x14ac:dyDescent="0.2">
      <c r="A330" s="393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416"/>
      <c r="P330" s="398" t="s">
        <v>69</v>
      </c>
      <c r="Q330" s="399"/>
      <c r="R330" s="399"/>
      <c r="S330" s="399"/>
      <c r="T330" s="399"/>
      <c r="U330" s="399"/>
      <c r="V330" s="400"/>
      <c r="W330" s="37" t="s">
        <v>68</v>
      </c>
      <c r="X330" s="379">
        <f>IFERROR(SUM(X325:X328),"0")</f>
        <v>0</v>
      </c>
      <c r="Y330" s="379">
        <f>IFERROR(SUM(Y325:Y328),"0")</f>
        <v>0</v>
      </c>
      <c r="Z330" s="37"/>
      <c r="AA330" s="380"/>
      <c r="AB330" s="380"/>
      <c r="AC330" s="380"/>
    </row>
    <row r="331" spans="1:68" ht="14.25" customHeight="1" x14ac:dyDescent="0.25">
      <c r="A331" s="426" t="s">
        <v>71</v>
      </c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393"/>
      <c r="P331" s="393"/>
      <c r="Q331" s="393"/>
      <c r="R331" s="393"/>
      <c r="S331" s="393"/>
      <c r="T331" s="393"/>
      <c r="U331" s="393"/>
      <c r="V331" s="393"/>
      <c r="W331" s="393"/>
      <c r="X331" s="393"/>
      <c r="Y331" s="393"/>
      <c r="Z331" s="393"/>
      <c r="AA331" s="370"/>
      <c r="AB331" s="370"/>
      <c r="AC331" s="370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4"/>
      <c r="R332" s="384"/>
      <c r="S332" s="384"/>
      <c r="T332" s="385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4"/>
      <c r="R334" s="384"/>
      <c r="S334" s="384"/>
      <c r="T334" s="385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4"/>
      <c r="R335" s="384"/>
      <c r="S335" s="384"/>
      <c r="T335" s="385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6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4"/>
      <c r="R336" s="384"/>
      <c r="S336" s="384"/>
      <c r="T336" s="385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4"/>
      <c r="R337" s="384"/>
      <c r="S337" s="384"/>
      <c r="T337" s="385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5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16"/>
      <c r="P338" s="398" t="s">
        <v>69</v>
      </c>
      <c r="Q338" s="399"/>
      <c r="R338" s="399"/>
      <c r="S338" s="399"/>
      <c r="T338" s="399"/>
      <c r="U338" s="399"/>
      <c r="V338" s="400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16"/>
      <c r="P339" s="398" t="s">
        <v>69</v>
      </c>
      <c r="Q339" s="399"/>
      <c r="R339" s="399"/>
      <c r="S339" s="399"/>
      <c r="T339" s="399"/>
      <c r="U339" s="399"/>
      <c r="V339" s="400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customHeight="1" x14ac:dyDescent="0.25">
      <c r="A340" s="426" t="s">
        <v>168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0"/>
      <c r="AB340" s="370"/>
      <c r="AC340" s="370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4"/>
      <c r="R341" s="384"/>
      <c r="S341" s="384"/>
      <c r="T341" s="385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4"/>
      <c r="R342" s="384"/>
      <c r="S342" s="384"/>
      <c r="T342" s="385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4"/>
      <c r="R343" s="384"/>
      <c r="S343" s="384"/>
      <c r="T343" s="385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5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6"/>
      <c r="P344" s="398" t="s">
        <v>69</v>
      </c>
      <c r="Q344" s="399"/>
      <c r="R344" s="399"/>
      <c r="S344" s="399"/>
      <c r="T344" s="399"/>
      <c r="U344" s="399"/>
      <c r="V344" s="400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16"/>
      <c r="P345" s="398" t="s">
        <v>69</v>
      </c>
      <c r="Q345" s="399"/>
      <c r="R345" s="399"/>
      <c r="S345" s="399"/>
      <c r="T345" s="399"/>
      <c r="U345" s="399"/>
      <c r="V345" s="400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4.25" customHeight="1" x14ac:dyDescent="0.25">
      <c r="A346" s="426" t="s">
        <v>95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0"/>
      <c r="AB346" s="370"/>
      <c r="AC346" s="370"/>
    </row>
    <row r="347" spans="1:68" ht="16.5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7" t="s">
        <v>452</v>
      </c>
      <c r="Q347" s="384"/>
      <c r="R347" s="384"/>
      <c r="S347" s="384"/>
      <c r="T347" s="385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2" t="s">
        <v>455</v>
      </c>
      <c r="Q348" s="384"/>
      <c r="R348" s="384"/>
      <c r="S348" s="384"/>
      <c r="T348" s="385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4"/>
      <c r="R349" s="384"/>
      <c r="S349" s="384"/>
      <c r="T349" s="385"/>
      <c r="U349" s="34"/>
      <c r="V349" s="34"/>
      <c r="W349" s="35" t="s">
        <v>68</v>
      </c>
      <c r="X349" s="377">
        <v>68.850000000000009</v>
      </c>
      <c r="Y349" s="378">
        <f>IFERROR(IF(X349="",0,CEILING((X349/$H349),1)*$H349),"")</f>
        <v>68.849999999999994</v>
      </c>
      <c r="Z349" s="36">
        <f>IFERROR(IF(Y349=0,"",ROUNDUP(Y349/H349,0)*0.00753),"")</f>
        <v>0.20331000000000002</v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80.325000000000017</v>
      </c>
      <c r="BN349" s="64">
        <f>IFERROR(Y349*I349/H349,"0")</f>
        <v>80.325000000000003</v>
      </c>
      <c r="BO349" s="64">
        <f>IFERROR(1/J349*(X349/H349),"0")</f>
        <v>0.1730769230769231</v>
      </c>
      <c r="BP349" s="64">
        <f>IFERROR(1/J349*(Y349/H349),"0")</f>
        <v>0.17307692307692307</v>
      </c>
    </row>
    <row r="350" spans="1:68" ht="27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4"/>
      <c r="R350" s="384"/>
      <c r="S350" s="384"/>
      <c r="T350" s="385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5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416"/>
      <c r="P351" s="398" t="s">
        <v>69</v>
      </c>
      <c r="Q351" s="399"/>
      <c r="R351" s="399"/>
      <c r="S351" s="399"/>
      <c r="T351" s="399"/>
      <c r="U351" s="399"/>
      <c r="V351" s="400"/>
      <c r="W351" s="37" t="s">
        <v>70</v>
      </c>
      <c r="X351" s="379">
        <f>IFERROR(X347/H347,"0")+IFERROR(X348/H348,"0")+IFERROR(X349/H349,"0")+IFERROR(X350/H350,"0")</f>
        <v>27.000000000000004</v>
      </c>
      <c r="Y351" s="379">
        <f>IFERROR(Y347/H347,"0")+IFERROR(Y348/H348,"0")+IFERROR(Y349/H349,"0")+IFERROR(Y350/H350,"0")</f>
        <v>27</v>
      </c>
      <c r="Z351" s="379">
        <f>IFERROR(IF(Z347="",0,Z347),"0")+IFERROR(IF(Z348="",0,Z348),"0")+IFERROR(IF(Z349="",0,Z349),"0")+IFERROR(IF(Z350="",0,Z350),"0")</f>
        <v>0.20331000000000002</v>
      </c>
      <c r="AA351" s="380"/>
      <c r="AB351" s="380"/>
      <c r="AC351" s="380"/>
    </row>
    <row r="352" spans="1:68" x14ac:dyDescent="0.2">
      <c r="A352" s="393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416"/>
      <c r="P352" s="398" t="s">
        <v>69</v>
      </c>
      <c r="Q352" s="399"/>
      <c r="R352" s="399"/>
      <c r="S352" s="399"/>
      <c r="T352" s="399"/>
      <c r="U352" s="399"/>
      <c r="V352" s="400"/>
      <c r="W352" s="37" t="s">
        <v>68</v>
      </c>
      <c r="X352" s="379">
        <f>IFERROR(SUM(X347:X350),"0")</f>
        <v>68.850000000000009</v>
      </c>
      <c r="Y352" s="379">
        <f>IFERROR(SUM(Y347:Y350),"0")</f>
        <v>68.849999999999994</v>
      </c>
      <c r="Z352" s="37"/>
      <c r="AA352" s="380"/>
      <c r="AB352" s="380"/>
      <c r="AC352" s="380"/>
    </row>
    <row r="353" spans="1:68" ht="14.25" customHeight="1" x14ac:dyDescent="0.25">
      <c r="A353" s="426" t="s">
        <v>460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370"/>
      <c r="AB353" s="370"/>
      <c r="AC353" s="370"/>
    </row>
    <row r="354" spans="1:68" ht="16.5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4"/>
      <c r="R354" s="384"/>
      <c r="S354" s="384"/>
      <c r="T354" s="385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4"/>
      <c r="R355" s="384"/>
      <c r="S355" s="384"/>
      <c r="T355" s="385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4"/>
      <c r="R356" s="384"/>
      <c r="S356" s="384"/>
      <c r="T356" s="385"/>
      <c r="U356" s="34"/>
      <c r="V356" s="34"/>
      <c r="W356" s="35" t="s">
        <v>68</v>
      </c>
      <c r="X356" s="377">
        <v>50</v>
      </c>
      <c r="Y356" s="378">
        <f>IFERROR(IF(X356="",0,CEILING((X356/$H356),1)*$H356),"")</f>
        <v>50</v>
      </c>
      <c r="Z356" s="36">
        <f>IFERROR(IF(Y356=0,"",ROUNDUP(Y356/H356,0)*0.00474),"")</f>
        <v>0.11850000000000001</v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56.000000000000007</v>
      </c>
      <c r="BN356" s="64">
        <f>IFERROR(Y356*I356/H356,"0")</f>
        <v>56.000000000000007</v>
      </c>
      <c r="BO356" s="64">
        <f>IFERROR(1/J356*(X356/H356),"0")</f>
        <v>0.10504201680672269</v>
      </c>
      <c r="BP356" s="64">
        <f>IFERROR(1/J356*(Y356/H356),"0")</f>
        <v>0.10504201680672269</v>
      </c>
    </row>
    <row r="357" spans="1:68" x14ac:dyDescent="0.2">
      <c r="A357" s="415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6"/>
      <c r="P357" s="398" t="s">
        <v>69</v>
      </c>
      <c r="Q357" s="399"/>
      <c r="R357" s="399"/>
      <c r="S357" s="399"/>
      <c r="T357" s="399"/>
      <c r="U357" s="399"/>
      <c r="V357" s="400"/>
      <c r="W357" s="37" t="s">
        <v>70</v>
      </c>
      <c r="X357" s="379">
        <f>IFERROR(X354/H354,"0")+IFERROR(X355/H355,"0")+IFERROR(X356/H356,"0")</f>
        <v>25</v>
      </c>
      <c r="Y357" s="379">
        <f>IFERROR(Y354/H354,"0")+IFERROR(Y355/H355,"0")+IFERROR(Y356/H356,"0")</f>
        <v>25</v>
      </c>
      <c r="Z357" s="379">
        <f>IFERROR(IF(Z354="",0,Z354),"0")+IFERROR(IF(Z355="",0,Z355),"0")+IFERROR(IF(Z356="",0,Z356),"0")</f>
        <v>0.11850000000000001</v>
      </c>
      <c r="AA357" s="380"/>
      <c r="AB357" s="380"/>
      <c r="AC357" s="380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416"/>
      <c r="P358" s="398" t="s">
        <v>69</v>
      </c>
      <c r="Q358" s="399"/>
      <c r="R358" s="399"/>
      <c r="S358" s="399"/>
      <c r="T358" s="399"/>
      <c r="U358" s="399"/>
      <c r="V358" s="400"/>
      <c r="W358" s="37" t="s">
        <v>68</v>
      </c>
      <c r="X358" s="379">
        <f>IFERROR(SUM(X354:X356),"0")</f>
        <v>50</v>
      </c>
      <c r="Y358" s="379">
        <f>IFERROR(SUM(Y354:Y356),"0")</f>
        <v>50</v>
      </c>
      <c r="Z358" s="37"/>
      <c r="AA358" s="380"/>
      <c r="AB358" s="380"/>
      <c r="AC358" s="380"/>
    </row>
    <row r="359" spans="1:68" ht="16.5" customHeight="1" x14ac:dyDescent="0.25">
      <c r="A359" s="392" t="s">
        <v>469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1"/>
      <c r="AB359" s="371"/>
      <c r="AC359" s="371"/>
    </row>
    <row r="360" spans="1:68" ht="14.25" customHeight="1" x14ac:dyDescent="0.25">
      <c r="A360" s="426" t="s">
        <v>63</v>
      </c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393"/>
      <c r="O360" s="393"/>
      <c r="P360" s="393"/>
      <c r="Q360" s="393"/>
      <c r="R360" s="393"/>
      <c r="S360" s="393"/>
      <c r="T360" s="393"/>
      <c r="U360" s="393"/>
      <c r="V360" s="393"/>
      <c r="W360" s="393"/>
      <c r="X360" s="393"/>
      <c r="Y360" s="393"/>
      <c r="Z360" s="393"/>
      <c r="AA360" s="370"/>
      <c r="AB360" s="370"/>
      <c r="AC360" s="370"/>
    </row>
    <row r="361" spans="1:68" ht="27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7">
        <v>106.2</v>
      </c>
      <c r="Y361" s="378">
        <f>IFERROR(IF(X361="",0,CEILING((X361/$H361),1)*$H361),"")</f>
        <v>106.2</v>
      </c>
      <c r="Z361" s="36">
        <f>IFERROR(IF(Y361=0,"",ROUNDUP(Y361/H361,0)*0.00753),"")</f>
        <v>0.44427</v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120.83199999999999</v>
      </c>
      <c r="BN361" s="64">
        <f>IFERROR(Y361*I361/H361,"0")</f>
        <v>120.83199999999999</v>
      </c>
      <c r="BO361" s="64">
        <f>IFERROR(1/J361*(X361/H361),"0")</f>
        <v>0.37820512820512819</v>
      </c>
      <c r="BP361" s="64">
        <f>IFERROR(1/J361*(Y361/H361),"0")</f>
        <v>0.37820512820512819</v>
      </c>
    </row>
    <row r="362" spans="1:68" x14ac:dyDescent="0.2">
      <c r="A362" s="415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6"/>
      <c r="P362" s="398" t="s">
        <v>69</v>
      </c>
      <c r="Q362" s="399"/>
      <c r="R362" s="399"/>
      <c r="S362" s="399"/>
      <c r="T362" s="399"/>
      <c r="U362" s="399"/>
      <c r="V362" s="400"/>
      <c r="W362" s="37" t="s">
        <v>70</v>
      </c>
      <c r="X362" s="379">
        <f>IFERROR(X361/H361,"0")</f>
        <v>59</v>
      </c>
      <c r="Y362" s="379">
        <f>IFERROR(Y361/H361,"0")</f>
        <v>59</v>
      </c>
      <c r="Z362" s="379">
        <f>IFERROR(IF(Z361="",0,Z361),"0")</f>
        <v>0.44427</v>
      </c>
      <c r="AA362" s="380"/>
      <c r="AB362" s="380"/>
      <c r="AC362" s="380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6"/>
      <c r="P363" s="398" t="s">
        <v>69</v>
      </c>
      <c r="Q363" s="399"/>
      <c r="R363" s="399"/>
      <c r="S363" s="399"/>
      <c r="T363" s="399"/>
      <c r="U363" s="399"/>
      <c r="V363" s="400"/>
      <c r="W363" s="37" t="s">
        <v>68</v>
      </c>
      <c r="X363" s="379">
        <f>IFERROR(SUM(X361:X361),"0")</f>
        <v>106.2</v>
      </c>
      <c r="Y363" s="379">
        <f>IFERROR(SUM(Y361:Y361),"0")</f>
        <v>106.2</v>
      </c>
      <c r="Z363" s="37"/>
      <c r="AA363" s="380"/>
      <c r="AB363" s="380"/>
      <c r="AC363" s="380"/>
    </row>
    <row r="364" spans="1:68" ht="14.25" customHeight="1" x14ac:dyDescent="0.25">
      <c r="A364" s="426" t="s">
        <v>71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70"/>
      <c r="AB364" s="370"/>
      <c r="AC364" s="370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4"/>
      <c r="R365" s="384"/>
      <c r="S365" s="384"/>
      <c r="T365" s="385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4"/>
      <c r="R366" s="384"/>
      <c r="S366" s="384"/>
      <c r="T366" s="385"/>
      <c r="U366" s="34"/>
      <c r="V366" s="34"/>
      <c r="W366" s="35" t="s">
        <v>68</v>
      </c>
      <c r="X366" s="377">
        <v>176.4</v>
      </c>
      <c r="Y366" s="378">
        <f>IFERROR(IF(X366="",0,CEILING((X366/$H366),1)*$H366),"")</f>
        <v>176.4</v>
      </c>
      <c r="Z366" s="36">
        <f>IFERROR(IF(Y366=0,"",ROUNDUP(Y366/H366,0)*0.00753),"")</f>
        <v>0.63251999999999997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199.24799999999999</v>
      </c>
      <c r="BN366" s="64">
        <f>IFERROR(Y366*I366/H366,"0")</f>
        <v>199.24799999999999</v>
      </c>
      <c r="BO366" s="64">
        <f>IFERROR(1/J366*(X366/H366),"0")</f>
        <v>0.53846153846153844</v>
      </c>
      <c r="BP366" s="64">
        <f>IFERROR(1/J366*(Y366/H366),"0")</f>
        <v>0.53846153846153844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4"/>
      <c r="R367" s="384"/>
      <c r="S367" s="384"/>
      <c r="T367" s="385"/>
      <c r="U367" s="34"/>
      <c r="V367" s="34"/>
      <c r="W367" s="35" t="s">
        <v>68</v>
      </c>
      <c r="X367" s="377">
        <v>140.69999999999999</v>
      </c>
      <c r="Y367" s="378">
        <f>IFERROR(IF(X367="",0,CEILING((X367/$H367),1)*$H367),"")</f>
        <v>140.70000000000002</v>
      </c>
      <c r="Z367" s="36">
        <f>IFERROR(IF(Y367=0,"",ROUNDUP(Y367/H367,0)*0.00753),"")</f>
        <v>0.50451000000000001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158.11999999999998</v>
      </c>
      <c r="BN367" s="64">
        <f>IFERROR(Y367*I367/H367,"0")</f>
        <v>158.12</v>
      </c>
      <c r="BO367" s="64">
        <f>IFERROR(1/J367*(X367/H367),"0")</f>
        <v>0.4294871794871794</v>
      </c>
      <c r="BP367" s="64">
        <f>IFERROR(1/J367*(Y367/H367),"0")</f>
        <v>0.42948717948717946</v>
      </c>
    </row>
    <row r="368" spans="1:68" x14ac:dyDescent="0.2">
      <c r="A368" s="415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6"/>
      <c r="P368" s="398" t="s">
        <v>69</v>
      </c>
      <c r="Q368" s="399"/>
      <c r="R368" s="399"/>
      <c r="S368" s="399"/>
      <c r="T368" s="399"/>
      <c r="U368" s="399"/>
      <c r="V368" s="400"/>
      <c r="W368" s="37" t="s">
        <v>70</v>
      </c>
      <c r="X368" s="379">
        <f>IFERROR(X365/H365,"0")+IFERROR(X366/H366,"0")+IFERROR(X367/H367,"0")</f>
        <v>151</v>
      </c>
      <c r="Y368" s="379">
        <f>IFERROR(Y365/H365,"0")+IFERROR(Y366/H366,"0")+IFERROR(Y367/H367,"0")</f>
        <v>151</v>
      </c>
      <c r="Z368" s="379">
        <f>IFERROR(IF(Z365="",0,Z365),"0")+IFERROR(IF(Z366="",0,Z366),"0")+IFERROR(IF(Z367="",0,Z367),"0")</f>
        <v>1.13703</v>
      </c>
      <c r="AA368" s="380"/>
      <c r="AB368" s="380"/>
      <c r="AC368" s="380"/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16"/>
      <c r="P369" s="398" t="s">
        <v>69</v>
      </c>
      <c r="Q369" s="399"/>
      <c r="R369" s="399"/>
      <c r="S369" s="399"/>
      <c r="T369" s="399"/>
      <c r="U369" s="399"/>
      <c r="V369" s="400"/>
      <c r="W369" s="37" t="s">
        <v>68</v>
      </c>
      <c r="X369" s="379">
        <f>IFERROR(SUM(X365:X367),"0")</f>
        <v>317.10000000000002</v>
      </c>
      <c r="Y369" s="379">
        <f>IFERROR(SUM(Y365:Y367),"0")</f>
        <v>317.10000000000002</v>
      </c>
      <c r="Z369" s="37"/>
      <c r="AA369" s="380"/>
      <c r="AB369" s="380"/>
      <c r="AC369" s="380"/>
    </row>
    <row r="370" spans="1:68" ht="27.75" customHeight="1" x14ac:dyDescent="0.2">
      <c r="A370" s="401" t="s">
        <v>478</v>
      </c>
      <c r="B370" s="402"/>
      <c r="C370" s="402"/>
      <c r="D370" s="402"/>
      <c r="E370" s="402"/>
      <c r="F370" s="402"/>
      <c r="G370" s="402"/>
      <c r="H370" s="402"/>
      <c r="I370" s="402"/>
      <c r="J370" s="402"/>
      <c r="K370" s="402"/>
      <c r="L370" s="402"/>
      <c r="M370" s="402"/>
      <c r="N370" s="402"/>
      <c r="O370" s="402"/>
      <c r="P370" s="402"/>
      <c r="Q370" s="402"/>
      <c r="R370" s="402"/>
      <c r="S370" s="402"/>
      <c r="T370" s="402"/>
      <c r="U370" s="402"/>
      <c r="V370" s="402"/>
      <c r="W370" s="402"/>
      <c r="X370" s="402"/>
      <c r="Y370" s="402"/>
      <c r="Z370" s="402"/>
      <c r="AA370" s="48"/>
      <c r="AB370" s="48"/>
      <c r="AC370" s="48"/>
    </row>
    <row r="371" spans="1:68" ht="16.5" customHeight="1" x14ac:dyDescent="0.25">
      <c r="A371" s="392" t="s">
        <v>479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1"/>
      <c r="AB371" s="371"/>
      <c r="AC371" s="371"/>
    </row>
    <row r="372" spans="1:68" ht="14.25" customHeight="1" x14ac:dyDescent="0.25">
      <c r="A372" s="426" t="s">
        <v>109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93"/>
      <c r="AA372" s="370"/>
      <c r="AB372" s="370"/>
      <c r="AC372" s="370"/>
    </row>
    <row r="373" spans="1:68" ht="27" customHeight="1" x14ac:dyDescent="0.25">
      <c r="A373" s="54" t="s">
        <v>480</v>
      </c>
      <c r="B373" s="54" t="s">
        <v>481</v>
      </c>
      <c r="C373" s="31">
        <v>4301011946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136</v>
      </c>
      <c r="N373" s="33"/>
      <c r="O373" s="32">
        <v>60</v>
      </c>
      <c r="P373" s="7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7">
        <v>0</v>
      </c>
      <c r="Y373" s="378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480</v>
      </c>
      <c r="B374" s="54" t="s">
        <v>482</v>
      </c>
      <c r="C374" s="31">
        <v>4301011869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IFERROR(IF(Y374=0,"",ROUNDUP(Y374/H374,0)*0.02175),"")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4301011947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136</v>
      </c>
      <c r="N375" s="33"/>
      <c r="O375" s="32">
        <v>60</v>
      </c>
      <c r="P375" s="60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4"/>
      <c r="R375" s="384"/>
      <c r="S375" s="384"/>
      <c r="T375" s="385"/>
      <c r="U375" s="34"/>
      <c r="V375" s="34"/>
      <c r="W375" s="35" t="s">
        <v>68</v>
      </c>
      <c r="X375" s="377">
        <v>0</v>
      </c>
      <c r="Y375" s="378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483</v>
      </c>
      <c r="B376" s="54" t="s">
        <v>485</v>
      </c>
      <c r="C376" s="31">
        <v>4301011870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5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4"/>
      <c r="R376" s="384"/>
      <c r="S376" s="384"/>
      <c r="T376" s="385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IFERROR(IF(Y376=0,"",ROUNDUP(Y376/H376,0)*0.02175),"")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4"/>
      <c r="R377" s="384"/>
      <c r="S377" s="384"/>
      <c r="T377" s="385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4"/>
      <c r="R378" s="384"/>
      <c r="S378" s="384"/>
      <c r="T378" s="385"/>
      <c r="U378" s="34"/>
      <c r="V378" s="34"/>
      <c r="W378" s="35" t="s">
        <v>68</v>
      </c>
      <c r="X378" s="377">
        <v>0</v>
      </c>
      <c r="Y378" s="378">
        <f t="shared" si="67"/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4"/>
      <c r="R379" s="384"/>
      <c r="S379" s="384"/>
      <c r="T379" s="385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4"/>
      <c r="R380" s="384"/>
      <c r="S380" s="384"/>
      <c r="T380" s="385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4"/>
      <c r="R381" s="384"/>
      <c r="S381" s="384"/>
      <c r="T381" s="385"/>
      <c r="U381" s="34"/>
      <c r="V381" s="34"/>
      <c r="W381" s="35" t="s">
        <v>68</v>
      </c>
      <c r="X381" s="377">
        <v>30</v>
      </c>
      <c r="Y381" s="378">
        <f t="shared" si="67"/>
        <v>30</v>
      </c>
      <c r="Z381" s="36">
        <f>IFERROR(IF(Y381=0,"",ROUNDUP(Y381/H381,0)*0.00937),"")</f>
        <v>5.6219999999999999E-2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31.26</v>
      </c>
      <c r="BN381" s="64">
        <f t="shared" si="69"/>
        <v>31.26</v>
      </c>
      <c r="BO381" s="64">
        <f t="shared" si="70"/>
        <v>0.05</v>
      </c>
      <c r="BP381" s="64">
        <f t="shared" si="71"/>
        <v>0.05</v>
      </c>
    </row>
    <row r="382" spans="1:68" x14ac:dyDescent="0.2">
      <c r="A382" s="415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416"/>
      <c r="P382" s="398" t="s">
        <v>69</v>
      </c>
      <c r="Q382" s="399"/>
      <c r="R382" s="399"/>
      <c r="S382" s="399"/>
      <c r="T382" s="399"/>
      <c r="U382" s="399"/>
      <c r="V382" s="400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6</v>
      </c>
      <c r="Y382" s="379">
        <f>IFERROR(Y373/H373,"0")+IFERROR(Y374/H374,"0")+IFERROR(Y375/H375,"0")+IFERROR(Y376/H376,"0")+IFERROR(Y377/H377,"0")+IFERROR(Y378/H378,"0")+IFERROR(Y379/H379,"0")+IFERROR(Y380/H380,"0")+IFERROR(Y381/H381,"0")</f>
        <v>6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5.6219999999999999E-2</v>
      </c>
      <c r="AA382" s="380"/>
      <c r="AB382" s="380"/>
      <c r="AC382" s="380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416"/>
      <c r="P383" s="398" t="s">
        <v>69</v>
      </c>
      <c r="Q383" s="399"/>
      <c r="R383" s="399"/>
      <c r="S383" s="399"/>
      <c r="T383" s="399"/>
      <c r="U383" s="399"/>
      <c r="V383" s="400"/>
      <c r="W383" s="37" t="s">
        <v>68</v>
      </c>
      <c r="X383" s="379">
        <f>IFERROR(SUM(X373:X381),"0")</f>
        <v>30</v>
      </c>
      <c r="Y383" s="379">
        <f>IFERROR(SUM(Y373:Y381),"0")</f>
        <v>30</v>
      </c>
      <c r="Z383" s="37"/>
      <c r="AA383" s="380"/>
      <c r="AB383" s="380"/>
      <c r="AC383" s="380"/>
    </row>
    <row r="384" spans="1:68" ht="14.25" customHeight="1" x14ac:dyDescent="0.25">
      <c r="A384" s="426" t="s">
        <v>147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0"/>
      <c r="AB384" s="370"/>
      <c r="AC384" s="370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4"/>
      <c r="R385" s="384"/>
      <c r="S385" s="384"/>
      <c r="T385" s="385"/>
      <c r="U385" s="34"/>
      <c r="V385" s="34"/>
      <c r="W385" s="35" t="s">
        <v>68</v>
      </c>
      <c r="X385" s="377">
        <v>0</v>
      </c>
      <c r="Y385" s="3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4"/>
      <c r="R386" s="384"/>
      <c r="S386" s="384"/>
      <c r="T386" s="385"/>
      <c r="U386" s="34"/>
      <c r="V386" s="34"/>
      <c r="W386" s="35" t="s">
        <v>68</v>
      </c>
      <c r="X386" s="377">
        <v>60</v>
      </c>
      <c r="Y386" s="378">
        <f>IFERROR(IF(X386="",0,CEILING((X386/$H386),1)*$H386),"")</f>
        <v>60</v>
      </c>
      <c r="Z386" s="36">
        <f>IFERROR(IF(Y386=0,"",ROUNDUP(Y386/H386,0)*0.00937),"")</f>
        <v>0.14055000000000001</v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63.6</v>
      </c>
      <c r="BN386" s="64">
        <f>IFERROR(Y386*I386/H386,"0")</f>
        <v>63.6</v>
      </c>
      <c r="BO386" s="64">
        <f>IFERROR(1/J386*(X386/H386),"0")</f>
        <v>0.125</v>
      </c>
      <c r="BP386" s="64">
        <f>IFERROR(1/J386*(Y386/H386),"0")</f>
        <v>0.125</v>
      </c>
    </row>
    <row r="387" spans="1:68" x14ac:dyDescent="0.2">
      <c r="A387" s="415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6"/>
      <c r="P387" s="398" t="s">
        <v>69</v>
      </c>
      <c r="Q387" s="399"/>
      <c r="R387" s="399"/>
      <c r="S387" s="399"/>
      <c r="T387" s="399"/>
      <c r="U387" s="399"/>
      <c r="V387" s="400"/>
      <c r="W387" s="37" t="s">
        <v>70</v>
      </c>
      <c r="X387" s="379">
        <f>IFERROR(X385/H385,"0")+IFERROR(X386/H386,"0")</f>
        <v>15</v>
      </c>
      <c r="Y387" s="379">
        <f>IFERROR(Y385/H385,"0")+IFERROR(Y386/H386,"0")</f>
        <v>15</v>
      </c>
      <c r="Z387" s="379">
        <f>IFERROR(IF(Z385="",0,Z385),"0")+IFERROR(IF(Z386="",0,Z386),"0")</f>
        <v>0.14055000000000001</v>
      </c>
      <c r="AA387" s="380"/>
      <c r="AB387" s="380"/>
      <c r="AC387" s="380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6"/>
      <c r="P388" s="398" t="s">
        <v>69</v>
      </c>
      <c r="Q388" s="399"/>
      <c r="R388" s="399"/>
      <c r="S388" s="399"/>
      <c r="T388" s="399"/>
      <c r="U388" s="399"/>
      <c r="V388" s="400"/>
      <c r="W388" s="37" t="s">
        <v>68</v>
      </c>
      <c r="X388" s="379">
        <f>IFERROR(SUM(X385:X386),"0")</f>
        <v>60</v>
      </c>
      <c r="Y388" s="379">
        <f>IFERROR(SUM(Y385:Y386),"0")</f>
        <v>60</v>
      </c>
      <c r="Z388" s="37"/>
      <c r="AA388" s="380"/>
      <c r="AB388" s="380"/>
      <c r="AC388" s="380"/>
    </row>
    <row r="389" spans="1:68" ht="14.25" customHeight="1" x14ac:dyDescent="0.25">
      <c r="A389" s="426" t="s">
        <v>71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70"/>
      <c r="AB389" s="370"/>
      <c r="AC389" s="370"/>
    </row>
    <row r="390" spans="1:68" ht="27" customHeight="1" x14ac:dyDescent="0.25">
      <c r="A390" s="54" t="s">
        <v>499</v>
      </c>
      <c r="B390" s="54" t="s">
        <v>500</v>
      </c>
      <c r="C390" s="31">
        <v>4301051560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4"/>
      <c r="R390" s="384"/>
      <c r="S390" s="384"/>
      <c r="T390" s="385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499</v>
      </c>
      <c r="B391" s="54" t="s">
        <v>501</v>
      </c>
      <c r="C391" s="31">
        <v>4301051639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4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4"/>
      <c r="R391" s="384"/>
      <c r="S391" s="384"/>
      <c r="T391" s="385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2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5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6"/>
      <c r="P393" s="398" t="s">
        <v>69</v>
      </c>
      <c r="Q393" s="399"/>
      <c r="R393" s="399"/>
      <c r="S393" s="399"/>
      <c r="T393" s="399"/>
      <c r="U393" s="399"/>
      <c r="V393" s="400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16"/>
      <c r="P394" s="398" t="s">
        <v>69</v>
      </c>
      <c r="Q394" s="399"/>
      <c r="R394" s="399"/>
      <c r="S394" s="399"/>
      <c r="T394" s="399"/>
      <c r="U394" s="399"/>
      <c r="V394" s="400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customHeight="1" x14ac:dyDescent="0.25">
      <c r="A395" s="426" t="s">
        <v>168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0"/>
      <c r="AB395" s="370"/>
      <c r="AC395" s="370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4"/>
      <c r="R396" s="384"/>
      <c r="S396" s="384"/>
      <c r="T396" s="385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6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4"/>
      <c r="R397" s="384"/>
      <c r="S397" s="384"/>
      <c r="T397" s="385"/>
      <c r="U397" s="34"/>
      <c r="V397" s="34"/>
      <c r="W397" s="35" t="s">
        <v>68</v>
      </c>
      <c r="X397" s="377">
        <v>504</v>
      </c>
      <c r="Y397" s="378">
        <f>IFERROR(IF(X397="",0,CEILING((X397/$H397),1)*$H397),"")</f>
        <v>507</v>
      </c>
      <c r="Z397" s="36">
        <f>IFERROR(IF(Y397=0,"",ROUNDUP(Y397/H397,0)*0.02175),"")</f>
        <v>1.4137499999999998</v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540.443076923077</v>
      </c>
      <c r="BN397" s="64">
        <f>IFERROR(Y397*I397/H397,"0")</f>
        <v>543.66000000000008</v>
      </c>
      <c r="BO397" s="64">
        <f>IFERROR(1/J397*(X397/H397),"0")</f>
        <v>1.1538461538461537</v>
      </c>
      <c r="BP397" s="64">
        <f>IFERROR(1/J397*(Y397/H397),"0")</f>
        <v>1.1607142857142856</v>
      </c>
    </row>
    <row r="398" spans="1:68" x14ac:dyDescent="0.2">
      <c r="A398" s="415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6"/>
      <c r="P398" s="398" t="s">
        <v>69</v>
      </c>
      <c r="Q398" s="399"/>
      <c r="R398" s="399"/>
      <c r="S398" s="399"/>
      <c r="T398" s="399"/>
      <c r="U398" s="399"/>
      <c r="V398" s="400"/>
      <c r="W398" s="37" t="s">
        <v>70</v>
      </c>
      <c r="X398" s="379">
        <f>IFERROR(X396/H396,"0")+IFERROR(X397/H397,"0")</f>
        <v>64.615384615384613</v>
      </c>
      <c r="Y398" s="379">
        <f>IFERROR(Y396/H396,"0")+IFERROR(Y397/H397,"0")</f>
        <v>65</v>
      </c>
      <c r="Z398" s="379">
        <f>IFERROR(IF(Z396="",0,Z396),"0")+IFERROR(IF(Z397="",0,Z397),"0")</f>
        <v>1.4137499999999998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6"/>
      <c r="P399" s="398" t="s">
        <v>69</v>
      </c>
      <c r="Q399" s="399"/>
      <c r="R399" s="399"/>
      <c r="S399" s="399"/>
      <c r="T399" s="399"/>
      <c r="U399" s="399"/>
      <c r="V399" s="400"/>
      <c r="W399" s="37" t="s">
        <v>68</v>
      </c>
      <c r="X399" s="379">
        <f>IFERROR(SUM(X396:X397),"0")</f>
        <v>504</v>
      </c>
      <c r="Y399" s="379">
        <f>IFERROR(SUM(Y396:Y397),"0")</f>
        <v>507</v>
      </c>
      <c r="Z399" s="37"/>
      <c r="AA399" s="380"/>
      <c r="AB399" s="380"/>
      <c r="AC399" s="380"/>
    </row>
    <row r="400" spans="1:68" ht="16.5" customHeight="1" x14ac:dyDescent="0.25">
      <c r="A400" s="392" t="s">
        <v>507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1"/>
      <c r="AB400" s="371"/>
      <c r="AC400" s="371"/>
    </row>
    <row r="401" spans="1:68" ht="14.25" customHeight="1" x14ac:dyDescent="0.25">
      <c r="A401" s="426" t="s">
        <v>109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393"/>
      <c r="AA401" s="370"/>
      <c r="AB401" s="370"/>
      <c r="AC401" s="370"/>
    </row>
    <row r="402" spans="1:68" ht="27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0" t="s">
        <v>510</v>
      </c>
      <c r="Q402" s="384"/>
      <c r="R402" s="384"/>
      <c r="S402" s="384"/>
      <c r="T402" s="385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4"/>
      <c r="R403" s="384"/>
      <c r="S403" s="384"/>
      <c r="T403" s="385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4"/>
      <c r="R404" s="384"/>
      <c r="S404" s="384"/>
      <c r="T404" s="385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6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4"/>
      <c r="R405" s="384"/>
      <c r="S405" s="384"/>
      <c r="T405" s="385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5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16"/>
      <c r="P406" s="398" t="s">
        <v>69</v>
      </c>
      <c r="Q406" s="399"/>
      <c r="R406" s="399"/>
      <c r="S406" s="399"/>
      <c r="T406" s="399"/>
      <c r="U406" s="399"/>
      <c r="V406" s="400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16"/>
      <c r="P407" s="398" t="s">
        <v>69</v>
      </c>
      <c r="Q407" s="399"/>
      <c r="R407" s="399"/>
      <c r="S407" s="399"/>
      <c r="T407" s="399"/>
      <c r="U407" s="399"/>
      <c r="V407" s="400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customHeight="1" x14ac:dyDescent="0.25">
      <c r="A408" s="426" t="s">
        <v>63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0"/>
      <c r="AB408" s="370"/>
      <c r="AC408" s="370"/>
    </row>
    <row r="409" spans="1:68" ht="27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4"/>
      <c r="R409" s="384"/>
      <c r="S409" s="384"/>
      <c r="T409" s="385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4"/>
      <c r="R410" s="384"/>
      <c r="S410" s="384"/>
      <c r="T410" s="385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5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6"/>
      <c r="P411" s="398" t="s">
        <v>69</v>
      </c>
      <c r="Q411" s="399"/>
      <c r="R411" s="399"/>
      <c r="S411" s="399"/>
      <c r="T411" s="399"/>
      <c r="U411" s="399"/>
      <c r="V411" s="400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6"/>
      <c r="P412" s="398" t="s">
        <v>69</v>
      </c>
      <c r="Q412" s="399"/>
      <c r="R412" s="399"/>
      <c r="S412" s="399"/>
      <c r="T412" s="399"/>
      <c r="U412" s="399"/>
      <c r="V412" s="400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customHeight="1" x14ac:dyDescent="0.25">
      <c r="A413" s="426" t="s">
        <v>71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0"/>
      <c r="AB413" s="370"/>
      <c r="AC413" s="370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7">
        <v>0</v>
      </c>
      <c r="Y414" s="378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4"/>
      <c r="R415" s="384"/>
      <c r="S415" s="384"/>
      <c r="T415" s="385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4"/>
      <c r="R416" s="384"/>
      <c r="S416" s="384"/>
      <c r="T416" s="385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4"/>
      <c r="R417" s="384"/>
      <c r="S417" s="384"/>
      <c r="T417" s="385"/>
      <c r="U417" s="34"/>
      <c r="V417" s="34"/>
      <c r="W417" s="35" t="s">
        <v>68</v>
      </c>
      <c r="X417" s="377">
        <v>280.8</v>
      </c>
      <c r="Y417" s="378">
        <f>IFERROR(IF(X417="",0,CEILING((X417/$H417),1)*$H417),"")</f>
        <v>280.8</v>
      </c>
      <c r="Z417" s="36">
        <f>IFERROR(IF(Y417=0,"",ROUNDUP(Y417/H417,0)*0.00753),"")</f>
        <v>0.88101000000000007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314.02800000000008</v>
      </c>
      <c r="BN417" s="64">
        <f>IFERROR(Y417*I417/H417,"0")</f>
        <v>314.02800000000008</v>
      </c>
      <c r="BO417" s="64">
        <f>IFERROR(1/J417*(X417/H417),"0")</f>
        <v>0.75000000000000011</v>
      </c>
      <c r="BP417" s="64">
        <f>IFERROR(1/J417*(Y417/H417),"0")</f>
        <v>0.75000000000000011</v>
      </c>
    </row>
    <row r="418" spans="1:68" ht="27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5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416"/>
      <c r="P419" s="398" t="s">
        <v>69</v>
      </c>
      <c r="Q419" s="399"/>
      <c r="R419" s="399"/>
      <c r="S419" s="399"/>
      <c r="T419" s="399"/>
      <c r="U419" s="399"/>
      <c r="V419" s="400"/>
      <c r="W419" s="37" t="s">
        <v>70</v>
      </c>
      <c r="X419" s="379">
        <f>IFERROR(X414/H414,"0")+IFERROR(X415/H415,"0")+IFERROR(X416/H416,"0")+IFERROR(X417/H417,"0")+IFERROR(X418/H418,"0")</f>
        <v>117.00000000000001</v>
      </c>
      <c r="Y419" s="379">
        <f>IFERROR(Y414/H414,"0")+IFERROR(Y415/H415,"0")+IFERROR(Y416/H416,"0")+IFERROR(Y417/H417,"0")+IFERROR(Y418/H418,"0")</f>
        <v>117.00000000000001</v>
      </c>
      <c r="Z419" s="379">
        <f>IFERROR(IF(Z414="",0,Z414),"0")+IFERROR(IF(Z415="",0,Z415),"0")+IFERROR(IF(Z416="",0,Z416),"0")+IFERROR(IF(Z417="",0,Z417),"0")+IFERROR(IF(Z418="",0,Z418),"0")</f>
        <v>0.88101000000000007</v>
      </c>
      <c r="AA419" s="380"/>
      <c r="AB419" s="380"/>
      <c r="AC419" s="380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416"/>
      <c r="P420" s="398" t="s">
        <v>69</v>
      </c>
      <c r="Q420" s="399"/>
      <c r="R420" s="399"/>
      <c r="S420" s="399"/>
      <c r="T420" s="399"/>
      <c r="U420" s="399"/>
      <c r="V420" s="400"/>
      <c r="W420" s="37" t="s">
        <v>68</v>
      </c>
      <c r="X420" s="379">
        <f>IFERROR(SUM(X414:X418),"0")</f>
        <v>280.8</v>
      </c>
      <c r="Y420" s="379">
        <f>IFERROR(SUM(Y414:Y418),"0")</f>
        <v>280.8</v>
      </c>
      <c r="Z420" s="37"/>
      <c r="AA420" s="380"/>
      <c r="AB420" s="380"/>
      <c r="AC420" s="380"/>
    </row>
    <row r="421" spans="1:68" ht="14.25" customHeight="1" x14ac:dyDescent="0.25">
      <c r="A421" s="426" t="s">
        <v>168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93"/>
      <c r="AA421" s="370"/>
      <c r="AB421" s="370"/>
      <c r="AC421" s="370"/>
    </row>
    <row r="422" spans="1:68" ht="27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4"/>
      <c r="R422" s="384"/>
      <c r="S422" s="384"/>
      <c r="T422" s="385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5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416"/>
      <c r="P423" s="398" t="s">
        <v>69</v>
      </c>
      <c r="Q423" s="399"/>
      <c r="R423" s="399"/>
      <c r="S423" s="399"/>
      <c r="T423" s="399"/>
      <c r="U423" s="399"/>
      <c r="V423" s="400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6"/>
      <c r="P424" s="398" t="s">
        <v>69</v>
      </c>
      <c r="Q424" s="399"/>
      <c r="R424" s="399"/>
      <c r="S424" s="399"/>
      <c r="T424" s="399"/>
      <c r="U424" s="399"/>
      <c r="V424" s="400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customHeight="1" x14ac:dyDescent="0.2">
      <c r="A425" s="401" t="s">
        <v>532</v>
      </c>
      <c r="B425" s="402"/>
      <c r="C425" s="402"/>
      <c r="D425" s="402"/>
      <c r="E425" s="402"/>
      <c r="F425" s="402"/>
      <c r="G425" s="402"/>
      <c r="H425" s="402"/>
      <c r="I425" s="402"/>
      <c r="J425" s="402"/>
      <c r="K425" s="402"/>
      <c r="L425" s="402"/>
      <c r="M425" s="402"/>
      <c r="N425" s="402"/>
      <c r="O425" s="402"/>
      <c r="P425" s="402"/>
      <c r="Q425" s="402"/>
      <c r="R425" s="402"/>
      <c r="S425" s="402"/>
      <c r="T425" s="402"/>
      <c r="U425" s="402"/>
      <c r="V425" s="402"/>
      <c r="W425" s="402"/>
      <c r="X425" s="402"/>
      <c r="Y425" s="402"/>
      <c r="Z425" s="402"/>
      <c r="AA425" s="48"/>
      <c r="AB425" s="48"/>
      <c r="AC425" s="48"/>
    </row>
    <row r="426" spans="1:68" ht="16.5" customHeight="1" x14ac:dyDescent="0.25">
      <c r="A426" s="392" t="s">
        <v>533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71"/>
      <c r="AB426" s="371"/>
      <c r="AC426" s="371"/>
    </row>
    <row r="427" spans="1:68" ht="14.25" customHeight="1" x14ac:dyDescent="0.25">
      <c r="A427" s="426" t="s">
        <v>109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0"/>
      <c r="AB427" s="370"/>
      <c r="AC427" s="370"/>
    </row>
    <row r="428" spans="1:68" ht="27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4"/>
      <c r="R428" s="384"/>
      <c r="S428" s="384"/>
      <c r="T428" s="385"/>
      <c r="U428" s="34"/>
      <c r="V428" s="34"/>
      <c r="W428" s="35" t="s">
        <v>68</v>
      </c>
      <c r="X428" s="377">
        <v>62.1</v>
      </c>
      <c r="Y428" s="378">
        <f>IFERROR(IF(X428="",0,CEILING((X428/$H428),1)*$H428),"")</f>
        <v>62.1</v>
      </c>
      <c r="Z428" s="36">
        <f>IFERROR(IF(Y428=0,"",ROUNDUP(Y428/H428,0)*0.00753),"")</f>
        <v>0.17319000000000001</v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66.7</v>
      </c>
      <c r="BN428" s="64">
        <f>IFERROR(Y428*I428/H428,"0")</f>
        <v>66.7</v>
      </c>
      <c r="BO428" s="64">
        <f>IFERROR(1/J428*(X428/H428),"0")</f>
        <v>0.14743589743589744</v>
      </c>
      <c r="BP428" s="64">
        <f>IFERROR(1/J428*(Y428/H428),"0")</f>
        <v>0.14743589743589744</v>
      </c>
    </row>
    <row r="429" spans="1:68" x14ac:dyDescent="0.2">
      <c r="A429" s="415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6"/>
      <c r="P429" s="398" t="s">
        <v>69</v>
      </c>
      <c r="Q429" s="399"/>
      <c r="R429" s="399"/>
      <c r="S429" s="399"/>
      <c r="T429" s="399"/>
      <c r="U429" s="399"/>
      <c r="V429" s="400"/>
      <c r="W429" s="37" t="s">
        <v>70</v>
      </c>
      <c r="X429" s="379">
        <f>IFERROR(X428/H428,"0")</f>
        <v>23</v>
      </c>
      <c r="Y429" s="379">
        <f>IFERROR(Y428/H428,"0")</f>
        <v>23</v>
      </c>
      <c r="Z429" s="379">
        <f>IFERROR(IF(Z428="",0,Z428),"0")</f>
        <v>0.17319000000000001</v>
      </c>
      <c r="AA429" s="380"/>
      <c r="AB429" s="380"/>
      <c r="AC429" s="380"/>
    </row>
    <row r="430" spans="1:68" x14ac:dyDescent="0.2">
      <c r="A430" s="393"/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416"/>
      <c r="P430" s="398" t="s">
        <v>69</v>
      </c>
      <c r="Q430" s="399"/>
      <c r="R430" s="399"/>
      <c r="S430" s="399"/>
      <c r="T430" s="399"/>
      <c r="U430" s="399"/>
      <c r="V430" s="400"/>
      <c r="W430" s="37" t="s">
        <v>68</v>
      </c>
      <c r="X430" s="379">
        <f>IFERROR(SUM(X428:X428),"0")</f>
        <v>62.1</v>
      </c>
      <c r="Y430" s="379">
        <f>IFERROR(SUM(Y428:Y428),"0")</f>
        <v>62.1</v>
      </c>
      <c r="Z430" s="37"/>
      <c r="AA430" s="380"/>
      <c r="AB430" s="380"/>
      <c r="AC430" s="380"/>
    </row>
    <row r="431" spans="1:68" ht="14.25" customHeight="1" x14ac:dyDescent="0.25">
      <c r="A431" s="426" t="s">
        <v>63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70"/>
      <c r="AB431" s="370"/>
      <c r="AC431" s="370"/>
    </row>
    <row r="432" spans="1:68" ht="27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4"/>
      <c r="R432" s="384"/>
      <c r="S432" s="384"/>
      <c r="T432" s="385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4"/>
      <c r="R433" s="384"/>
      <c r="S433" s="384"/>
      <c r="T433" s="385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4"/>
      <c r="R434" s="384"/>
      <c r="S434" s="384"/>
      <c r="T434" s="385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547</v>
      </c>
      <c r="B439" s="54" t="s">
        <v>548</v>
      </c>
      <c r="C439" s="31">
        <v>4301031178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547</v>
      </c>
      <c r="B440" s="54" t="s">
        <v>549</v>
      </c>
      <c r="C440" s="31">
        <v>4301031330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4"/>
      <c r="R440" s="384"/>
      <c r="S440" s="384"/>
      <c r="T440" s="385"/>
      <c r="U440" s="34"/>
      <c r="V440" s="34"/>
      <c r="W440" s="35" t="s">
        <v>68</v>
      </c>
      <c r="X440" s="377">
        <v>21</v>
      </c>
      <c r="Y440" s="378">
        <f t="shared" si="72"/>
        <v>21</v>
      </c>
      <c r="Z440" s="36">
        <f t="shared" si="77"/>
        <v>5.0200000000000002E-2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22.299999999999997</v>
      </c>
      <c r="BN440" s="64">
        <f t="shared" si="74"/>
        <v>22.299999999999997</v>
      </c>
      <c r="BO440" s="64">
        <f t="shared" si="75"/>
        <v>4.2735042735042736E-2</v>
      </c>
      <c r="BP440" s="64">
        <f t="shared" si="76"/>
        <v>4.2735042735042736E-2</v>
      </c>
    </row>
    <row r="441" spans="1:68" ht="37.5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7">
        <v>52.5</v>
      </c>
      <c r="Y443" s="378">
        <f t="shared" si="72"/>
        <v>52.5</v>
      </c>
      <c r="Z443" s="36">
        <f t="shared" si="77"/>
        <v>0.1255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55.75</v>
      </c>
      <c r="BN443" s="64">
        <f t="shared" si="74"/>
        <v>55.75</v>
      </c>
      <c r="BO443" s="64">
        <f t="shared" si="75"/>
        <v>0.10683760683760685</v>
      </c>
      <c r="BP443" s="64">
        <f t="shared" si="76"/>
        <v>0.10683760683760685</v>
      </c>
    </row>
    <row r="444" spans="1:68" ht="37.5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3" t="s">
        <v>556</v>
      </c>
      <c r="Q444" s="384"/>
      <c r="R444" s="384"/>
      <c r="S444" s="384"/>
      <c r="T444" s="385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4"/>
      <c r="R445" s="384"/>
      <c r="S445" s="384"/>
      <c r="T445" s="385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4"/>
      <c r="R446" s="384"/>
      <c r="S446" s="384"/>
      <c r="T446" s="385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7">
        <v>21</v>
      </c>
      <c r="Y447" s="378">
        <f t="shared" si="72"/>
        <v>21</v>
      </c>
      <c r="Z447" s="36">
        <f t="shared" si="77"/>
        <v>5.0200000000000002E-2</v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22.299999999999997</v>
      </c>
      <c r="BN447" s="64">
        <f t="shared" si="74"/>
        <v>22.299999999999997</v>
      </c>
      <c r="BO447" s="64">
        <f t="shared" si="75"/>
        <v>4.2735042735042736E-2</v>
      </c>
      <c r="BP447" s="64">
        <f t="shared" si="76"/>
        <v>4.2735042735042736E-2</v>
      </c>
    </row>
    <row r="448" spans="1:68" ht="27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4"/>
      <c r="R448" s="384"/>
      <c r="S448" s="384"/>
      <c r="T448" s="385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4"/>
      <c r="R449" s="384"/>
      <c r="S449" s="384"/>
      <c r="T449" s="385"/>
      <c r="U449" s="34"/>
      <c r="V449" s="34"/>
      <c r="W449" s="35" t="s">
        <v>68</v>
      </c>
      <c r="X449" s="377">
        <v>35.700000000000003</v>
      </c>
      <c r="Y449" s="378">
        <f t="shared" si="72"/>
        <v>35.700000000000003</v>
      </c>
      <c r="Z449" s="36">
        <f t="shared" si="77"/>
        <v>8.5339999999999999E-2</v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37.910000000000004</v>
      </c>
      <c r="BN449" s="64">
        <f t="shared" si="74"/>
        <v>37.910000000000004</v>
      </c>
      <c r="BO449" s="64">
        <f t="shared" si="75"/>
        <v>7.2649572649572655E-2</v>
      </c>
      <c r="BP449" s="64">
        <f t="shared" si="76"/>
        <v>7.2649572649572655E-2</v>
      </c>
    </row>
    <row r="450" spans="1:68" ht="27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4"/>
      <c r="R450" s="384"/>
      <c r="S450" s="384"/>
      <c r="T450" s="385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4"/>
      <c r="R451" s="384"/>
      <c r="S451" s="384"/>
      <c r="T451" s="385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2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4"/>
      <c r="R452" s="384"/>
      <c r="S452" s="384"/>
      <c r="T452" s="385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5"/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416"/>
      <c r="P453" s="398" t="s">
        <v>69</v>
      </c>
      <c r="Q453" s="399"/>
      <c r="R453" s="399"/>
      <c r="S453" s="399"/>
      <c r="T453" s="399"/>
      <c r="U453" s="399"/>
      <c r="V453" s="400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62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62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0.31123999999999996</v>
      </c>
      <c r="AA453" s="380"/>
      <c r="AB453" s="380"/>
      <c r="AC453" s="380"/>
    </row>
    <row r="454" spans="1:68" x14ac:dyDescent="0.2">
      <c r="A454" s="39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16"/>
      <c r="P454" s="398" t="s">
        <v>69</v>
      </c>
      <c r="Q454" s="399"/>
      <c r="R454" s="399"/>
      <c r="S454" s="399"/>
      <c r="T454" s="399"/>
      <c r="U454" s="399"/>
      <c r="V454" s="400"/>
      <c r="W454" s="37" t="s">
        <v>68</v>
      </c>
      <c r="X454" s="379">
        <f>IFERROR(SUM(X432:X452),"0")</f>
        <v>130.19999999999999</v>
      </c>
      <c r="Y454" s="379">
        <f>IFERROR(SUM(Y432:Y452),"0")</f>
        <v>130.19999999999999</v>
      </c>
      <c r="Z454" s="37"/>
      <c r="AA454" s="380"/>
      <c r="AB454" s="380"/>
      <c r="AC454" s="380"/>
    </row>
    <row r="455" spans="1:68" ht="14.25" customHeight="1" x14ac:dyDescent="0.25">
      <c r="A455" s="426" t="s">
        <v>71</v>
      </c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  <c r="X455" s="393"/>
      <c r="Y455" s="393"/>
      <c r="Z455" s="393"/>
      <c r="AA455" s="370"/>
      <c r="AB455" s="370"/>
      <c r="AC455" s="370"/>
    </row>
    <row r="456" spans="1:68" ht="27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4"/>
      <c r="R456" s="384"/>
      <c r="S456" s="384"/>
      <c r="T456" s="385"/>
      <c r="U456" s="34"/>
      <c r="V456" s="34"/>
      <c r="W456" s="35" t="s">
        <v>68</v>
      </c>
      <c r="X456" s="377">
        <v>139.19999999999999</v>
      </c>
      <c r="Y456" s="378">
        <f>IFERROR(IF(X456="",0,CEILING((X456/$H456),1)*$H456),"")</f>
        <v>139.19999999999999</v>
      </c>
      <c r="Z456" s="36">
        <f>IFERROR(IF(Y456=0,"",ROUNDUP(Y456/H456,0)*0.00937),"")</f>
        <v>0.54345999999999994</v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153.46799999999999</v>
      </c>
      <c r="BN456" s="64">
        <f>IFERROR(Y456*I456/H456,"0")</f>
        <v>153.46799999999999</v>
      </c>
      <c r="BO456" s="64">
        <f>IFERROR(1/J456*(X456/H456),"0")</f>
        <v>0.48333333333333334</v>
      </c>
      <c r="BP456" s="64">
        <f>IFERROR(1/J456*(Y456/H456),"0")</f>
        <v>0.48333333333333334</v>
      </c>
    </row>
    <row r="457" spans="1:68" ht="27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4"/>
      <c r="R457" s="384"/>
      <c r="S457" s="384"/>
      <c r="T457" s="385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5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6"/>
      <c r="P458" s="398" t="s">
        <v>69</v>
      </c>
      <c r="Q458" s="399"/>
      <c r="R458" s="399"/>
      <c r="S458" s="399"/>
      <c r="T458" s="399"/>
      <c r="U458" s="399"/>
      <c r="V458" s="400"/>
      <c r="W458" s="37" t="s">
        <v>70</v>
      </c>
      <c r="X458" s="379">
        <f>IFERROR(X456/H456,"0")+IFERROR(X457/H457,"0")</f>
        <v>58</v>
      </c>
      <c r="Y458" s="379">
        <f>IFERROR(Y456/H456,"0")+IFERROR(Y457/H457,"0")</f>
        <v>58</v>
      </c>
      <c r="Z458" s="379">
        <f>IFERROR(IF(Z456="",0,Z456),"0")+IFERROR(IF(Z457="",0,Z457),"0")</f>
        <v>0.54345999999999994</v>
      </c>
      <c r="AA458" s="380"/>
      <c r="AB458" s="380"/>
      <c r="AC458" s="380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6"/>
      <c r="P459" s="398" t="s">
        <v>69</v>
      </c>
      <c r="Q459" s="399"/>
      <c r="R459" s="399"/>
      <c r="S459" s="399"/>
      <c r="T459" s="399"/>
      <c r="U459" s="399"/>
      <c r="V459" s="400"/>
      <c r="W459" s="37" t="s">
        <v>68</v>
      </c>
      <c r="X459" s="379">
        <f>IFERROR(SUM(X456:X457),"0")</f>
        <v>139.19999999999999</v>
      </c>
      <c r="Y459" s="379">
        <f>IFERROR(SUM(Y456:Y457),"0")</f>
        <v>139.19999999999999</v>
      </c>
      <c r="Z459" s="37"/>
      <c r="AA459" s="380"/>
      <c r="AB459" s="380"/>
      <c r="AC459" s="380"/>
    </row>
    <row r="460" spans="1:68" ht="14.25" customHeight="1" x14ac:dyDescent="0.25">
      <c r="A460" s="426" t="s">
        <v>95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70"/>
      <c r="AB460" s="370"/>
      <c r="AC460" s="370"/>
    </row>
    <row r="461" spans="1:68" ht="27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4"/>
      <c r="R461" s="384"/>
      <c r="S461" s="384"/>
      <c r="T461" s="385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5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416"/>
      <c r="P462" s="398" t="s">
        <v>69</v>
      </c>
      <c r="Q462" s="399"/>
      <c r="R462" s="399"/>
      <c r="S462" s="399"/>
      <c r="T462" s="399"/>
      <c r="U462" s="399"/>
      <c r="V462" s="400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x14ac:dyDescent="0.2">
      <c r="A463" s="39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6"/>
      <c r="P463" s="398" t="s">
        <v>69</v>
      </c>
      <c r="Q463" s="399"/>
      <c r="R463" s="399"/>
      <c r="S463" s="399"/>
      <c r="T463" s="399"/>
      <c r="U463" s="399"/>
      <c r="V463" s="400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customHeight="1" x14ac:dyDescent="0.25">
      <c r="A464" s="392" t="s">
        <v>578</v>
      </c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  <c r="X464" s="393"/>
      <c r="Y464" s="393"/>
      <c r="Z464" s="393"/>
      <c r="AA464" s="371"/>
      <c r="AB464" s="371"/>
      <c r="AC464" s="371"/>
    </row>
    <row r="465" spans="1:68" ht="14.25" customHeight="1" x14ac:dyDescent="0.25">
      <c r="A465" s="426" t="s">
        <v>147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0"/>
      <c r="AB465" s="370"/>
      <c r="AC465" s="370"/>
    </row>
    <row r="466" spans="1:68" ht="27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4"/>
      <c r="R466" s="384"/>
      <c r="S466" s="384"/>
      <c r="T466" s="385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5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6"/>
      <c r="P467" s="398" t="s">
        <v>69</v>
      </c>
      <c r="Q467" s="399"/>
      <c r="R467" s="399"/>
      <c r="S467" s="399"/>
      <c r="T467" s="399"/>
      <c r="U467" s="399"/>
      <c r="V467" s="400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6"/>
      <c r="P468" s="398" t="s">
        <v>69</v>
      </c>
      <c r="Q468" s="399"/>
      <c r="R468" s="399"/>
      <c r="S468" s="399"/>
      <c r="T468" s="399"/>
      <c r="U468" s="399"/>
      <c r="V468" s="400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customHeight="1" x14ac:dyDescent="0.25">
      <c r="A469" s="426" t="s">
        <v>63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0"/>
      <c r="AB469" s="370"/>
      <c r="AC469" s="370"/>
    </row>
    <row r="470" spans="1:68" ht="27" customHeight="1" x14ac:dyDescent="0.25">
      <c r="A470" s="54" t="s">
        <v>581</v>
      </c>
      <c r="B470" s="54" t="s">
        <v>582</v>
      </c>
      <c r="C470" s="31">
        <v>4301031212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4"/>
      <c r="R470" s="384"/>
      <c r="S470" s="384"/>
      <c r="T470" s="385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581</v>
      </c>
      <c r="B471" s="54" t="s">
        <v>583</v>
      </c>
      <c r="C471" s="31">
        <v>4301031324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4"/>
      <c r="R471" s="384"/>
      <c r="S471" s="384"/>
      <c r="T471" s="385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4"/>
      <c r="R472" s="384"/>
      <c r="S472" s="384"/>
      <c r="T472" s="385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4"/>
      <c r="R473" s="384"/>
      <c r="S473" s="384"/>
      <c r="T473" s="385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588</v>
      </c>
      <c r="B474" s="54" t="s">
        <v>589</v>
      </c>
      <c r="C474" s="31">
        <v>4301031173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4"/>
      <c r="R474" s="384"/>
      <c r="S474" s="384"/>
      <c r="T474" s="385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588</v>
      </c>
      <c r="B475" s="54" t="s">
        <v>590</v>
      </c>
      <c r="C475" s="31">
        <v>4301031327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4"/>
      <c r="R475" s="384"/>
      <c r="S475" s="384"/>
      <c r="T475" s="385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5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416"/>
      <c r="P476" s="398" t="s">
        <v>69</v>
      </c>
      <c r="Q476" s="399"/>
      <c r="R476" s="399"/>
      <c r="S476" s="399"/>
      <c r="T476" s="399"/>
      <c r="U476" s="399"/>
      <c r="V476" s="400"/>
      <c r="W476" s="37" t="s">
        <v>70</v>
      </c>
      <c r="X476" s="379">
        <f>IFERROR(X470/H470,"0")+IFERROR(X471/H471,"0")+IFERROR(X472/H472,"0")+IFERROR(X473/H473,"0")+IFERROR(X474/H474,"0")+IFERROR(X475/H475,"0")</f>
        <v>0</v>
      </c>
      <c r="Y476" s="379">
        <f>IFERROR(Y470/H470,"0")+IFERROR(Y471/H471,"0")+IFERROR(Y472/H472,"0")+IFERROR(Y473/H473,"0")+IFERROR(Y474/H474,"0")+IFERROR(Y475/H475,"0")</f>
        <v>0</v>
      </c>
      <c r="Z476" s="379">
        <f>IFERROR(IF(Z470="",0,Z470),"0")+IFERROR(IF(Z471="",0,Z471),"0")+IFERROR(IF(Z472="",0,Z472),"0")+IFERROR(IF(Z473="",0,Z473),"0")+IFERROR(IF(Z474="",0,Z474),"0")+IFERROR(IF(Z475="",0,Z475),"0")</f>
        <v>0</v>
      </c>
      <c r="AA476" s="380"/>
      <c r="AB476" s="380"/>
      <c r="AC476" s="380"/>
    </row>
    <row r="477" spans="1:68" x14ac:dyDescent="0.2">
      <c r="A477" s="393"/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416"/>
      <c r="P477" s="398" t="s">
        <v>69</v>
      </c>
      <c r="Q477" s="399"/>
      <c r="R477" s="399"/>
      <c r="S477" s="399"/>
      <c r="T477" s="399"/>
      <c r="U477" s="399"/>
      <c r="V477" s="400"/>
      <c r="W477" s="37" t="s">
        <v>68</v>
      </c>
      <c r="X477" s="379">
        <f>IFERROR(SUM(X470:X475),"0")</f>
        <v>0</v>
      </c>
      <c r="Y477" s="379">
        <f>IFERROR(SUM(Y470:Y475),"0")</f>
        <v>0</v>
      </c>
      <c r="Z477" s="37"/>
      <c r="AA477" s="380"/>
      <c r="AB477" s="380"/>
      <c r="AC477" s="380"/>
    </row>
    <row r="478" spans="1:68" ht="14.25" customHeight="1" x14ac:dyDescent="0.25">
      <c r="A478" s="426" t="s">
        <v>104</v>
      </c>
      <c r="B478" s="393"/>
      <c r="C478" s="393"/>
      <c r="D478" s="393"/>
      <c r="E478" s="393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  <c r="X478" s="393"/>
      <c r="Y478" s="393"/>
      <c r="Z478" s="393"/>
      <c r="AA478" s="370"/>
      <c r="AB478" s="370"/>
      <c r="AC478" s="370"/>
    </row>
    <row r="479" spans="1:68" ht="27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4"/>
      <c r="R479" s="384"/>
      <c r="S479" s="384"/>
      <c r="T479" s="385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5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16"/>
      <c r="P480" s="398" t="s">
        <v>69</v>
      </c>
      <c r="Q480" s="399"/>
      <c r="R480" s="399"/>
      <c r="S480" s="399"/>
      <c r="T480" s="399"/>
      <c r="U480" s="399"/>
      <c r="V480" s="400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6"/>
      <c r="P481" s="398" t="s">
        <v>69</v>
      </c>
      <c r="Q481" s="399"/>
      <c r="R481" s="399"/>
      <c r="S481" s="399"/>
      <c r="T481" s="399"/>
      <c r="U481" s="399"/>
      <c r="V481" s="400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customHeight="1" x14ac:dyDescent="0.25">
      <c r="A482" s="392" t="s">
        <v>593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1"/>
      <c r="AB482" s="371"/>
      <c r="AC482" s="371"/>
    </row>
    <row r="483" spans="1:68" ht="14.25" customHeight="1" x14ac:dyDescent="0.25">
      <c r="A483" s="426" t="s">
        <v>63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0"/>
      <c r="AB483" s="370"/>
      <c r="AC483" s="370"/>
    </row>
    <row r="484" spans="1:68" ht="27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4"/>
      <c r="R484" s="384"/>
      <c r="S484" s="384"/>
      <c r="T484" s="385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4"/>
      <c r="R485" s="384"/>
      <c r="S485" s="384"/>
      <c r="T485" s="385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4"/>
      <c r="R486" s="384"/>
      <c r="S486" s="384"/>
      <c r="T486" s="385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5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416"/>
      <c r="P487" s="398" t="s">
        <v>69</v>
      </c>
      <c r="Q487" s="399"/>
      <c r="R487" s="399"/>
      <c r="S487" s="399"/>
      <c r="T487" s="399"/>
      <c r="U487" s="399"/>
      <c r="V487" s="400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416"/>
      <c r="P488" s="398" t="s">
        <v>69</v>
      </c>
      <c r="Q488" s="399"/>
      <c r="R488" s="399"/>
      <c r="S488" s="399"/>
      <c r="T488" s="399"/>
      <c r="U488" s="399"/>
      <c r="V488" s="400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customHeight="1" x14ac:dyDescent="0.25">
      <c r="A489" s="392" t="s">
        <v>600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1"/>
      <c r="AB489" s="371"/>
      <c r="AC489" s="371"/>
    </row>
    <row r="490" spans="1:68" ht="14.25" customHeight="1" x14ac:dyDescent="0.25">
      <c r="A490" s="426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0"/>
      <c r="AB490" s="370"/>
      <c r="AC490" s="370"/>
    </row>
    <row r="491" spans="1:68" ht="27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4"/>
      <c r="R491" s="384"/>
      <c r="S491" s="384"/>
      <c r="T491" s="385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5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6"/>
      <c r="P492" s="398" t="s">
        <v>69</v>
      </c>
      <c r="Q492" s="399"/>
      <c r="R492" s="399"/>
      <c r="S492" s="399"/>
      <c r="T492" s="399"/>
      <c r="U492" s="399"/>
      <c r="V492" s="400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6"/>
      <c r="P493" s="398" t="s">
        <v>69</v>
      </c>
      <c r="Q493" s="399"/>
      <c r="R493" s="399"/>
      <c r="S493" s="399"/>
      <c r="T493" s="399"/>
      <c r="U493" s="399"/>
      <c r="V493" s="400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customHeight="1" x14ac:dyDescent="0.2">
      <c r="A494" s="401" t="s">
        <v>603</v>
      </c>
      <c r="B494" s="402"/>
      <c r="C494" s="402"/>
      <c r="D494" s="402"/>
      <c r="E494" s="402"/>
      <c r="F494" s="402"/>
      <c r="G494" s="402"/>
      <c r="H494" s="402"/>
      <c r="I494" s="402"/>
      <c r="J494" s="402"/>
      <c r="K494" s="402"/>
      <c r="L494" s="402"/>
      <c r="M494" s="402"/>
      <c r="N494" s="402"/>
      <c r="O494" s="402"/>
      <c r="P494" s="402"/>
      <c r="Q494" s="402"/>
      <c r="R494" s="402"/>
      <c r="S494" s="402"/>
      <c r="T494" s="402"/>
      <c r="U494" s="402"/>
      <c r="V494" s="402"/>
      <c r="W494" s="402"/>
      <c r="X494" s="402"/>
      <c r="Y494" s="402"/>
      <c r="Z494" s="402"/>
      <c r="AA494" s="48"/>
      <c r="AB494" s="48"/>
      <c r="AC494" s="48"/>
    </row>
    <row r="495" spans="1:68" ht="16.5" customHeight="1" x14ac:dyDescent="0.25">
      <c r="A495" s="392" t="s">
        <v>603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71"/>
      <c r="AB495" s="371"/>
      <c r="AC495" s="371"/>
    </row>
    <row r="496" spans="1:68" ht="14.25" customHeight="1" x14ac:dyDescent="0.25">
      <c r="A496" s="426" t="s">
        <v>109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0"/>
      <c r="AB496" s="370"/>
      <c r="AC496" s="370"/>
    </row>
    <row r="497" spans="1:68" ht="27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4"/>
      <c r="R497" s="384"/>
      <c r="S497" s="384"/>
      <c r="T497" s="385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7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4"/>
      <c r="R500" s="384"/>
      <c r="S500" s="384"/>
      <c r="T500" s="385"/>
      <c r="U500" s="34"/>
      <c r="V500" s="34"/>
      <c r="W500" s="35" t="s">
        <v>68</v>
      </c>
      <c r="X500" s="377">
        <v>0</v>
      </c>
      <c r="Y500" s="378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6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4"/>
      <c r="R502" s="384"/>
      <c r="S502" s="384"/>
      <c r="T502" s="385"/>
      <c r="U502" s="34"/>
      <c r="V502" s="34"/>
      <c r="W502" s="35" t="s">
        <v>68</v>
      </c>
      <c r="X502" s="377">
        <v>0</v>
      </c>
      <c r="Y502" s="378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4"/>
      <c r="R503" s="384"/>
      <c r="S503" s="384"/>
      <c r="T503" s="385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4"/>
      <c r="R504" s="384"/>
      <c r="S504" s="384"/>
      <c r="T504" s="385"/>
      <c r="U504" s="34"/>
      <c r="V504" s="34"/>
      <c r="W504" s="35" t="s">
        <v>68</v>
      </c>
      <c r="X504" s="377">
        <v>120</v>
      </c>
      <c r="Y504" s="378">
        <f t="shared" si="83"/>
        <v>122.4</v>
      </c>
      <c r="Z504" s="36">
        <f>IFERROR(IF(Y504=0,"",ROUNDUP(Y504/H504,0)*0.00937),"")</f>
        <v>0.31857999999999997</v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127.99999999999999</v>
      </c>
      <c r="BN504" s="64">
        <f t="shared" si="86"/>
        <v>130.56</v>
      </c>
      <c r="BO504" s="64">
        <f t="shared" si="87"/>
        <v>0.27777777777777779</v>
      </c>
      <c r="BP504" s="64">
        <f t="shared" si="88"/>
        <v>0.28333333333333333</v>
      </c>
    </row>
    <row r="505" spans="1:68" x14ac:dyDescent="0.2">
      <c r="A505" s="415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416"/>
      <c r="P505" s="398" t="s">
        <v>69</v>
      </c>
      <c r="Q505" s="399"/>
      <c r="R505" s="399"/>
      <c r="S505" s="399"/>
      <c r="T505" s="399"/>
      <c r="U505" s="399"/>
      <c r="V505" s="400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33.333333333333336</v>
      </c>
      <c r="Y505" s="379">
        <f>IFERROR(Y497/H497,"0")+IFERROR(Y498/H498,"0")+IFERROR(Y499/H499,"0")+IFERROR(Y500/H500,"0")+IFERROR(Y501/H501,"0")+IFERROR(Y502/H502,"0")+IFERROR(Y503/H503,"0")+IFERROR(Y504/H504,"0")</f>
        <v>34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0.31857999999999997</v>
      </c>
      <c r="AA505" s="380"/>
      <c r="AB505" s="380"/>
      <c r="AC505" s="380"/>
    </row>
    <row r="506" spans="1:68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16"/>
      <c r="P506" s="398" t="s">
        <v>69</v>
      </c>
      <c r="Q506" s="399"/>
      <c r="R506" s="399"/>
      <c r="S506" s="399"/>
      <c r="T506" s="399"/>
      <c r="U506" s="399"/>
      <c r="V506" s="400"/>
      <c r="W506" s="37" t="s">
        <v>68</v>
      </c>
      <c r="X506" s="379">
        <f>IFERROR(SUM(X497:X504),"0")</f>
        <v>120</v>
      </c>
      <c r="Y506" s="379">
        <f>IFERROR(SUM(Y497:Y504),"0")</f>
        <v>122.4</v>
      </c>
      <c r="Z506" s="37"/>
      <c r="AA506" s="380"/>
      <c r="AB506" s="380"/>
      <c r="AC506" s="380"/>
    </row>
    <row r="507" spans="1:68" ht="14.25" customHeight="1" x14ac:dyDescent="0.25">
      <c r="A507" s="426" t="s">
        <v>147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0"/>
      <c r="AB507" s="370"/>
      <c r="AC507" s="370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4"/>
      <c r="R508" s="384"/>
      <c r="S508" s="384"/>
      <c r="T508" s="385"/>
      <c r="U508" s="34"/>
      <c r="V508" s="34"/>
      <c r="W508" s="35" t="s">
        <v>68</v>
      </c>
      <c r="X508" s="377">
        <v>0</v>
      </c>
      <c r="Y508" s="378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4"/>
      <c r="R509" s="384"/>
      <c r="S509" s="384"/>
      <c r="T509" s="385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5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6"/>
      <c r="P510" s="398" t="s">
        <v>69</v>
      </c>
      <c r="Q510" s="399"/>
      <c r="R510" s="399"/>
      <c r="S510" s="399"/>
      <c r="T510" s="399"/>
      <c r="U510" s="399"/>
      <c r="V510" s="400"/>
      <c r="W510" s="37" t="s">
        <v>70</v>
      </c>
      <c r="X510" s="379">
        <f>IFERROR(X508/H508,"0")+IFERROR(X509/H509,"0")</f>
        <v>0</v>
      </c>
      <c r="Y510" s="379">
        <f>IFERROR(Y508/H508,"0")+IFERROR(Y509/H509,"0")</f>
        <v>0</v>
      </c>
      <c r="Z510" s="379">
        <f>IFERROR(IF(Z508="",0,Z508),"0")+IFERROR(IF(Z509="",0,Z509),"0")</f>
        <v>0</v>
      </c>
      <c r="AA510" s="380"/>
      <c r="AB510" s="380"/>
      <c r="AC510" s="380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6"/>
      <c r="P511" s="398" t="s">
        <v>69</v>
      </c>
      <c r="Q511" s="399"/>
      <c r="R511" s="399"/>
      <c r="S511" s="399"/>
      <c r="T511" s="399"/>
      <c r="U511" s="399"/>
      <c r="V511" s="400"/>
      <c r="W511" s="37" t="s">
        <v>68</v>
      </c>
      <c r="X511" s="379">
        <f>IFERROR(SUM(X508:X509),"0")</f>
        <v>0</v>
      </c>
      <c r="Y511" s="379">
        <f>IFERROR(SUM(Y508:Y509),"0")</f>
        <v>0</v>
      </c>
      <c r="Z511" s="37"/>
      <c r="AA511" s="380"/>
      <c r="AB511" s="380"/>
      <c r="AC511" s="380"/>
    </row>
    <row r="512" spans="1:68" ht="14.25" customHeight="1" x14ac:dyDescent="0.25">
      <c r="A512" s="426" t="s">
        <v>63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70"/>
      <c r="AB512" s="370"/>
      <c r="AC512" s="370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7">
        <v>0</v>
      </c>
      <c r="Y513" s="378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7">
        <v>0</v>
      </c>
      <c r="Y514" s="378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7">
        <v>0</v>
      </c>
      <c r="Y515" s="378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4"/>
      <c r="R516" s="384"/>
      <c r="S516" s="384"/>
      <c r="T516" s="385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4"/>
      <c r="R517" s="384"/>
      <c r="S517" s="384"/>
      <c r="T517" s="385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4"/>
      <c r="R518" s="384"/>
      <c r="S518" s="384"/>
      <c r="T518" s="385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5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416"/>
      <c r="P519" s="398" t="s">
        <v>69</v>
      </c>
      <c r="Q519" s="399"/>
      <c r="R519" s="399"/>
      <c r="S519" s="399"/>
      <c r="T519" s="399"/>
      <c r="U519" s="399"/>
      <c r="V519" s="400"/>
      <c r="W519" s="37" t="s">
        <v>70</v>
      </c>
      <c r="X519" s="379">
        <f>IFERROR(X513/H513,"0")+IFERROR(X514/H514,"0")+IFERROR(X515/H515,"0")+IFERROR(X516/H516,"0")+IFERROR(X517/H517,"0")+IFERROR(X518/H518,"0")</f>
        <v>0</v>
      </c>
      <c r="Y519" s="379">
        <f>IFERROR(Y513/H513,"0")+IFERROR(Y514/H514,"0")+IFERROR(Y515/H515,"0")+IFERROR(Y516/H516,"0")+IFERROR(Y517/H517,"0")+IFERROR(Y518/H518,"0")</f>
        <v>0</v>
      </c>
      <c r="Z519" s="379">
        <f>IFERROR(IF(Z513="",0,Z513),"0")+IFERROR(IF(Z514="",0,Z514),"0")+IFERROR(IF(Z515="",0,Z515),"0")+IFERROR(IF(Z516="",0,Z516),"0")+IFERROR(IF(Z517="",0,Z517),"0")+IFERROR(IF(Z518="",0,Z518),"0")</f>
        <v>0</v>
      </c>
      <c r="AA519" s="380"/>
      <c r="AB519" s="380"/>
      <c r="AC519" s="380"/>
    </row>
    <row r="520" spans="1:68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416"/>
      <c r="P520" s="398" t="s">
        <v>69</v>
      </c>
      <c r="Q520" s="399"/>
      <c r="R520" s="399"/>
      <c r="S520" s="399"/>
      <c r="T520" s="399"/>
      <c r="U520" s="399"/>
      <c r="V520" s="400"/>
      <c r="W520" s="37" t="s">
        <v>68</v>
      </c>
      <c r="X520" s="379">
        <f>IFERROR(SUM(X513:X518),"0")</f>
        <v>0</v>
      </c>
      <c r="Y520" s="379">
        <f>IFERROR(SUM(Y513:Y518),"0")</f>
        <v>0</v>
      </c>
      <c r="Z520" s="37"/>
      <c r="AA520" s="380"/>
      <c r="AB520" s="380"/>
      <c r="AC520" s="380"/>
    </row>
    <row r="521" spans="1:68" ht="14.25" customHeight="1" x14ac:dyDescent="0.25">
      <c r="A521" s="426" t="s">
        <v>71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93"/>
      <c r="AA521" s="370"/>
      <c r="AB521" s="370"/>
      <c r="AC521" s="370"/>
    </row>
    <row r="522" spans="1:68" ht="16.5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4"/>
      <c r="R522" s="384"/>
      <c r="S522" s="384"/>
      <c r="T522" s="385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4"/>
      <c r="R523" s="384"/>
      <c r="S523" s="384"/>
      <c r="T523" s="385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4"/>
      <c r="R524" s="384"/>
      <c r="S524" s="384"/>
      <c r="T524" s="385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5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6"/>
      <c r="P525" s="398" t="s">
        <v>69</v>
      </c>
      <c r="Q525" s="399"/>
      <c r="R525" s="399"/>
      <c r="S525" s="399"/>
      <c r="T525" s="399"/>
      <c r="U525" s="399"/>
      <c r="V525" s="400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x14ac:dyDescent="0.2">
      <c r="A526" s="393"/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416"/>
      <c r="P526" s="398" t="s">
        <v>69</v>
      </c>
      <c r="Q526" s="399"/>
      <c r="R526" s="399"/>
      <c r="S526" s="399"/>
      <c r="T526" s="399"/>
      <c r="U526" s="399"/>
      <c r="V526" s="400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customHeight="1" x14ac:dyDescent="0.25">
      <c r="A527" s="426" t="s">
        <v>168</v>
      </c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  <c r="X527" s="393"/>
      <c r="Y527" s="393"/>
      <c r="Z527" s="393"/>
      <c r="AA527" s="370"/>
      <c r="AB527" s="370"/>
      <c r="AC527" s="370"/>
    </row>
    <row r="528" spans="1:68" ht="16.5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4"/>
      <c r="R528" s="384"/>
      <c r="S528" s="384"/>
      <c r="T528" s="385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5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16"/>
      <c r="P529" s="398" t="s">
        <v>69</v>
      </c>
      <c r="Q529" s="399"/>
      <c r="R529" s="399"/>
      <c r="S529" s="399"/>
      <c r="T529" s="399"/>
      <c r="U529" s="399"/>
      <c r="V529" s="400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6"/>
      <c r="P530" s="398" t="s">
        <v>69</v>
      </c>
      <c r="Q530" s="399"/>
      <c r="R530" s="399"/>
      <c r="S530" s="399"/>
      <c r="T530" s="399"/>
      <c r="U530" s="399"/>
      <c r="V530" s="400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customHeight="1" x14ac:dyDescent="0.2">
      <c r="A531" s="401" t="s">
        <v>644</v>
      </c>
      <c r="B531" s="402"/>
      <c r="C531" s="402"/>
      <c r="D531" s="402"/>
      <c r="E531" s="402"/>
      <c r="F531" s="402"/>
      <c r="G531" s="402"/>
      <c r="H531" s="402"/>
      <c r="I531" s="402"/>
      <c r="J531" s="402"/>
      <c r="K531" s="402"/>
      <c r="L531" s="402"/>
      <c r="M531" s="402"/>
      <c r="N531" s="402"/>
      <c r="O531" s="402"/>
      <c r="P531" s="402"/>
      <c r="Q531" s="402"/>
      <c r="R531" s="402"/>
      <c r="S531" s="402"/>
      <c r="T531" s="402"/>
      <c r="U531" s="402"/>
      <c r="V531" s="402"/>
      <c r="W531" s="402"/>
      <c r="X531" s="402"/>
      <c r="Y531" s="402"/>
      <c r="Z531" s="402"/>
      <c r="AA531" s="48"/>
      <c r="AB531" s="48"/>
      <c r="AC531" s="48"/>
    </row>
    <row r="532" spans="1:68" ht="16.5" customHeight="1" x14ac:dyDescent="0.25">
      <c r="A532" s="392" t="s">
        <v>644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71"/>
      <c r="AB532" s="371"/>
      <c r="AC532" s="371"/>
    </row>
    <row r="533" spans="1:68" ht="14.25" customHeight="1" x14ac:dyDescent="0.25">
      <c r="A533" s="426" t="s">
        <v>109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370"/>
      <c r="AB533" s="370"/>
      <c r="AC533" s="370"/>
    </row>
    <row r="534" spans="1:68" ht="27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8" t="s">
        <v>647</v>
      </c>
      <c r="Q534" s="384"/>
      <c r="R534" s="384"/>
      <c r="S534" s="384"/>
      <c r="T534" s="385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9" t="s">
        <v>650</v>
      </c>
      <c r="Q535" s="384"/>
      <c r="R535" s="384"/>
      <c r="S535" s="384"/>
      <c r="T535" s="385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74" t="s">
        <v>653</v>
      </c>
      <c r="Q536" s="384"/>
      <c r="R536" s="384"/>
      <c r="S536" s="384"/>
      <c r="T536" s="385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76" t="s">
        <v>656</v>
      </c>
      <c r="Q537" s="384"/>
      <c r="R537" s="384"/>
      <c r="S537" s="384"/>
      <c r="T537" s="385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4" t="s">
        <v>659</v>
      </c>
      <c r="Q538" s="384"/>
      <c r="R538" s="384"/>
      <c r="S538" s="384"/>
      <c r="T538" s="385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6" t="s">
        <v>662</v>
      </c>
      <c r="Q539" s="384"/>
      <c r="R539" s="384"/>
      <c r="S539" s="384"/>
      <c r="T539" s="385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0" t="s">
        <v>665</v>
      </c>
      <c r="Q540" s="384"/>
      <c r="R540" s="384"/>
      <c r="S540" s="384"/>
      <c r="T540" s="385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5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3"/>
      <c r="O541" s="416"/>
      <c r="P541" s="398" t="s">
        <v>69</v>
      </c>
      <c r="Q541" s="399"/>
      <c r="R541" s="399"/>
      <c r="S541" s="399"/>
      <c r="T541" s="399"/>
      <c r="U541" s="399"/>
      <c r="V541" s="400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416"/>
      <c r="P542" s="398" t="s">
        <v>69</v>
      </c>
      <c r="Q542" s="399"/>
      <c r="R542" s="399"/>
      <c r="S542" s="399"/>
      <c r="T542" s="399"/>
      <c r="U542" s="399"/>
      <c r="V542" s="400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customHeight="1" x14ac:dyDescent="0.25">
      <c r="A543" s="426" t="s">
        <v>147</v>
      </c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3"/>
      <c r="P543" s="393"/>
      <c r="Q543" s="393"/>
      <c r="R543" s="393"/>
      <c r="S543" s="393"/>
      <c r="T543" s="393"/>
      <c r="U543" s="393"/>
      <c r="V543" s="393"/>
      <c r="W543" s="393"/>
      <c r="X543" s="393"/>
      <c r="Y543" s="393"/>
      <c r="Z543" s="393"/>
      <c r="AA543" s="370"/>
      <c r="AB543" s="370"/>
      <c r="AC543" s="370"/>
    </row>
    <row r="544" spans="1:68" ht="16.5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1" t="s">
        <v>668</v>
      </c>
      <c r="Q544" s="384"/>
      <c r="R544" s="384"/>
      <c r="S544" s="384"/>
      <c r="T544" s="385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3" t="s">
        <v>671</v>
      </c>
      <c r="Q545" s="384"/>
      <c r="R545" s="384"/>
      <c r="S545" s="384"/>
      <c r="T545" s="385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13" t="s">
        <v>674</v>
      </c>
      <c r="Q546" s="384"/>
      <c r="R546" s="384"/>
      <c r="S546" s="384"/>
      <c r="T546" s="385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3" t="s">
        <v>677</v>
      </c>
      <c r="Q547" s="384"/>
      <c r="R547" s="384"/>
      <c r="S547" s="384"/>
      <c r="T547" s="385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5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6"/>
      <c r="P548" s="398" t="s">
        <v>69</v>
      </c>
      <c r="Q548" s="399"/>
      <c r="R548" s="399"/>
      <c r="S548" s="399"/>
      <c r="T548" s="399"/>
      <c r="U548" s="399"/>
      <c r="V548" s="400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416"/>
      <c r="P549" s="398" t="s">
        <v>69</v>
      </c>
      <c r="Q549" s="399"/>
      <c r="R549" s="399"/>
      <c r="S549" s="399"/>
      <c r="T549" s="399"/>
      <c r="U549" s="399"/>
      <c r="V549" s="400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customHeight="1" x14ac:dyDescent="0.25">
      <c r="A550" s="426" t="s">
        <v>63</v>
      </c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3"/>
      <c r="P550" s="393"/>
      <c r="Q550" s="393"/>
      <c r="R550" s="393"/>
      <c r="S550" s="393"/>
      <c r="T550" s="393"/>
      <c r="U550" s="393"/>
      <c r="V550" s="393"/>
      <c r="W550" s="393"/>
      <c r="X550" s="393"/>
      <c r="Y550" s="393"/>
      <c r="Z550" s="393"/>
      <c r="AA550" s="370"/>
      <c r="AB550" s="370"/>
      <c r="AC550" s="370"/>
    </row>
    <row r="551" spans="1:68" ht="27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3" t="s">
        <v>680</v>
      </c>
      <c r="Q551" s="384"/>
      <c r="R551" s="384"/>
      <c r="S551" s="384"/>
      <c r="T551" s="385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4" t="s">
        <v>683</v>
      </c>
      <c r="Q552" s="384"/>
      <c r="R552" s="384"/>
      <c r="S552" s="384"/>
      <c r="T552" s="385"/>
      <c r="U552" s="34"/>
      <c r="V552" s="34"/>
      <c r="W552" s="35" t="s">
        <v>68</v>
      </c>
      <c r="X552" s="377">
        <v>0</v>
      </c>
      <c r="Y552" s="378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1" t="s">
        <v>686</v>
      </c>
      <c r="Q553" s="384"/>
      <c r="R553" s="384"/>
      <c r="S553" s="384"/>
      <c r="T553" s="385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5" t="s">
        <v>689</v>
      </c>
      <c r="Q554" s="384"/>
      <c r="R554" s="384"/>
      <c r="S554" s="384"/>
      <c r="T554" s="385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8" t="s">
        <v>692</v>
      </c>
      <c r="Q555" s="384"/>
      <c r="R555" s="384"/>
      <c r="S555" s="384"/>
      <c r="T555" s="385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08" t="s">
        <v>695</v>
      </c>
      <c r="Q556" s="384"/>
      <c r="R556" s="384"/>
      <c r="S556" s="384"/>
      <c r="T556" s="385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15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393"/>
      <c r="O557" s="416"/>
      <c r="P557" s="398" t="s">
        <v>69</v>
      </c>
      <c r="Q557" s="399"/>
      <c r="R557" s="399"/>
      <c r="S557" s="399"/>
      <c r="T557" s="399"/>
      <c r="U557" s="399"/>
      <c r="V557" s="400"/>
      <c r="W557" s="37" t="s">
        <v>70</v>
      </c>
      <c r="X557" s="379">
        <f>IFERROR(X551/H551,"0")+IFERROR(X552/H552,"0")+IFERROR(X553/H553,"0")+IFERROR(X554/H554,"0")+IFERROR(X555/H555,"0")+IFERROR(X556/H556,"0")</f>
        <v>0</v>
      </c>
      <c r="Y557" s="379">
        <f>IFERROR(Y551/H551,"0")+IFERROR(Y552/H552,"0")+IFERROR(Y553/H553,"0")+IFERROR(Y554/H554,"0")+IFERROR(Y555/H555,"0")+IFERROR(Y556/H556,"0")</f>
        <v>0</v>
      </c>
      <c r="Z557" s="379">
        <f>IFERROR(IF(Z551="",0,Z551),"0")+IFERROR(IF(Z552="",0,Z552),"0")+IFERROR(IF(Z553="",0,Z553),"0")+IFERROR(IF(Z554="",0,Z554),"0")+IFERROR(IF(Z555="",0,Z555),"0")+IFERROR(IF(Z556="",0,Z556),"0")</f>
        <v>0</v>
      </c>
      <c r="AA557" s="380"/>
      <c r="AB557" s="380"/>
      <c r="AC557" s="380"/>
    </row>
    <row r="558" spans="1:68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393"/>
      <c r="O558" s="416"/>
      <c r="P558" s="398" t="s">
        <v>69</v>
      </c>
      <c r="Q558" s="399"/>
      <c r="R558" s="399"/>
      <c r="S558" s="399"/>
      <c r="T558" s="399"/>
      <c r="U558" s="399"/>
      <c r="V558" s="400"/>
      <c r="W558" s="37" t="s">
        <v>68</v>
      </c>
      <c r="X558" s="379">
        <f>IFERROR(SUM(X551:X556),"0")</f>
        <v>0</v>
      </c>
      <c r="Y558" s="379">
        <f>IFERROR(SUM(Y551:Y556),"0")</f>
        <v>0</v>
      </c>
      <c r="Z558" s="37"/>
      <c r="AA558" s="380"/>
      <c r="AB558" s="380"/>
      <c r="AC558" s="380"/>
    </row>
    <row r="559" spans="1:68" ht="14.25" customHeight="1" x14ac:dyDescent="0.25">
      <c r="A559" s="426" t="s">
        <v>71</v>
      </c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393"/>
      <c r="P559" s="393"/>
      <c r="Q559" s="393"/>
      <c r="R559" s="393"/>
      <c r="S559" s="393"/>
      <c r="T559" s="393"/>
      <c r="U559" s="393"/>
      <c r="V559" s="393"/>
      <c r="W559" s="393"/>
      <c r="X559" s="393"/>
      <c r="Y559" s="393"/>
      <c r="Z559" s="393"/>
      <c r="AA559" s="370"/>
      <c r="AB559" s="370"/>
      <c r="AC559" s="370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7" t="s">
        <v>698</v>
      </c>
      <c r="Q560" s="384"/>
      <c r="R560" s="384"/>
      <c r="S560" s="384"/>
      <c r="T560" s="385"/>
      <c r="U560" s="34"/>
      <c r="V560" s="34"/>
      <c r="W560" s="35" t="s">
        <v>68</v>
      </c>
      <c r="X560" s="377">
        <v>0</v>
      </c>
      <c r="Y560" s="378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26" t="s">
        <v>701</v>
      </c>
      <c r="Q561" s="384"/>
      <c r="R561" s="384"/>
      <c r="S561" s="384"/>
      <c r="T561" s="385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5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416"/>
      <c r="P562" s="398" t="s">
        <v>69</v>
      </c>
      <c r="Q562" s="399"/>
      <c r="R562" s="399"/>
      <c r="S562" s="399"/>
      <c r="T562" s="399"/>
      <c r="U562" s="399"/>
      <c r="V562" s="400"/>
      <c r="W562" s="37" t="s">
        <v>70</v>
      </c>
      <c r="X562" s="379">
        <f>IFERROR(X560/H560,"0")+IFERROR(X561/H561,"0")</f>
        <v>0</v>
      </c>
      <c r="Y562" s="379">
        <f>IFERROR(Y560/H560,"0")+IFERROR(Y561/H561,"0")</f>
        <v>0</v>
      </c>
      <c r="Z562" s="379">
        <f>IFERROR(IF(Z560="",0,Z560),"0")+IFERROR(IF(Z561="",0,Z561),"0")</f>
        <v>0</v>
      </c>
      <c r="AA562" s="380"/>
      <c r="AB562" s="380"/>
      <c r="AC562" s="380"/>
    </row>
    <row r="563" spans="1:68" x14ac:dyDescent="0.2">
      <c r="A563" s="393"/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416"/>
      <c r="P563" s="398" t="s">
        <v>69</v>
      </c>
      <c r="Q563" s="399"/>
      <c r="R563" s="399"/>
      <c r="S563" s="399"/>
      <c r="T563" s="399"/>
      <c r="U563" s="399"/>
      <c r="V563" s="400"/>
      <c r="W563" s="37" t="s">
        <v>68</v>
      </c>
      <c r="X563" s="379">
        <f>IFERROR(SUM(X560:X561),"0")</f>
        <v>0</v>
      </c>
      <c r="Y563" s="379">
        <f>IFERROR(SUM(Y560:Y561),"0")</f>
        <v>0</v>
      </c>
      <c r="Z563" s="37"/>
      <c r="AA563" s="380"/>
      <c r="AB563" s="380"/>
      <c r="AC563" s="380"/>
    </row>
    <row r="564" spans="1:68" ht="14.25" customHeight="1" x14ac:dyDescent="0.25">
      <c r="A564" s="426" t="s">
        <v>168</v>
      </c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393"/>
      <c r="P564" s="393"/>
      <c r="Q564" s="393"/>
      <c r="R564" s="393"/>
      <c r="S564" s="393"/>
      <c r="T564" s="393"/>
      <c r="U564" s="393"/>
      <c r="V564" s="393"/>
      <c r="W564" s="393"/>
      <c r="X564" s="393"/>
      <c r="Y564" s="393"/>
      <c r="Z564" s="393"/>
      <c r="AA564" s="370"/>
      <c r="AB564" s="370"/>
      <c r="AC564" s="370"/>
    </row>
    <row r="565" spans="1:68" ht="27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17" t="s">
        <v>706</v>
      </c>
      <c r="Q566" s="384"/>
      <c r="R566" s="384"/>
      <c r="S566" s="384"/>
      <c r="T566" s="385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5" t="s">
        <v>709</v>
      </c>
      <c r="Q567" s="384"/>
      <c r="R567" s="384"/>
      <c r="S567" s="384"/>
      <c r="T567" s="385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39" t="s">
        <v>711</v>
      </c>
      <c r="Q568" s="384"/>
      <c r="R568" s="384"/>
      <c r="S568" s="384"/>
      <c r="T568" s="385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15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16"/>
      <c r="P569" s="398" t="s">
        <v>69</v>
      </c>
      <c r="Q569" s="399"/>
      <c r="R569" s="399"/>
      <c r="S569" s="399"/>
      <c r="T569" s="399"/>
      <c r="U569" s="399"/>
      <c r="V569" s="400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16"/>
      <c r="P570" s="398" t="s">
        <v>69</v>
      </c>
      <c r="Q570" s="399"/>
      <c r="R570" s="399"/>
      <c r="S570" s="399"/>
      <c r="T570" s="399"/>
      <c r="U570" s="399"/>
      <c r="V570" s="400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customHeight="1" x14ac:dyDescent="0.25">
      <c r="A571" s="392" t="s">
        <v>712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1"/>
      <c r="AB571" s="371"/>
      <c r="AC571" s="371"/>
    </row>
    <row r="572" spans="1:68" ht="14.25" customHeight="1" x14ac:dyDescent="0.25">
      <c r="A572" s="426" t="s">
        <v>109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0"/>
      <c r="AB572" s="370"/>
      <c r="AC572" s="370"/>
    </row>
    <row r="573" spans="1:68" ht="27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79" t="s">
        <v>715</v>
      </c>
      <c r="Q573" s="384"/>
      <c r="R573" s="384"/>
      <c r="S573" s="384"/>
      <c r="T573" s="385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4" t="s">
        <v>718</v>
      </c>
      <c r="Q574" s="384"/>
      <c r="R574" s="384"/>
      <c r="S574" s="384"/>
      <c r="T574" s="385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415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416"/>
      <c r="P575" s="398" t="s">
        <v>69</v>
      </c>
      <c r="Q575" s="399"/>
      <c r="R575" s="399"/>
      <c r="S575" s="399"/>
      <c r="T575" s="399"/>
      <c r="U575" s="399"/>
      <c r="V575" s="400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416"/>
      <c r="P576" s="398" t="s">
        <v>69</v>
      </c>
      <c r="Q576" s="399"/>
      <c r="R576" s="399"/>
      <c r="S576" s="399"/>
      <c r="T576" s="399"/>
      <c r="U576" s="399"/>
      <c r="V576" s="400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customHeight="1" x14ac:dyDescent="0.25">
      <c r="A577" s="426" t="s">
        <v>147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0"/>
      <c r="AB577" s="370"/>
      <c r="AC577" s="370"/>
    </row>
    <row r="578" spans="1:68" ht="27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5" t="s">
        <v>721</v>
      </c>
      <c r="Q578" s="384"/>
      <c r="R578" s="384"/>
      <c r="S578" s="384"/>
      <c r="T578" s="385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415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6"/>
      <c r="P579" s="398" t="s">
        <v>69</v>
      </c>
      <c r="Q579" s="399"/>
      <c r="R579" s="399"/>
      <c r="S579" s="399"/>
      <c r="T579" s="399"/>
      <c r="U579" s="399"/>
      <c r="V579" s="400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16"/>
      <c r="P580" s="398" t="s">
        <v>69</v>
      </c>
      <c r="Q580" s="399"/>
      <c r="R580" s="399"/>
      <c r="S580" s="399"/>
      <c r="T580" s="399"/>
      <c r="U580" s="399"/>
      <c r="V580" s="400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customHeight="1" x14ac:dyDescent="0.25">
      <c r="A581" s="426" t="s">
        <v>63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70"/>
      <c r="AB581" s="370"/>
      <c r="AC581" s="370"/>
    </row>
    <row r="582" spans="1:68" ht="27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9" t="s">
        <v>724</v>
      </c>
      <c r="Q582" s="384"/>
      <c r="R582" s="384"/>
      <c r="S582" s="384"/>
      <c r="T582" s="385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15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16"/>
      <c r="P583" s="398" t="s">
        <v>69</v>
      </c>
      <c r="Q583" s="399"/>
      <c r="R583" s="399"/>
      <c r="S583" s="399"/>
      <c r="T583" s="399"/>
      <c r="U583" s="399"/>
      <c r="V583" s="400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6"/>
      <c r="P584" s="398" t="s">
        <v>69</v>
      </c>
      <c r="Q584" s="399"/>
      <c r="R584" s="399"/>
      <c r="S584" s="399"/>
      <c r="T584" s="399"/>
      <c r="U584" s="399"/>
      <c r="V584" s="400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customHeight="1" x14ac:dyDescent="0.25">
      <c r="A585" s="426" t="s">
        <v>71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0"/>
      <c r="AB585" s="370"/>
      <c r="AC585" s="370"/>
    </row>
    <row r="586" spans="1:68" ht="27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7" t="s">
        <v>727</v>
      </c>
      <c r="Q586" s="384"/>
      <c r="R586" s="384"/>
      <c r="S586" s="384"/>
      <c r="T586" s="385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415"/>
      <c r="B587" s="393"/>
      <c r="C587" s="393"/>
      <c r="D587" s="393"/>
      <c r="E587" s="393"/>
      <c r="F587" s="393"/>
      <c r="G587" s="393"/>
      <c r="H587" s="393"/>
      <c r="I587" s="393"/>
      <c r="J587" s="393"/>
      <c r="K587" s="393"/>
      <c r="L587" s="393"/>
      <c r="M587" s="393"/>
      <c r="N587" s="393"/>
      <c r="O587" s="416"/>
      <c r="P587" s="398" t="s">
        <v>69</v>
      </c>
      <c r="Q587" s="399"/>
      <c r="R587" s="399"/>
      <c r="S587" s="399"/>
      <c r="T587" s="399"/>
      <c r="U587" s="399"/>
      <c r="V587" s="400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x14ac:dyDescent="0.2">
      <c r="A588" s="393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6"/>
      <c r="P588" s="398" t="s">
        <v>69</v>
      </c>
      <c r="Q588" s="399"/>
      <c r="R588" s="399"/>
      <c r="S588" s="399"/>
      <c r="T588" s="399"/>
      <c r="U588" s="399"/>
      <c r="V588" s="400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40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41"/>
      <c r="P589" s="541" t="s">
        <v>728</v>
      </c>
      <c r="Q589" s="527"/>
      <c r="R589" s="527"/>
      <c r="S589" s="527"/>
      <c r="T589" s="527"/>
      <c r="U589" s="527"/>
      <c r="V589" s="528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4656.53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4661.9299999999994</v>
      </c>
      <c r="Z589" s="37"/>
      <c r="AA589" s="380"/>
      <c r="AB589" s="380"/>
      <c r="AC589" s="380"/>
    </row>
    <row r="590" spans="1:68" x14ac:dyDescent="0.2">
      <c r="A590" s="393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441"/>
      <c r="P590" s="541" t="s">
        <v>729</v>
      </c>
      <c r="Q590" s="527"/>
      <c r="R590" s="527"/>
      <c r="S590" s="527"/>
      <c r="T590" s="527"/>
      <c r="U590" s="527"/>
      <c r="V590" s="528"/>
      <c r="W590" s="37" t="s">
        <v>68</v>
      </c>
      <c r="X590" s="379">
        <f>IFERROR(SUM(BM22:BM586),"0")</f>
        <v>5084.2320769230773</v>
      </c>
      <c r="Y590" s="379">
        <f>IFERROR(SUM(BN22:BN586),"0")</f>
        <v>5090.0090000000009</v>
      </c>
      <c r="Z590" s="37"/>
      <c r="AA590" s="380"/>
      <c r="AB590" s="380"/>
      <c r="AC590" s="380"/>
    </row>
    <row r="591" spans="1:68" x14ac:dyDescent="0.2">
      <c r="A591" s="393"/>
      <c r="B591" s="393"/>
      <c r="C591" s="393"/>
      <c r="D591" s="393"/>
      <c r="E591" s="393"/>
      <c r="F591" s="393"/>
      <c r="G591" s="393"/>
      <c r="H591" s="393"/>
      <c r="I591" s="393"/>
      <c r="J591" s="393"/>
      <c r="K591" s="393"/>
      <c r="L591" s="393"/>
      <c r="M591" s="393"/>
      <c r="N591" s="393"/>
      <c r="O591" s="441"/>
      <c r="P591" s="541" t="s">
        <v>730</v>
      </c>
      <c r="Q591" s="527"/>
      <c r="R591" s="527"/>
      <c r="S591" s="527"/>
      <c r="T591" s="527"/>
      <c r="U591" s="527"/>
      <c r="V591" s="528"/>
      <c r="W591" s="37" t="s">
        <v>731</v>
      </c>
      <c r="X591" s="38">
        <f>ROUNDUP(SUM(BO22:BO586),0)</f>
        <v>12</v>
      </c>
      <c r="Y591" s="38">
        <f>ROUNDUP(SUM(BP22:BP586),0)</f>
        <v>12</v>
      </c>
      <c r="Z591" s="37"/>
      <c r="AA591" s="380"/>
      <c r="AB591" s="380"/>
      <c r="AC591" s="380"/>
    </row>
    <row r="592" spans="1:68" x14ac:dyDescent="0.2">
      <c r="A592" s="393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41"/>
      <c r="P592" s="541" t="s">
        <v>732</v>
      </c>
      <c r="Q592" s="527"/>
      <c r="R592" s="527"/>
      <c r="S592" s="527"/>
      <c r="T592" s="527"/>
      <c r="U592" s="527"/>
      <c r="V592" s="528"/>
      <c r="W592" s="37" t="s">
        <v>68</v>
      </c>
      <c r="X592" s="379">
        <f>GrossWeightTotal+PalletQtyTotal*25</f>
        <v>5384.2320769230773</v>
      </c>
      <c r="Y592" s="379">
        <f>GrossWeightTotalR+PalletQtyTotalR*25</f>
        <v>5390.0090000000009</v>
      </c>
      <c r="Z592" s="37"/>
      <c r="AA592" s="380"/>
      <c r="AB592" s="380"/>
      <c r="AC592" s="380"/>
    </row>
    <row r="593" spans="1:32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41"/>
      <c r="P593" s="541" t="s">
        <v>733</v>
      </c>
      <c r="Q593" s="527"/>
      <c r="R593" s="527"/>
      <c r="S593" s="527"/>
      <c r="T593" s="527"/>
      <c r="U593" s="527"/>
      <c r="V593" s="528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1639.9487179487178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1641</v>
      </c>
      <c r="Z593" s="37"/>
      <c r="AA593" s="380"/>
      <c r="AB593" s="380"/>
      <c r="AC593" s="380"/>
    </row>
    <row r="594" spans="1:32" ht="14.25" customHeight="1" x14ac:dyDescent="0.2">
      <c r="A594" s="393"/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441"/>
      <c r="P594" s="541" t="s">
        <v>734</v>
      </c>
      <c r="Q594" s="527"/>
      <c r="R594" s="527"/>
      <c r="S594" s="527"/>
      <c r="T594" s="527"/>
      <c r="U594" s="527"/>
      <c r="V594" s="528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13.901379999999998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68" t="s">
        <v>62</v>
      </c>
      <c r="C596" s="394" t="s">
        <v>107</v>
      </c>
      <c r="D596" s="504"/>
      <c r="E596" s="504"/>
      <c r="F596" s="504"/>
      <c r="G596" s="504"/>
      <c r="H596" s="505"/>
      <c r="I596" s="394" t="s">
        <v>258</v>
      </c>
      <c r="J596" s="504"/>
      <c r="K596" s="504"/>
      <c r="L596" s="504"/>
      <c r="M596" s="504"/>
      <c r="N596" s="504"/>
      <c r="O596" s="504"/>
      <c r="P596" s="504"/>
      <c r="Q596" s="504"/>
      <c r="R596" s="504"/>
      <c r="S596" s="504"/>
      <c r="T596" s="504"/>
      <c r="U596" s="504"/>
      <c r="V596" s="505"/>
      <c r="W596" s="394" t="s">
        <v>478</v>
      </c>
      <c r="X596" s="505"/>
      <c r="Y596" s="394" t="s">
        <v>532</v>
      </c>
      <c r="Z596" s="504"/>
      <c r="AA596" s="504"/>
      <c r="AB596" s="505"/>
      <c r="AC596" s="368" t="s">
        <v>603</v>
      </c>
      <c r="AD596" s="394" t="s">
        <v>644</v>
      </c>
      <c r="AE596" s="505"/>
      <c r="AF596" s="369"/>
    </row>
    <row r="597" spans="1:32" ht="14.25" customHeight="1" thickTop="1" x14ac:dyDescent="0.2">
      <c r="A597" s="548" t="s">
        <v>737</v>
      </c>
      <c r="B597" s="394" t="s">
        <v>62</v>
      </c>
      <c r="C597" s="394" t="s">
        <v>108</v>
      </c>
      <c r="D597" s="394" t="s">
        <v>128</v>
      </c>
      <c r="E597" s="394" t="s">
        <v>174</v>
      </c>
      <c r="F597" s="394" t="s">
        <v>190</v>
      </c>
      <c r="G597" s="394" t="s">
        <v>226</v>
      </c>
      <c r="H597" s="394" t="s">
        <v>107</v>
      </c>
      <c r="I597" s="394" t="s">
        <v>259</v>
      </c>
      <c r="J597" s="394" t="s">
        <v>276</v>
      </c>
      <c r="K597" s="394" t="s">
        <v>332</v>
      </c>
      <c r="L597" s="369"/>
      <c r="M597" s="394" t="s">
        <v>347</v>
      </c>
      <c r="N597" s="369"/>
      <c r="O597" s="394" t="s">
        <v>363</v>
      </c>
      <c r="P597" s="394" t="s">
        <v>376</v>
      </c>
      <c r="Q597" s="394" t="s">
        <v>379</v>
      </c>
      <c r="R597" s="394" t="s">
        <v>386</v>
      </c>
      <c r="S597" s="394" t="s">
        <v>397</v>
      </c>
      <c r="T597" s="394" t="s">
        <v>400</v>
      </c>
      <c r="U597" s="394" t="s">
        <v>407</v>
      </c>
      <c r="V597" s="394" t="s">
        <v>469</v>
      </c>
      <c r="W597" s="394" t="s">
        <v>479</v>
      </c>
      <c r="X597" s="394" t="s">
        <v>507</v>
      </c>
      <c r="Y597" s="394" t="s">
        <v>533</v>
      </c>
      <c r="Z597" s="394" t="s">
        <v>578</v>
      </c>
      <c r="AA597" s="394" t="s">
        <v>593</v>
      </c>
      <c r="AB597" s="394" t="s">
        <v>600</v>
      </c>
      <c r="AC597" s="394" t="s">
        <v>603</v>
      </c>
      <c r="AD597" s="394" t="s">
        <v>644</v>
      </c>
      <c r="AE597" s="394" t="s">
        <v>712</v>
      </c>
      <c r="AF597" s="369"/>
    </row>
    <row r="598" spans="1:32" ht="13.5" customHeight="1" thickBot="1" x14ac:dyDescent="0.25">
      <c r="A598" s="549"/>
      <c r="B598" s="395"/>
      <c r="C598" s="395"/>
      <c r="D598" s="395"/>
      <c r="E598" s="395"/>
      <c r="F598" s="395"/>
      <c r="G598" s="395"/>
      <c r="H598" s="395"/>
      <c r="I598" s="395"/>
      <c r="J598" s="395"/>
      <c r="K598" s="395"/>
      <c r="L598" s="369"/>
      <c r="M598" s="395"/>
      <c r="N598" s="369"/>
      <c r="O598" s="395"/>
      <c r="P598" s="395"/>
      <c r="Q598" s="395"/>
      <c r="R598" s="395"/>
      <c r="S598" s="395"/>
      <c r="T598" s="395"/>
      <c r="U598" s="395"/>
      <c r="V598" s="395"/>
      <c r="W598" s="395"/>
      <c r="X598" s="395"/>
      <c r="Y598" s="395"/>
      <c r="Z598" s="395"/>
      <c r="AA598" s="395"/>
      <c r="AB598" s="395"/>
      <c r="AC598" s="395"/>
      <c r="AD598" s="395"/>
      <c r="AE598" s="395"/>
      <c r="AF598" s="369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73.08</v>
      </c>
      <c r="C599" s="46">
        <f>IFERROR(Y53*1,"0")+IFERROR(Y54*1,"0")+IFERROR(Y55*1,"0")+IFERROR(Y56*1,"0")+IFERROR(Y57*1,"0")+IFERROR(Y58*1,"0")+IFERROR(Y62*1,"0")+IFERROR(Y63*1,"0")</f>
        <v>3.6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301.20000000000005</v>
      </c>
      <c r="E599" s="46">
        <f>IFERROR(Y104*1,"0")+IFERROR(Y105*1,"0")+IFERROR(Y106*1,"0")+IFERROR(Y110*1,"0")+IFERROR(Y111*1,"0")+IFERROR(Y112*1,"0")+IFERROR(Y113*1,"0")+IFERROR(Y114*1,"0")</f>
        <v>226.8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3.6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285.60000000000002</v>
      </c>
      <c r="I599" s="46">
        <f>IFERROR(Y188*1,"0")+IFERROR(Y189*1,"0")+IFERROR(Y190*1,"0")+IFERROR(Y191*1,"0")+IFERROR(Y192*1,"0")+IFERROR(Y193*1,"0")+IFERROR(Y194*1,"0")+IFERROR(Y195*1,"0")</f>
        <v>0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460.79999999999995</v>
      </c>
      <c r="K599" s="46">
        <f>IFERROR(Y244*1,"0")+IFERROR(Y245*1,"0")+IFERROR(Y246*1,"0")+IFERROR(Y247*1,"0")+IFERROR(Y248*1,"0")+IFERROR(Y249*1,"0")+IFERROR(Y250*1,"0")+IFERROR(Y251*1,"0")</f>
        <v>0</v>
      </c>
      <c r="L599" s="369"/>
      <c r="M599" s="46">
        <f>IFERROR(Y256*1,"0")+IFERROR(Y257*1,"0")+IFERROR(Y258*1,"0")+IFERROR(Y259*1,"0")+IFERROR(Y260*1,"0")+IFERROR(Y261*1,"0")+IFERROR(Y262*1,"0")+IFERROR(Y263*1,"0")</f>
        <v>94.2</v>
      </c>
      <c r="N599" s="369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1339.2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118.85</v>
      </c>
      <c r="V599" s="46">
        <f>IFERROR(Y361*1,"0")+IFERROR(Y365*1,"0")+IFERROR(Y366*1,"0")+IFERROR(Y367*1,"0")</f>
        <v>423.30000000000007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597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280.8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331.5</v>
      </c>
      <c r="Z599" s="46">
        <f>IFERROR(Y466*1,"0")+IFERROR(Y470*1,"0")+IFERROR(Y471*1,"0")+IFERROR(Y472*1,"0")+IFERROR(Y473*1,"0")+IFERROR(Y474*1,"0")+IFERROR(Y475*1,"0")+IFERROR(Y479*1,"0")</f>
        <v>0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122.4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0</v>
      </c>
      <c r="AE599" s="46">
        <f>IFERROR(Y573*1,"0")+IFERROR(Y574*1,"0")+IFERROR(Y578*1,"0")+IFERROR(Y582*1,"0")+IFERROR(Y586*1,"0")</f>
        <v>0</v>
      </c>
      <c r="AF599" s="369"/>
    </row>
  </sheetData>
  <sheetProtection algorithmName="SHA-512" hashValue="Hn4t8GIff5pvtqsU/Bp7r0/sDlYGMw54aOzPoEAdh+jECHZCv0FrHCa63OAWxMMMGJIM79Xovp41dbJAuHFTcA==" saltValue="BGtUaFnfRSYYmG4YOO+V9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8">
    <mergeCell ref="P536:T536"/>
    <mergeCell ref="P387:V387"/>
    <mergeCell ref="A8:C8"/>
    <mergeCell ref="P310:V310"/>
    <mergeCell ref="D355:E355"/>
    <mergeCell ref="P410:T410"/>
    <mergeCell ref="P163:V163"/>
    <mergeCell ref="D293:E293"/>
    <mergeCell ref="D32:E32"/>
    <mergeCell ref="D97:E97"/>
    <mergeCell ref="P151:T151"/>
    <mergeCell ref="P76:V76"/>
    <mergeCell ref="D268:E268"/>
    <mergeCell ref="P449:T449"/>
    <mergeCell ref="D566:E566"/>
    <mergeCell ref="A255:Z255"/>
    <mergeCell ref="A10:C10"/>
    <mergeCell ref="A364:Z364"/>
    <mergeCell ref="A426:Z426"/>
    <mergeCell ref="D553:E553"/>
    <mergeCell ref="A413:Z413"/>
    <mergeCell ref="P311:V311"/>
    <mergeCell ref="A21:Z21"/>
    <mergeCell ref="D121:E121"/>
    <mergeCell ref="D192:E192"/>
    <mergeCell ref="P296:V296"/>
    <mergeCell ref="P534:T534"/>
    <mergeCell ref="D17:E18"/>
    <mergeCell ref="D173:E173"/>
    <mergeCell ref="D515:E515"/>
    <mergeCell ref="D471:E471"/>
    <mergeCell ref="P71:T71"/>
    <mergeCell ref="X17:X18"/>
    <mergeCell ref="D123:E123"/>
    <mergeCell ref="V12:W12"/>
    <mergeCell ref="P519:V519"/>
    <mergeCell ref="AA597:AA598"/>
    <mergeCell ref="D191:E191"/>
    <mergeCell ref="P319:T319"/>
    <mergeCell ref="D262:E262"/>
    <mergeCell ref="D433:E433"/>
    <mergeCell ref="AC597:AC598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P174:T174"/>
    <mergeCell ref="A279:O280"/>
    <mergeCell ref="D537:E537"/>
    <mergeCell ref="P447:T447"/>
    <mergeCell ref="U17:V17"/>
    <mergeCell ref="Y17:Y18"/>
    <mergeCell ref="P385:T385"/>
    <mergeCell ref="D57:E57"/>
    <mergeCell ref="W596:X596"/>
    <mergeCell ref="P590:V590"/>
    <mergeCell ref="P58:T58"/>
    <mergeCell ref="P500:T500"/>
    <mergeCell ref="A52:Z52"/>
    <mergeCell ref="A494:Z494"/>
    <mergeCell ref="Q5:R5"/>
    <mergeCell ref="F17:F18"/>
    <mergeCell ref="D120:E120"/>
    <mergeCell ref="P497:T497"/>
    <mergeCell ref="P435:T435"/>
    <mergeCell ref="D278:E278"/>
    <mergeCell ref="P291:T291"/>
    <mergeCell ref="P568:T568"/>
    <mergeCell ref="D405:E405"/>
    <mergeCell ref="P484:T484"/>
    <mergeCell ref="A478:Z478"/>
    <mergeCell ref="P136:T136"/>
    <mergeCell ref="P70:T70"/>
    <mergeCell ref="F597:F598"/>
    <mergeCell ref="P263:T263"/>
    <mergeCell ref="P305:V305"/>
    <mergeCell ref="D244:E244"/>
    <mergeCell ref="P434:T434"/>
    <mergeCell ref="P228:T228"/>
    <mergeCell ref="A429:O430"/>
    <mergeCell ref="D342:E342"/>
    <mergeCell ref="P355:T355"/>
    <mergeCell ref="P499:T499"/>
    <mergeCell ref="P293:T293"/>
    <mergeCell ref="D336:E336"/>
    <mergeCell ref="D578:E578"/>
    <mergeCell ref="Q6:R6"/>
    <mergeCell ref="P200:T200"/>
    <mergeCell ref="A267:Z267"/>
    <mergeCell ref="A124:O125"/>
    <mergeCell ref="P436:T436"/>
    <mergeCell ref="A425:Z425"/>
    <mergeCell ref="D247:E247"/>
    <mergeCell ref="P351:V351"/>
    <mergeCell ref="Y596:AB596"/>
    <mergeCell ref="P593:V593"/>
    <mergeCell ref="P587:V587"/>
    <mergeCell ref="P439:T439"/>
    <mergeCell ref="D249:E249"/>
    <mergeCell ref="A51:Z51"/>
    <mergeCell ref="D105:E105"/>
    <mergeCell ref="P262:T262"/>
    <mergeCell ref="P433:T433"/>
    <mergeCell ref="D547:E547"/>
    <mergeCell ref="D341:E341"/>
    <mergeCell ref="A525:O526"/>
    <mergeCell ref="P132:V132"/>
    <mergeCell ref="N17:N18"/>
    <mergeCell ref="P72:T72"/>
    <mergeCell ref="P292:T292"/>
    <mergeCell ref="P81:V81"/>
    <mergeCell ref="A487:O488"/>
    <mergeCell ref="P528:T528"/>
    <mergeCell ref="P208:V208"/>
    <mergeCell ref="A204:Z204"/>
    <mergeCell ref="P294:T294"/>
    <mergeCell ref="P219:V219"/>
    <mergeCell ref="P23:V23"/>
    <mergeCell ref="P419:V419"/>
    <mergeCell ref="D54:E54"/>
    <mergeCell ref="P83:T83"/>
    <mergeCell ref="D271:E271"/>
    <mergeCell ref="P373:T373"/>
    <mergeCell ref="P444:T444"/>
    <mergeCell ref="AD17:AF18"/>
    <mergeCell ref="A310:O311"/>
    <mergeCell ref="P142:V142"/>
    <mergeCell ref="F5:G5"/>
    <mergeCell ref="P169:V169"/>
    <mergeCell ref="P411:V411"/>
    <mergeCell ref="A25:Z25"/>
    <mergeCell ref="P467:V467"/>
    <mergeCell ref="A368:O369"/>
    <mergeCell ref="U597:U598"/>
    <mergeCell ref="P509:T509"/>
    <mergeCell ref="D175:E175"/>
    <mergeCell ref="A36:O37"/>
    <mergeCell ref="D221:E221"/>
    <mergeCell ref="V11:W11"/>
    <mergeCell ref="D392:E392"/>
    <mergeCell ref="A465:Z465"/>
    <mergeCell ref="D457:E457"/>
    <mergeCell ref="P57:T57"/>
    <mergeCell ref="P367:T367"/>
    <mergeCell ref="D475:E475"/>
    <mergeCell ref="P486:T486"/>
    <mergeCell ref="P342:T342"/>
    <mergeCell ref="P317:T317"/>
    <mergeCell ref="P406:V406"/>
    <mergeCell ref="D223:E223"/>
    <mergeCell ref="D450:E450"/>
    <mergeCell ref="P578:T578"/>
    <mergeCell ref="A254:Z254"/>
    <mergeCell ref="P121:T121"/>
    <mergeCell ref="P181:T181"/>
    <mergeCell ref="AD596:AE596"/>
    <mergeCell ref="P2:W3"/>
    <mergeCell ref="D560:E560"/>
    <mergeCell ref="P127:T127"/>
    <mergeCell ref="D437:E437"/>
    <mergeCell ref="P218:V218"/>
    <mergeCell ref="D508:E508"/>
    <mergeCell ref="P54:T54"/>
    <mergeCell ref="P347:T347"/>
    <mergeCell ref="D35:E35"/>
    <mergeCell ref="P418:T418"/>
    <mergeCell ref="D228:E228"/>
    <mergeCell ref="D333:E333"/>
    <mergeCell ref="D539:E539"/>
    <mergeCell ref="D404:E404"/>
    <mergeCell ref="A289:Z289"/>
    <mergeCell ref="D10:E10"/>
    <mergeCell ref="A23:O24"/>
    <mergeCell ref="F10:G10"/>
    <mergeCell ref="P135:T135"/>
    <mergeCell ref="D34:E34"/>
    <mergeCell ref="P191:T191"/>
    <mergeCell ref="A115:O116"/>
    <mergeCell ref="D544:E544"/>
    <mergeCell ref="A357:O358"/>
    <mergeCell ref="D99:E99"/>
    <mergeCell ref="D270:E270"/>
    <mergeCell ref="P349:T349"/>
    <mergeCell ref="D397:E397"/>
    <mergeCell ref="A344:O345"/>
    <mergeCell ref="D528:E528"/>
    <mergeCell ref="P128:T128"/>
    <mergeCell ref="P363:V363"/>
    <mergeCell ref="M17:M18"/>
    <mergeCell ref="A531:Z531"/>
    <mergeCell ref="P584:V584"/>
    <mergeCell ref="O17:O18"/>
    <mergeCell ref="P336:T336"/>
    <mergeCell ref="A469:Z469"/>
    <mergeCell ref="P429:V429"/>
    <mergeCell ref="A453:O454"/>
    <mergeCell ref="P423:V423"/>
    <mergeCell ref="A297:Z297"/>
    <mergeCell ref="P417:T417"/>
    <mergeCell ref="P481:V481"/>
    <mergeCell ref="A533:Z533"/>
    <mergeCell ref="A185:Z185"/>
    <mergeCell ref="P287:V287"/>
    <mergeCell ref="A312:Z312"/>
    <mergeCell ref="D33:E33"/>
    <mergeCell ref="A483:Z483"/>
    <mergeCell ref="D226:E226"/>
    <mergeCell ref="P352:V352"/>
    <mergeCell ref="P354:T354"/>
    <mergeCell ref="P365:T365"/>
    <mergeCell ref="P62:T62"/>
    <mergeCell ref="D503:E503"/>
    <mergeCell ref="D29:E29"/>
    <mergeCell ref="D216:E216"/>
    <mergeCell ref="P515:T515"/>
    <mergeCell ref="A20:Z20"/>
    <mergeCell ref="P300:V300"/>
    <mergeCell ref="D452:E452"/>
    <mergeCell ref="P493:V493"/>
    <mergeCell ref="P123:T123"/>
    <mergeCell ref="D385:E385"/>
    <mergeCell ref="P34:T34"/>
    <mergeCell ref="P105:T105"/>
    <mergeCell ref="P547:T547"/>
    <mergeCell ref="D86:E86"/>
    <mergeCell ref="S597:S598"/>
    <mergeCell ref="P214:T214"/>
    <mergeCell ref="D257:E257"/>
    <mergeCell ref="D213:E213"/>
    <mergeCell ref="A64:O65"/>
    <mergeCell ref="D151:E151"/>
    <mergeCell ref="P270:T270"/>
    <mergeCell ref="P341:T341"/>
    <mergeCell ref="A362:O363"/>
    <mergeCell ref="A387:O388"/>
    <mergeCell ref="D449:E449"/>
    <mergeCell ref="D150:E150"/>
    <mergeCell ref="P278:T278"/>
    <mergeCell ref="D321:E321"/>
    <mergeCell ref="D215:E215"/>
    <mergeCell ref="D386:E386"/>
    <mergeCell ref="D513:E513"/>
    <mergeCell ref="P492:V492"/>
    <mergeCell ref="P286:V286"/>
    <mergeCell ref="P415:T415"/>
    <mergeCell ref="P592:V592"/>
    <mergeCell ref="P358:V358"/>
    <mergeCell ref="P529:V529"/>
    <mergeCell ref="A411:O412"/>
    <mergeCell ref="P110:T110"/>
    <mergeCell ref="R597:R598"/>
    <mergeCell ref="P197:V197"/>
    <mergeCell ref="P582:T582"/>
    <mergeCell ref="A9:C9"/>
    <mergeCell ref="P321:T321"/>
    <mergeCell ref="D373:E373"/>
    <mergeCell ref="D58:E58"/>
    <mergeCell ref="P112:T112"/>
    <mergeCell ref="A179:Z179"/>
    <mergeCell ref="A302:Z302"/>
    <mergeCell ref="D500:E500"/>
    <mergeCell ref="D294:E294"/>
    <mergeCell ref="P348:T348"/>
    <mergeCell ref="A298:Z298"/>
    <mergeCell ref="T597:T598"/>
    <mergeCell ref="D231:E231"/>
    <mergeCell ref="A91:Z91"/>
    <mergeCell ref="A389:Z389"/>
    <mergeCell ref="A460:Z460"/>
    <mergeCell ref="P116:V116"/>
    <mergeCell ref="Q13:R13"/>
    <mergeCell ref="D318:E318"/>
    <mergeCell ref="P201:T201"/>
    <mergeCell ref="A220:Z220"/>
    <mergeCell ref="P139:T139"/>
    <mergeCell ref="P339:V339"/>
    <mergeCell ref="P176:T176"/>
    <mergeCell ref="P560:T560"/>
    <mergeCell ref="P114:T114"/>
    <mergeCell ref="P247:T247"/>
    <mergeCell ref="D84:E84"/>
    <mergeCell ref="D22:E22"/>
    <mergeCell ref="D155:E155"/>
    <mergeCell ref="D320:E320"/>
    <mergeCell ref="G17:G18"/>
    <mergeCell ref="P333:T333"/>
    <mergeCell ref="A152:O153"/>
    <mergeCell ref="P184:V184"/>
    <mergeCell ref="A143:Z143"/>
    <mergeCell ref="D314:E314"/>
    <mergeCell ref="P407:V407"/>
    <mergeCell ref="A587:O588"/>
    <mergeCell ref="P188:T188"/>
    <mergeCell ref="P357:V357"/>
    <mergeCell ref="P382:V382"/>
    <mergeCell ref="AD597:AD598"/>
    <mergeCell ref="P551:T551"/>
    <mergeCell ref="A541:O542"/>
    <mergeCell ref="A532:Z532"/>
    <mergeCell ref="P130:T130"/>
    <mergeCell ref="D136:E136"/>
    <mergeCell ref="P190:T190"/>
    <mergeCell ref="P240:V240"/>
    <mergeCell ref="D434:E434"/>
    <mergeCell ref="A507:Z507"/>
    <mergeCell ref="P111:T111"/>
    <mergeCell ref="D225:E225"/>
    <mergeCell ref="P409:T409"/>
    <mergeCell ref="D461:E461"/>
    <mergeCell ref="D200:E200"/>
    <mergeCell ref="P555:T555"/>
    <mergeCell ref="D436:E436"/>
    <mergeCell ref="A571:Z571"/>
    <mergeCell ref="D292:E292"/>
    <mergeCell ref="A305:O306"/>
    <mergeCell ref="A476:O477"/>
    <mergeCell ref="H5:M5"/>
    <mergeCell ref="P158:V158"/>
    <mergeCell ref="P98:T98"/>
    <mergeCell ref="A154:Z154"/>
    <mergeCell ref="D212:E212"/>
    <mergeCell ref="P567:T567"/>
    <mergeCell ref="P225:T225"/>
    <mergeCell ref="D317:E317"/>
    <mergeCell ref="P329:V329"/>
    <mergeCell ref="D6:M6"/>
    <mergeCell ref="A75:O76"/>
    <mergeCell ref="P396:T396"/>
    <mergeCell ref="D304:E304"/>
    <mergeCell ref="D439:E439"/>
    <mergeCell ref="P461:T461"/>
    <mergeCell ref="P175:T175"/>
    <mergeCell ref="A512:Z512"/>
    <mergeCell ref="P95:V95"/>
    <mergeCell ref="D540:E540"/>
    <mergeCell ref="D83:E83"/>
    <mergeCell ref="P227:T227"/>
    <mergeCell ref="D319:E319"/>
    <mergeCell ref="D441:E441"/>
    <mergeCell ref="P106:T106"/>
    <mergeCell ref="P33:T33"/>
    <mergeCell ref="P475:T475"/>
    <mergeCell ref="P93:T93"/>
    <mergeCell ref="P226:T226"/>
    <mergeCell ref="D85:E85"/>
    <mergeCell ref="D256:E256"/>
    <mergeCell ref="P269:T269"/>
    <mergeCell ref="P335:T335"/>
    <mergeCell ref="V6:W9"/>
    <mergeCell ref="D128:E128"/>
    <mergeCell ref="P256:T256"/>
    <mergeCell ref="P554:T554"/>
    <mergeCell ref="D497:E497"/>
    <mergeCell ref="D435:E435"/>
    <mergeCell ref="D217:E217"/>
    <mergeCell ref="D484:E484"/>
    <mergeCell ref="P84:T84"/>
    <mergeCell ref="P222:T222"/>
    <mergeCell ref="P22:T22"/>
    <mergeCell ref="P193:T193"/>
    <mergeCell ref="A462:O463"/>
    <mergeCell ref="P320:T320"/>
    <mergeCell ref="P314:T314"/>
    <mergeCell ref="D428:E428"/>
    <mergeCell ref="A61:Z61"/>
    <mergeCell ref="A359:Z359"/>
    <mergeCell ref="D415:E415"/>
    <mergeCell ref="P394:V394"/>
    <mergeCell ref="P257:T257"/>
    <mergeCell ref="A346:Z346"/>
    <mergeCell ref="D194:E194"/>
    <mergeCell ref="Z17:Z18"/>
    <mergeCell ref="P100:V100"/>
    <mergeCell ref="P94:V94"/>
    <mergeCell ref="P265:V265"/>
    <mergeCell ref="P458:V458"/>
    <mergeCell ref="A277:Z277"/>
    <mergeCell ref="D446:E446"/>
    <mergeCell ref="P44:V44"/>
    <mergeCell ref="D367:E367"/>
    <mergeCell ref="AE597:AE598"/>
    <mergeCell ref="D181:E181"/>
    <mergeCell ref="P575:V575"/>
    <mergeCell ref="D273:E273"/>
    <mergeCell ref="P156:T156"/>
    <mergeCell ref="P252:V252"/>
    <mergeCell ref="A286:O287"/>
    <mergeCell ref="A80:O81"/>
    <mergeCell ref="P327:T327"/>
    <mergeCell ref="P170:V170"/>
    <mergeCell ref="D39:E39"/>
    <mergeCell ref="A464:Z464"/>
    <mergeCell ref="P468:V468"/>
    <mergeCell ref="A489:Z489"/>
    <mergeCell ref="P535:T535"/>
    <mergeCell ref="H10:M10"/>
    <mergeCell ref="AA17:AA18"/>
    <mergeCell ref="P212:T212"/>
    <mergeCell ref="AC17:AC18"/>
    <mergeCell ref="P107:V107"/>
    <mergeCell ref="P485:T485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D586:E586"/>
    <mergeCell ref="BD17:BD18"/>
    <mergeCell ref="P152:V152"/>
    <mergeCell ref="A82:Z82"/>
    <mergeCell ref="D140:E140"/>
    <mergeCell ref="D438:E438"/>
    <mergeCell ref="P517:T517"/>
    <mergeCell ref="A340:Z340"/>
    <mergeCell ref="D509:E509"/>
    <mergeCell ref="P566:T566"/>
    <mergeCell ref="H17:H18"/>
    <mergeCell ref="P261:T261"/>
    <mergeCell ref="P161:T161"/>
    <mergeCell ref="P217:T217"/>
    <mergeCell ref="P332:T332"/>
    <mergeCell ref="A207:O208"/>
    <mergeCell ref="P503:T503"/>
    <mergeCell ref="D269:E269"/>
    <mergeCell ref="D440:E440"/>
    <mergeCell ref="A505:O506"/>
    <mergeCell ref="P275:V275"/>
    <mergeCell ref="A157:O158"/>
    <mergeCell ref="P27:T27"/>
    <mergeCell ref="P325:T325"/>
    <mergeCell ref="D206:E206"/>
    <mergeCell ref="P390:T390"/>
    <mergeCell ref="P561:T561"/>
    <mergeCell ref="P241:V241"/>
    <mergeCell ref="P41:V41"/>
    <mergeCell ref="A66:Z66"/>
    <mergeCell ref="D504:E504"/>
    <mergeCell ref="AB17:AB18"/>
    <mergeCell ref="P563:V563"/>
    <mergeCell ref="P562:V562"/>
    <mergeCell ref="A583:O584"/>
    <mergeCell ref="P248:T248"/>
    <mergeCell ref="P441:T441"/>
    <mergeCell ref="P235:T235"/>
    <mergeCell ref="D349:E349"/>
    <mergeCell ref="P157:V157"/>
    <mergeCell ref="A38:Z38"/>
    <mergeCell ref="A209:Z209"/>
    <mergeCell ref="P520:V520"/>
    <mergeCell ref="A372:Z372"/>
    <mergeCell ref="P299:T299"/>
    <mergeCell ref="J597:J598"/>
    <mergeCell ref="D138:E138"/>
    <mergeCell ref="A67:Z67"/>
    <mergeCell ref="D374:E374"/>
    <mergeCell ref="A510:O511"/>
    <mergeCell ref="A186:Z186"/>
    <mergeCell ref="P549:V549"/>
    <mergeCell ref="I596:V596"/>
    <mergeCell ref="P570:V570"/>
    <mergeCell ref="A581:Z581"/>
    <mergeCell ref="A577:Z577"/>
    <mergeCell ref="I597:I598"/>
    <mergeCell ref="K597:K598"/>
    <mergeCell ref="D299:E299"/>
    <mergeCell ref="A579:O580"/>
    <mergeCell ref="A100:O101"/>
    <mergeCell ref="A401:Z401"/>
    <mergeCell ref="D222:E222"/>
    <mergeCell ref="P476:V476"/>
    <mergeCell ref="A529:O530"/>
    <mergeCell ref="A13:M13"/>
    <mergeCell ref="A496:Z496"/>
    <mergeCell ref="A59:O60"/>
    <mergeCell ref="D597:D598"/>
    <mergeCell ref="P586:T586"/>
    <mergeCell ref="D250:E250"/>
    <mergeCell ref="A427:Z427"/>
    <mergeCell ref="A15:M15"/>
    <mergeCell ref="P238:T238"/>
    <mergeCell ref="A232:O233"/>
    <mergeCell ref="M597:M598"/>
    <mergeCell ref="P229:T229"/>
    <mergeCell ref="P594:V594"/>
    <mergeCell ref="P375:T375"/>
    <mergeCell ref="A198:Z198"/>
    <mergeCell ref="P446:T446"/>
    <mergeCell ref="J9:M9"/>
    <mergeCell ref="D112:E112"/>
    <mergeCell ref="D283:E283"/>
    <mergeCell ref="P440:T440"/>
    <mergeCell ref="P538:T538"/>
    <mergeCell ref="D554:E554"/>
    <mergeCell ref="D348:E348"/>
    <mergeCell ref="D62:E62"/>
    <mergeCell ref="P454:V454"/>
    <mergeCell ref="A519:O520"/>
    <mergeCell ref="D56:E56"/>
    <mergeCell ref="D193:E193"/>
    <mergeCell ref="D127:E127"/>
    <mergeCell ref="P206:T206"/>
    <mergeCell ref="P377:T377"/>
    <mergeCell ref="P448:T448"/>
    <mergeCell ref="D188:E188"/>
    <mergeCell ref="P224:T224"/>
    <mergeCell ref="P491:T491"/>
    <mergeCell ref="A141:O142"/>
    <mergeCell ref="P211:T211"/>
    <mergeCell ref="P260:T260"/>
    <mergeCell ref="P309:T309"/>
    <mergeCell ref="P505:V505"/>
    <mergeCell ref="P545:T545"/>
    <mergeCell ref="P88:T88"/>
    <mergeCell ref="D172:E172"/>
    <mergeCell ref="P26:T26"/>
    <mergeCell ref="D555:E555"/>
    <mergeCell ref="A559:Z559"/>
    <mergeCell ref="P338:V338"/>
    <mergeCell ref="P525:V525"/>
    <mergeCell ref="P202:V202"/>
    <mergeCell ref="P380:T380"/>
    <mergeCell ref="D176:E176"/>
    <mergeCell ref="P304:T304"/>
    <mergeCell ref="D114:E114"/>
    <mergeCell ref="D285:E285"/>
    <mergeCell ref="D347:E347"/>
    <mergeCell ref="D491:E491"/>
    <mergeCell ref="P504:T504"/>
    <mergeCell ref="P540:T540"/>
    <mergeCell ref="P35:T35"/>
    <mergeCell ref="D534:E534"/>
    <mergeCell ref="D227:E227"/>
    <mergeCell ref="A455:Z455"/>
    <mergeCell ref="P470:T470"/>
    <mergeCell ref="D447:E447"/>
    <mergeCell ref="T5:U5"/>
    <mergeCell ref="D119:E119"/>
    <mergeCell ref="V5:W5"/>
    <mergeCell ref="D190:E190"/>
    <mergeCell ref="D246:E246"/>
    <mergeCell ref="P374:T374"/>
    <mergeCell ref="A490:Z490"/>
    <mergeCell ref="D111:E111"/>
    <mergeCell ref="A295:O296"/>
    <mergeCell ref="P361:T36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D137:E137"/>
    <mergeCell ref="P216:T216"/>
    <mergeCell ref="P124:V124"/>
    <mergeCell ref="D422:E422"/>
    <mergeCell ref="A575:O576"/>
    <mergeCell ref="P122:T122"/>
    <mergeCell ref="A42:Z42"/>
    <mergeCell ref="P589:V589"/>
    <mergeCell ref="P43:T43"/>
    <mergeCell ref="P65:V65"/>
    <mergeCell ref="P285:T285"/>
    <mergeCell ref="D328:E328"/>
    <mergeCell ref="W597:W598"/>
    <mergeCell ref="A126:Z126"/>
    <mergeCell ref="D251:E251"/>
    <mergeCell ref="A12:M12"/>
    <mergeCell ref="A109:Z109"/>
    <mergeCell ref="A324:Z324"/>
    <mergeCell ref="A495:Z495"/>
    <mergeCell ref="P501:T501"/>
    <mergeCell ref="D343:E343"/>
    <mergeCell ref="P397:T397"/>
    <mergeCell ref="A482:Z482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P597:P598"/>
    <mergeCell ref="D582:E582"/>
    <mergeCell ref="B597:B598"/>
    <mergeCell ref="A557:O558"/>
    <mergeCell ref="V597:V598"/>
    <mergeCell ref="X597:X598"/>
    <mergeCell ref="A527:Z527"/>
    <mergeCell ref="P306:V306"/>
    <mergeCell ref="P513:T513"/>
    <mergeCell ref="D350:E350"/>
    <mergeCell ref="D27:E27"/>
    <mergeCell ref="A40:O41"/>
    <mergeCell ref="P579:V579"/>
    <mergeCell ref="D325:E325"/>
    <mergeCell ref="A338:O339"/>
    <mergeCell ref="P15:T16"/>
    <mergeCell ref="D396:E396"/>
    <mergeCell ref="A132:O133"/>
    <mergeCell ref="P450:T450"/>
    <mergeCell ref="D456:E456"/>
    <mergeCell ref="D567:E567"/>
    <mergeCell ref="D414:E414"/>
    <mergeCell ref="A164:Z164"/>
    <mergeCell ref="P272:T272"/>
    <mergeCell ref="D156:E156"/>
    <mergeCell ref="P210:T210"/>
    <mergeCell ref="A196:O197"/>
    <mergeCell ref="D327:E327"/>
    <mergeCell ref="P308:T308"/>
    <mergeCell ref="D106:E106"/>
    <mergeCell ref="D416:E416"/>
    <mergeCell ref="A146:O147"/>
    <mergeCell ref="P544:T544"/>
    <mergeCell ref="P283:T283"/>
    <mergeCell ref="D93:E93"/>
    <mergeCell ref="A543:Z543"/>
    <mergeCell ref="A5:C5"/>
    <mergeCell ref="A107:O108"/>
    <mergeCell ref="P412:V412"/>
    <mergeCell ref="A408:Z408"/>
    <mergeCell ref="P583:V583"/>
    <mergeCell ref="P64:V64"/>
    <mergeCell ref="P362:V362"/>
    <mergeCell ref="A187:Z187"/>
    <mergeCell ref="P420:V420"/>
    <mergeCell ref="P591:V591"/>
    <mergeCell ref="D166:E166"/>
    <mergeCell ref="D337:E337"/>
    <mergeCell ref="D402:E402"/>
    <mergeCell ref="D573:E573"/>
    <mergeCell ref="A17:A18"/>
    <mergeCell ref="K17:K18"/>
    <mergeCell ref="A118:Z118"/>
    <mergeCell ref="C17:C18"/>
    <mergeCell ref="P195:T195"/>
    <mergeCell ref="D230:E230"/>
    <mergeCell ref="A548:O549"/>
    <mergeCell ref="D168:E168"/>
    <mergeCell ref="D466:E466"/>
    <mergeCell ref="D9:E9"/>
    <mergeCell ref="P137:T137"/>
    <mergeCell ref="D180:E180"/>
    <mergeCell ref="F9:G9"/>
    <mergeCell ref="P53:T53"/>
    <mergeCell ref="A183:O184"/>
    <mergeCell ref="D167:E167"/>
    <mergeCell ref="A419:O420"/>
    <mergeCell ref="D161:E161"/>
    <mergeCell ref="A6:C6"/>
    <mergeCell ref="D309:E309"/>
    <mergeCell ref="D113:E113"/>
    <mergeCell ref="A322:O323"/>
    <mergeCell ref="P180:T180"/>
    <mergeCell ref="D545:E545"/>
    <mergeCell ref="A96:Z96"/>
    <mergeCell ref="P416:T416"/>
    <mergeCell ref="D88:E88"/>
    <mergeCell ref="P167:T167"/>
    <mergeCell ref="D26:E26"/>
    <mergeCell ref="P403:T403"/>
    <mergeCell ref="P378:T378"/>
    <mergeCell ref="D517:E517"/>
    <mergeCell ref="P574:T574"/>
    <mergeCell ref="P55:T55"/>
    <mergeCell ref="P182:T182"/>
    <mergeCell ref="Q12:R12"/>
    <mergeCell ref="D261:E261"/>
    <mergeCell ref="A274:O275"/>
    <mergeCell ref="P442:T442"/>
    <mergeCell ref="P196:V196"/>
    <mergeCell ref="D448:E448"/>
    <mergeCell ref="P119:T119"/>
    <mergeCell ref="D546:E546"/>
    <mergeCell ref="P183:V183"/>
    <mergeCell ref="P246:T246"/>
    <mergeCell ref="P133:V133"/>
    <mergeCell ref="D390:E390"/>
    <mergeCell ref="D561:E561"/>
    <mergeCell ref="P369:V369"/>
    <mergeCell ref="P422:T422"/>
    <mergeCell ref="Y597:Y598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Q9:R9"/>
    <mergeCell ref="P463:V463"/>
    <mergeCell ref="A331:Z331"/>
    <mergeCell ref="D451:E451"/>
    <mergeCell ref="P49:V49"/>
    <mergeCell ref="P36:V36"/>
    <mergeCell ref="A303:Z303"/>
    <mergeCell ref="A159:Z159"/>
    <mergeCell ref="P78:T78"/>
    <mergeCell ref="P576:V576"/>
    <mergeCell ref="Q11:R11"/>
    <mergeCell ref="P205:T205"/>
    <mergeCell ref="D260:E260"/>
    <mergeCell ref="P376:T376"/>
    <mergeCell ref="A395:Z395"/>
    <mergeCell ref="P588:V588"/>
    <mergeCell ref="A597:A598"/>
    <mergeCell ref="D403:E403"/>
    <mergeCell ref="C597:C598"/>
    <mergeCell ref="A406:O407"/>
    <mergeCell ref="P68:T68"/>
    <mergeCell ref="P239:T239"/>
    <mergeCell ref="P524:T524"/>
    <mergeCell ref="D31:E31"/>
    <mergeCell ref="D229:E229"/>
    <mergeCell ref="P479:T479"/>
    <mergeCell ref="C596:H596"/>
    <mergeCell ref="D565:E565"/>
    <mergeCell ref="P131:T131"/>
    <mergeCell ref="D375:E375"/>
    <mergeCell ref="P258:T258"/>
    <mergeCell ref="P556:T556"/>
    <mergeCell ref="P223:T223"/>
    <mergeCell ref="AG17:AG18"/>
    <mergeCell ref="P350:T350"/>
    <mergeCell ref="A480:O481"/>
    <mergeCell ref="D160:E160"/>
    <mergeCell ref="P546:T546"/>
    <mergeCell ref="I17:I18"/>
    <mergeCell ref="A467:O468"/>
    <mergeCell ref="A48:O49"/>
    <mergeCell ref="D135:E135"/>
    <mergeCell ref="P189:T189"/>
    <mergeCell ref="D377:E377"/>
    <mergeCell ref="P424:V424"/>
    <mergeCell ref="P456:T456"/>
    <mergeCell ref="P414:T414"/>
    <mergeCell ref="P523:T523"/>
    <mergeCell ref="P253:V253"/>
    <mergeCell ref="A134:Z134"/>
    <mergeCell ref="P75:V75"/>
    <mergeCell ref="P146:V146"/>
    <mergeCell ref="D63:E63"/>
    <mergeCell ref="A421:Z421"/>
    <mergeCell ref="P344:V344"/>
    <mergeCell ref="D1:F1"/>
    <mergeCell ref="P230:T230"/>
    <mergeCell ref="A242:Z242"/>
    <mergeCell ref="P268:T268"/>
    <mergeCell ref="A313:Z313"/>
    <mergeCell ref="P47:T47"/>
    <mergeCell ref="P466:T466"/>
    <mergeCell ref="A307:Z307"/>
    <mergeCell ref="P488:V488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192:T192"/>
    <mergeCell ref="P557:V557"/>
    <mergeCell ref="P428:T428"/>
    <mergeCell ref="A102:Z102"/>
    <mergeCell ref="P113:T113"/>
    <mergeCell ref="P284:T284"/>
    <mergeCell ref="P17:T18"/>
    <mergeCell ref="A400:Z400"/>
    <mergeCell ref="A77:Z77"/>
    <mergeCell ref="P129:T129"/>
    <mergeCell ref="P63:T63"/>
    <mergeCell ref="A148:Z148"/>
    <mergeCell ref="P323:V323"/>
    <mergeCell ref="P573:T573"/>
    <mergeCell ref="P402:T402"/>
    <mergeCell ref="D245:E245"/>
    <mergeCell ref="D445:E445"/>
    <mergeCell ref="P508:T508"/>
    <mergeCell ref="A423:O424"/>
    <mergeCell ref="D122:E122"/>
    <mergeCell ref="D516:E516"/>
    <mergeCell ref="A162:O163"/>
    <mergeCell ref="P32:T32"/>
    <mergeCell ref="D224:E224"/>
    <mergeCell ref="P474:T474"/>
    <mergeCell ref="A398:O399"/>
    <mergeCell ref="P59:V59"/>
    <mergeCell ref="P97:T97"/>
    <mergeCell ref="P168:T168"/>
    <mergeCell ref="D211:E211"/>
    <mergeCell ref="D523:E523"/>
    <mergeCell ref="P194:T194"/>
    <mergeCell ref="P250:T250"/>
    <mergeCell ref="D391:E391"/>
    <mergeCell ref="P514:T514"/>
    <mergeCell ref="P80:V80"/>
    <mergeCell ref="D74:E74"/>
    <mergeCell ref="P87:T87"/>
    <mergeCell ref="D130:E130"/>
    <mergeCell ref="D68:E68"/>
    <mergeCell ref="D201:E201"/>
    <mergeCell ref="D335:E335"/>
    <mergeCell ref="P451:T451"/>
    <mergeCell ref="P245:T245"/>
    <mergeCell ref="P516:T516"/>
    <mergeCell ref="Q597:Q598"/>
    <mergeCell ref="P259:T259"/>
    <mergeCell ref="D69:E69"/>
    <mergeCell ref="A240:O241"/>
    <mergeCell ref="D498:E498"/>
    <mergeCell ref="D354:E354"/>
    <mergeCell ref="P162:V162"/>
    <mergeCell ref="P398:V398"/>
    <mergeCell ref="P569:V569"/>
    <mergeCell ref="A521:Z521"/>
    <mergeCell ref="P177:V177"/>
    <mergeCell ref="Z597:Z598"/>
    <mergeCell ref="P264:V264"/>
    <mergeCell ref="D356:E356"/>
    <mergeCell ref="P462:V462"/>
    <mergeCell ref="A281:Z281"/>
    <mergeCell ref="A585:Z585"/>
    <mergeCell ref="P399:V399"/>
    <mergeCell ref="D145:E145"/>
    <mergeCell ref="P273:T273"/>
    <mergeCell ref="D316:E316"/>
    <mergeCell ref="D272:E272"/>
    <mergeCell ref="D443:E443"/>
    <mergeCell ref="D210:E210"/>
    <mergeCell ref="D381:E381"/>
    <mergeCell ref="D514:E514"/>
    <mergeCell ref="P526:V526"/>
    <mergeCell ref="D308:E308"/>
    <mergeCell ref="A492:O493"/>
    <mergeCell ref="A169:O170"/>
    <mergeCell ref="P537:T537"/>
    <mergeCell ref="D87:E87"/>
    <mergeCell ref="H1:Q1"/>
    <mergeCell ref="P480:V480"/>
    <mergeCell ref="P280:V280"/>
    <mergeCell ref="A572:Z572"/>
    <mergeCell ref="A243:Z243"/>
    <mergeCell ref="P274:V274"/>
    <mergeCell ref="P541:V541"/>
    <mergeCell ref="P345:V345"/>
    <mergeCell ref="D214:E214"/>
    <mergeCell ref="D284:E284"/>
    <mergeCell ref="H597:H598"/>
    <mergeCell ref="P539:T539"/>
    <mergeCell ref="P120:T120"/>
    <mergeCell ref="D259:E259"/>
    <mergeCell ref="P40:V40"/>
    <mergeCell ref="D501:E501"/>
    <mergeCell ref="D28:E28"/>
    <mergeCell ref="D326:E326"/>
    <mergeCell ref="P405:T405"/>
    <mergeCell ref="D432:E432"/>
    <mergeCell ref="D236:E236"/>
    <mergeCell ref="D92:E92"/>
    <mergeCell ref="D55:E55"/>
    <mergeCell ref="D30:E30"/>
    <mergeCell ref="D524:E524"/>
    <mergeCell ref="A393:O394"/>
    <mergeCell ref="D5:E5"/>
    <mergeCell ref="P553:T553"/>
    <mergeCell ref="D290:E290"/>
    <mergeCell ref="D361:E361"/>
    <mergeCell ref="D417:E417"/>
    <mergeCell ref="P471:T471"/>
    <mergeCell ref="O597:O598"/>
    <mergeCell ref="D378:E378"/>
    <mergeCell ref="D7:M7"/>
    <mergeCell ref="D129:E129"/>
    <mergeCell ref="P548:V548"/>
    <mergeCell ref="D365:E365"/>
    <mergeCell ref="D536:E536"/>
    <mergeCell ref="P236:T236"/>
    <mergeCell ref="D79:E79"/>
    <mergeCell ref="P92:T92"/>
    <mergeCell ref="P334:T334"/>
    <mergeCell ref="D144:E144"/>
    <mergeCell ref="D315:E315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108:V108"/>
    <mergeCell ref="P237:T237"/>
    <mergeCell ref="P279:V279"/>
    <mergeCell ref="P31:T31"/>
    <mergeCell ref="P473:T473"/>
    <mergeCell ref="D139:E139"/>
    <mergeCell ref="P522:T522"/>
    <mergeCell ref="P565:T565"/>
    <mergeCell ref="P45:V45"/>
    <mergeCell ref="P487:V487"/>
    <mergeCell ref="D474:E474"/>
    <mergeCell ref="P145:T145"/>
    <mergeCell ref="P316:T316"/>
    <mergeCell ref="A589:O594"/>
    <mergeCell ref="P443:T443"/>
    <mergeCell ref="P381:T381"/>
    <mergeCell ref="D53:E53"/>
    <mergeCell ref="P232:V232"/>
    <mergeCell ref="P552:T552"/>
    <mergeCell ref="D47:E47"/>
    <mergeCell ref="P330:V330"/>
    <mergeCell ref="P160:T160"/>
    <mergeCell ref="A149:Z149"/>
    <mergeCell ref="P445:T445"/>
    <mergeCell ref="W17:W18"/>
    <mergeCell ref="A50:Z50"/>
    <mergeCell ref="A264:O265"/>
    <mergeCell ref="A562:O563"/>
    <mergeCell ref="P90:V90"/>
    <mergeCell ref="P388:V388"/>
    <mergeCell ref="A384:Z384"/>
    <mergeCell ref="P459:V459"/>
    <mergeCell ref="D110:E110"/>
    <mergeCell ref="P530:V530"/>
    <mergeCell ref="P502:T502"/>
    <mergeCell ref="D470:E470"/>
    <mergeCell ref="P39:T39"/>
    <mergeCell ref="A46:Z46"/>
    <mergeCell ref="P166:T166"/>
    <mergeCell ref="A282:Z282"/>
    <mergeCell ref="P337:T337"/>
    <mergeCell ref="D380:E380"/>
    <mergeCell ref="D574:E574"/>
    <mergeCell ref="AB597:AB598"/>
    <mergeCell ref="P432:T432"/>
    <mergeCell ref="A89:O90"/>
    <mergeCell ref="D98:E98"/>
    <mergeCell ref="P30:T30"/>
    <mergeCell ref="D73:E73"/>
    <mergeCell ref="P290:T290"/>
    <mergeCell ref="A550:Z550"/>
    <mergeCell ref="P141:V141"/>
    <mergeCell ref="P452:T452"/>
    <mergeCell ref="P233:V233"/>
    <mergeCell ref="P37:V37"/>
    <mergeCell ref="A569:O570"/>
    <mergeCell ref="P104:T104"/>
    <mergeCell ref="B17:B18"/>
    <mergeCell ref="D479:E479"/>
    <mergeCell ref="D131:E131"/>
    <mergeCell ref="A266:Z266"/>
    <mergeCell ref="D258:E258"/>
    <mergeCell ref="A431:Z431"/>
    <mergeCell ref="P477:V477"/>
    <mergeCell ref="P506:V506"/>
    <mergeCell ref="D556:E556"/>
    <mergeCell ref="A564:Z564"/>
    <mergeCell ref="P404:T404"/>
    <mergeCell ref="D518:E518"/>
    <mergeCell ref="P207:V207"/>
    <mergeCell ref="P56:T56"/>
    <mergeCell ref="D195:E195"/>
    <mergeCell ref="P379:T379"/>
    <mergeCell ref="D189:E189"/>
    <mergeCell ref="D486:E486"/>
    <mergeCell ref="P86:T86"/>
    <mergeCell ref="D78:E78"/>
    <mergeCell ref="P213:T213"/>
    <mergeCell ref="P328:T328"/>
    <mergeCell ref="D205:E205"/>
    <mergeCell ref="D376:E376"/>
    <mergeCell ref="P249:T249"/>
    <mergeCell ref="P542:V542"/>
    <mergeCell ref="R1:T1"/>
    <mergeCell ref="P172:T172"/>
    <mergeCell ref="P28:T28"/>
    <mergeCell ref="D71:E71"/>
    <mergeCell ref="P150:T150"/>
    <mergeCell ref="A218:O219"/>
    <mergeCell ref="P221:T221"/>
    <mergeCell ref="P215:T215"/>
    <mergeCell ref="P326:T326"/>
    <mergeCell ref="P115:V115"/>
    <mergeCell ref="D332:E332"/>
    <mergeCell ref="A351:O352"/>
    <mergeCell ref="P386:T386"/>
    <mergeCell ref="P392:T392"/>
    <mergeCell ref="P457:T457"/>
    <mergeCell ref="V10:W10"/>
    <mergeCell ref="P99:T99"/>
    <mergeCell ref="A300:O301"/>
    <mergeCell ref="P366:T366"/>
    <mergeCell ref="A360:Z360"/>
    <mergeCell ref="A94:O95"/>
    <mergeCell ref="P393:V393"/>
    <mergeCell ref="A458:O459"/>
    <mergeCell ref="D535:E535"/>
    <mergeCell ref="P79:T79"/>
    <mergeCell ref="D473:E473"/>
    <mergeCell ref="P73:T73"/>
    <mergeCell ref="P244:T244"/>
    <mergeCell ref="P144:T144"/>
    <mergeCell ref="P315:T315"/>
    <mergeCell ref="P437:T437"/>
    <mergeCell ref="P231:T231"/>
    <mergeCell ref="D174:E174"/>
    <mergeCell ref="D472:E472"/>
    <mergeCell ref="D410:E410"/>
    <mergeCell ref="A276:Z276"/>
    <mergeCell ref="E597:E598"/>
    <mergeCell ref="H9:I9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D263:E263"/>
    <mergeCell ref="P391:T391"/>
    <mergeCell ref="P511:V511"/>
    <mergeCell ref="P518:T518"/>
    <mergeCell ref="D499:E499"/>
    <mergeCell ref="D238:E23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741</v>
      </c>
      <c r="D6" s="47" t="s">
        <v>742</v>
      </c>
      <c r="E6" s="47"/>
    </row>
    <row r="7" spans="2:8" x14ac:dyDescent="0.2">
      <c r="B7" s="47" t="s">
        <v>743</v>
      </c>
      <c r="C7" s="47" t="s">
        <v>744</v>
      </c>
      <c r="D7" s="47" t="s">
        <v>745</v>
      </c>
      <c r="E7" s="47"/>
    </row>
    <row r="8" spans="2:8" x14ac:dyDescent="0.2">
      <c r="B8" s="47" t="s">
        <v>746</v>
      </c>
      <c r="C8" s="47" t="s">
        <v>747</v>
      </c>
      <c r="D8" s="47" t="s">
        <v>748</v>
      </c>
      <c r="E8" s="47"/>
    </row>
    <row r="9" spans="2:8" x14ac:dyDescent="0.2">
      <c r="B9" s="47" t="s">
        <v>749</v>
      </c>
      <c r="C9" s="47" t="s">
        <v>750</v>
      </c>
      <c r="D9" s="47" t="s">
        <v>751</v>
      </c>
      <c r="E9" s="47"/>
    </row>
    <row r="10" spans="2:8" x14ac:dyDescent="0.2">
      <c r="B10" s="47" t="s">
        <v>752</v>
      </c>
      <c r="C10" s="47" t="s">
        <v>753</v>
      </c>
      <c r="D10" s="47" t="s">
        <v>754</v>
      </c>
      <c r="E10" s="47"/>
    </row>
    <row r="12" spans="2:8" x14ac:dyDescent="0.2">
      <c r="B12" s="47" t="s">
        <v>755</v>
      </c>
      <c r="C12" s="47" t="s">
        <v>741</v>
      </c>
      <c r="D12" s="47"/>
      <c r="E12" s="47"/>
    </row>
    <row r="14" spans="2:8" x14ac:dyDescent="0.2">
      <c r="B14" s="47" t="s">
        <v>756</v>
      </c>
      <c r="C14" s="47" t="s">
        <v>744</v>
      </c>
      <c r="D14" s="47"/>
      <c r="E14" s="47"/>
    </row>
    <row r="16" spans="2:8" x14ac:dyDescent="0.2">
      <c r="B16" s="47" t="s">
        <v>757</v>
      </c>
      <c r="C16" s="47" t="s">
        <v>747</v>
      </c>
      <c r="D16" s="47"/>
      <c r="E16" s="47"/>
    </row>
    <row r="18" spans="2:5" x14ac:dyDescent="0.2">
      <c r="B18" s="47" t="s">
        <v>758</v>
      </c>
      <c r="C18" s="47" t="s">
        <v>750</v>
      </c>
      <c r="D18" s="47"/>
      <c r="E18" s="47"/>
    </row>
    <row r="20" spans="2:5" x14ac:dyDescent="0.2">
      <c r="B20" s="47" t="s">
        <v>759</v>
      </c>
      <c r="C20" s="47" t="s">
        <v>753</v>
      </c>
      <c r="D20" s="47"/>
      <c r="E20" s="47"/>
    </row>
    <row r="22" spans="2:5" x14ac:dyDescent="0.2">
      <c r="B22" s="47" t="s">
        <v>760</v>
      </c>
      <c r="C22" s="47"/>
      <c r="D22" s="47"/>
      <c r="E22" s="47"/>
    </row>
    <row r="23" spans="2:5" x14ac:dyDescent="0.2">
      <c r="B23" s="47" t="s">
        <v>761</v>
      </c>
      <c r="C23" s="47"/>
      <c r="D23" s="47"/>
      <c r="E23" s="47"/>
    </row>
    <row r="24" spans="2:5" x14ac:dyDescent="0.2">
      <c r="B24" s="47" t="s">
        <v>762</v>
      </c>
      <c r="C24" s="47"/>
      <c r="D24" s="47"/>
      <c r="E24" s="47"/>
    </row>
    <row r="25" spans="2:5" x14ac:dyDescent="0.2">
      <c r="B25" s="47" t="s">
        <v>763</v>
      </c>
      <c r="C25" s="47"/>
      <c r="D25" s="47"/>
      <c r="E25" s="47"/>
    </row>
    <row r="26" spans="2:5" x14ac:dyDescent="0.2">
      <c r="B26" s="47" t="s">
        <v>764</v>
      </c>
      <c r="C26" s="47"/>
      <c r="D26" s="47"/>
      <c r="E26" s="47"/>
    </row>
    <row r="27" spans="2:5" x14ac:dyDescent="0.2">
      <c r="B27" s="47" t="s">
        <v>765</v>
      </c>
      <c r="C27" s="47"/>
      <c r="D27" s="47"/>
      <c r="E27" s="47"/>
    </row>
    <row r="28" spans="2:5" x14ac:dyDescent="0.2">
      <c r="B28" s="47" t="s">
        <v>766</v>
      </c>
      <c r="C28" s="47"/>
      <c r="D28" s="47"/>
      <c r="E28" s="47"/>
    </row>
    <row r="29" spans="2:5" x14ac:dyDescent="0.2">
      <c r="B29" s="47" t="s">
        <v>767</v>
      </c>
      <c r="C29" s="47"/>
      <c r="D29" s="47"/>
      <c r="E29" s="47"/>
    </row>
    <row r="30" spans="2:5" x14ac:dyDescent="0.2">
      <c r="B30" s="47" t="s">
        <v>768</v>
      </c>
      <c r="C30" s="47"/>
      <c r="D30" s="47"/>
      <c r="E30" s="47"/>
    </row>
    <row r="31" spans="2:5" x14ac:dyDescent="0.2">
      <c r="B31" s="47" t="s">
        <v>769</v>
      </c>
      <c r="C31" s="47"/>
      <c r="D31" s="47"/>
      <c r="E31" s="47"/>
    </row>
    <row r="32" spans="2:5" x14ac:dyDescent="0.2">
      <c r="B32" s="47" t="s">
        <v>770</v>
      </c>
      <c r="C32" s="47"/>
      <c r="D32" s="47"/>
      <c r="E32" s="47"/>
    </row>
  </sheetData>
  <sheetProtection algorithmName="SHA-512" hashValue="BH63XJVWlpjfIfHDChbQMcVA9/Z0RAz85/EIszk3viqTqIbCgaVYwZTQ7CpWmofTokPt/GSQCK0TFeX6kZWUXg==" saltValue="KiFx8B5BhrNpN8TPrWku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1253</vt:i4>
      </vt:variant>
    </vt:vector>
  </HeadingPairs>
  <TitlesOfParts>
    <vt:vector size="12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2024-08-30T08:32:37Z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