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8,24 ПОКОМ КИ Сочи\2 машина Кумыкова_Теплова\"/>
    </mc:Choice>
  </mc:AlternateContent>
  <xr:revisionPtr revIDLastSave="0" documentId="13_ncr:1_{39C10DE3-BFC3-41AB-8951-3B676D9C3B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Y472" i="1" s="1"/>
  <c r="P466" i="1"/>
  <c r="X464" i="1"/>
  <c r="X463" i="1"/>
  <c r="BO462" i="1"/>
  <c r="BM462" i="1"/>
  <c r="Y462" i="1"/>
  <c r="Z596" i="1" s="1"/>
  <c r="P462" i="1"/>
  <c r="X459" i="1"/>
  <c r="X458" i="1"/>
  <c r="BO457" i="1"/>
  <c r="BM457" i="1"/>
  <c r="Y457" i="1"/>
  <c r="Y459" i="1" s="1"/>
  <c r="P457" i="1"/>
  <c r="X455" i="1"/>
  <c r="X454" i="1"/>
  <c r="BO453" i="1"/>
  <c r="BM453" i="1"/>
  <c r="Y453" i="1"/>
  <c r="BP453" i="1" s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49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596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5" i="1" s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U596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Y292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Y283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59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I59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Z88" i="1" s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Z115" i="1" s="1"/>
  <c r="BN111" i="1"/>
  <c r="BP111" i="1"/>
  <c r="Z113" i="1"/>
  <c r="BN113" i="1"/>
  <c r="F596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BN219" i="1"/>
  <c r="BP219" i="1"/>
  <c r="Z221" i="1"/>
  <c r="BN221" i="1"/>
  <c r="Z223" i="1"/>
  <c r="BN223" i="1"/>
  <c r="Z225" i="1"/>
  <c r="BN225" i="1"/>
  <c r="Z227" i="1"/>
  <c r="BN227" i="1"/>
  <c r="BP228" i="1"/>
  <c r="BN228" i="1"/>
  <c r="Y230" i="1"/>
  <c r="Y238" i="1"/>
  <c r="BP234" i="1"/>
  <c r="BN234" i="1"/>
  <c r="Z234" i="1"/>
  <c r="Z238" i="1" s="1"/>
  <c r="F9" i="1"/>
  <c r="J9" i="1"/>
  <c r="Y107" i="1"/>
  <c r="Y590" i="1" s="1"/>
  <c r="Y168" i="1"/>
  <c r="Y194" i="1"/>
  <c r="BN222" i="1"/>
  <c r="Y587" i="1" s="1"/>
  <c r="Z224" i="1"/>
  <c r="BN224" i="1"/>
  <c r="Z226" i="1"/>
  <c r="BN226" i="1"/>
  <c r="Z228" i="1"/>
  <c r="Z271" i="1"/>
  <c r="Z236" i="1"/>
  <c r="BN236" i="1"/>
  <c r="K596" i="1"/>
  <c r="Z243" i="1"/>
  <c r="Z250" i="1" s="1"/>
  <c r="BN243" i="1"/>
  <c r="Z245" i="1"/>
  <c r="BN245" i="1"/>
  <c r="Z247" i="1"/>
  <c r="BN247" i="1"/>
  <c r="Z249" i="1"/>
  <c r="BN249" i="1"/>
  <c r="Y250" i="1"/>
  <c r="Z254" i="1"/>
  <c r="Z262" i="1" s="1"/>
  <c r="BN254" i="1"/>
  <c r="BP254" i="1"/>
  <c r="Y588" i="1" s="1"/>
  <c r="Z256" i="1"/>
  <c r="BN256" i="1"/>
  <c r="Z258" i="1"/>
  <c r="BN258" i="1"/>
  <c r="Z260" i="1"/>
  <c r="BN260" i="1"/>
  <c r="Y263" i="1"/>
  <c r="O596" i="1"/>
  <c r="Z267" i="1"/>
  <c r="BN267" i="1"/>
  <c r="Z269" i="1"/>
  <c r="BN269" i="1"/>
  <c r="Y272" i="1"/>
  <c r="Y277" i="1"/>
  <c r="Q596" i="1"/>
  <c r="Z281" i="1"/>
  <c r="Z283" i="1" s="1"/>
  <c r="BN281" i="1"/>
  <c r="BP281" i="1"/>
  <c r="Y284" i="1"/>
  <c r="Z288" i="1"/>
  <c r="Z292" i="1" s="1"/>
  <c r="BN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BP311" i="1"/>
  <c r="Z313" i="1"/>
  <c r="BN313" i="1"/>
  <c r="Z315" i="1"/>
  <c r="BN315" i="1"/>
  <c r="Z317" i="1"/>
  <c r="BN317" i="1"/>
  <c r="Y318" i="1"/>
  <c r="Z321" i="1"/>
  <c r="BN321" i="1"/>
  <c r="BP321" i="1"/>
  <c r="Z323" i="1"/>
  <c r="BN323" i="1"/>
  <c r="Y326" i="1"/>
  <c r="Z329" i="1"/>
  <c r="Z334" i="1" s="1"/>
  <c r="BN329" i="1"/>
  <c r="BP329" i="1"/>
  <c r="Z331" i="1"/>
  <c r="BN331" i="1"/>
  <c r="Z333" i="1"/>
  <c r="BN333" i="1"/>
  <c r="Z337" i="1"/>
  <c r="Z340" i="1" s="1"/>
  <c r="BN337" i="1"/>
  <c r="BP337" i="1"/>
  <c r="Z339" i="1"/>
  <c r="BN339" i="1"/>
  <c r="Y340" i="1"/>
  <c r="Z345" i="1"/>
  <c r="Z347" i="1" s="1"/>
  <c r="BN345" i="1"/>
  <c r="BP345" i="1"/>
  <c r="Z351" i="1"/>
  <c r="Z353" i="1" s="1"/>
  <c r="BN351" i="1"/>
  <c r="BP351" i="1"/>
  <c r="Y359" i="1"/>
  <c r="Z362" i="1"/>
  <c r="Z364" i="1" s="1"/>
  <c r="BN362" i="1"/>
  <c r="BP362" i="1"/>
  <c r="W596" i="1"/>
  <c r="Z370" i="1"/>
  <c r="Z378" i="1" s="1"/>
  <c r="BN370" i="1"/>
  <c r="Y379" i="1"/>
  <c r="Y383" i="1"/>
  <c r="Y389" i="1"/>
  <c r="Y395" i="1"/>
  <c r="Y403" i="1"/>
  <c r="Y407" i="1"/>
  <c r="Y415" i="1"/>
  <c r="Y450" i="1"/>
  <c r="Z453" i="1"/>
  <c r="BN453" i="1"/>
  <c r="Y454" i="1"/>
  <c r="Z457" i="1"/>
  <c r="Z458" i="1" s="1"/>
  <c r="BN457" i="1"/>
  <c r="BP457" i="1"/>
  <c r="Y458" i="1"/>
  <c r="Z462" i="1"/>
  <c r="Z463" i="1" s="1"/>
  <c r="BN462" i="1"/>
  <c r="BP468" i="1"/>
  <c r="BN468" i="1"/>
  <c r="Z468" i="1"/>
  <c r="BP481" i="1"/>
  <c r="BN481" i="1"/>
  <c r="Z481" i="1"/>
  <c r="Z483" i="1" s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Z522" i="1" s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R596" i="1"/>
  <c r="Y251" i="1"/>
  <c r="Y262" i="1"/>
  <c r="Y271" i="1"/>
  <c r="Y31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Z387" i="1"/>
  <c r="Z389" i="1" s="1"/>
  <c r="BN387" i="1"/>
  <c r="Z393" i="1"/>
  <c r="Z394" i="1" s="1"/>
  <c r="BN393" i="1"/>
  <c r="X596" i="1"/>
  <c r="Z399" i="1"/>
  <c r="Z402" i="1" s="1"/>
  <c r="BN399" i="1"/>
  <c r="Z401" i="1"/>
  <c r="BN401" i="1"/>
  <c r="Y402" i="1"/>
  <c r="Z405" i="1"/>
  <c r="Z407" i="1" s="1"/>
  <c r="BN405" i="1"/>
  <c r="BP405" i="1"/>
  <c r="Z411" i="1"/>
  <c r="Z415" i="1" s="1"/>
  <c r="BN411" i="1"/>
  <c r="Z413" i="1"/>
  <c r="BN413" i="1"/>
  <c r="Y596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Y589" i="1" l="1"/>
  <c r="Z538" i="1"/>
  <c r="Z554" i="1"/>
  <c r="Z472" i="1"/>
  <c r="Z566" i="1"/>
  <c r="Z325" i="1"/>
  <c r="Z318" i="1"/>
  <c r="Z230" i="1"/>
  <c r="Z194" i="1"/>
  <c r="Z181" i="1"/>
  <c r="Z175" i="1"/>
  <c r="Z167" i="1"/>
  <c r="Z107" i="1"/>
  <c r="Z99" i="1"/>
  <c r="Z36" i="1"/>
  <c r="Z591" i="1" s="1"/>
  <c r="Y586" i="1"/>
  <c r="X589" i="1"/>
</calcChain>
</file>

<file path=xl/sharedStrings.xml><?xml version="1.0" encoding="utf-8"?>
<sst xmlns="http://schemas.openxmlformats.org/spreadsheetml/2006/main" count="2408" uniqueCount="768">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</sst>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8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5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250</v>
      </c>
      <c r="Y53" s="375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60</v>
      </c>
      <c r="Y56" s="375">
        <f t="shared" si="6"/>
        <v>60</v>
      </c>
      <c r="Z56" s="36">
        <f>IFERROR(IF(Y56=0,"",ROUNDUP(Y56/H56,0)*0.00937),"")</f>
        <v>0.14055000000000001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63.6</v>
      </c>
      <c r="BN56" s="64">
        <f t="shared" si="8"/>
        <v>63.6</v>
      </c>
      <c r="BO56" s="64">
        <f t="shared" si="9"/>
        <v>0.125</v>
      </c>
      <c r="BP56" s="64">
        <f t="shared" si="10"/>
        <v>0.125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38.148148148148145</v>
      </c>
      <c r="Y59" s="376">
        <f>IFERROR(Y53/H53,"0")+IFERROR(Y54/H54,"0")+IFERROR(Y55/H55,"0")+IFERROR(Y56/H56,"0")+IFERROR(Y57/H57,"0")+IFERROR(Y58/H58,"0")</f>
        <v>39</v>
      </c>
      <c r="Z59" s="376">
        <f>IFERROR(IF(Z53="",0,Z53),"0")+IFERROR(IF(Z54="",0,Z54),"0")+IFERROR(IF(Z55="",0,Z55),"0")+IFERROR(IF(Z56="",0,Z56),"0")+IFERROR(IF(Z57="",0,Z57),"0")+IFERROR(IF(Z58="",0,Z58),"0")</f>
        <v>0.66254999999999997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310</v>
      </c>
      <c r="Y60" s="376">
        <f>IFERROR(SUM(Y53:Y58),"0")</f>
        <v>319.20000000000005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90</v>
      </c>
      <c r="Y73" s="375">
        <f t="shared" si="11"/>
        <v>90</v>
      </c>
      <c r="Z73" s="36">
        <f>IFERROR(IF(Y73=0,"",ROUNDUP(Y73/H73,0)*0.00937),"")</f>
        <v>0.18740000000000001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94.800000000000011</v>
      </c>
      <c r="BN73" s="64">
        <f t="shared" si="13"/>
        <v>94.800000000000011</v>
      </c>
      <c r="BO73" s="64">
        <f t="shared" si="14"/>
        <v>0.16666666666666666</v>
      </c>
      <c r="BP73" s="64">
        <f t="shared" si="15"/>
        <v>0.16666666666666666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47.777777777777771</v>
      </c>
      <c r="Y74" s="376">
        <f>IFERROR(Y68/H68,"0")+IFERROR(Y69/H69,"0")+IFERROR(Y70/H70,"0")+IFERROR(Y71/H71,"0")+IFERROR(Y72/H72,"0")+IFERROR(Y73/H73,"0")</f>
        <v>48</v>
      </c>
      <c r="Z74" s="376">
        <f>IFERROR(IF(Z68="",0,Z68),"0")+IFERROR(IF(Z69="",0,Z69),"0")+IFERROR(IF(Z70="",0,Z70),"0")+IFERROR(IF(Z71="",0,Z71),"0")+IFERROR(IF(Z72="",0,Z72),"0")+IFERROR(IF(Z73="",0,Z73),"0")</f>
        <v>0.7964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390</v>
      </c>
      <c r="Y75" s="376">
        <f>IFERROR(SUM(Y68:Y73),"0")</f>
        <v>392.40000000000003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150</v>
      </c>
      <c r="Y77" s="375">
        <f>IFERROR(IF(X77="",0,CEILING((X77/$H77),1)*$H77),"")</f>
        <v>151.20000000000002</v>
      </c>
      <c r="Z77" s="36">
        <f>IFERROR(IF(Y77=0,"",ROUNDUP(Y77/H77,0)*0.02175),"")</f>
        <v>0.30449999999999999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156.66666666666666</v>
      </c>
      <c r="BN77" s="64">
        <f>IFERROR(Y77*I77/H77,"0")</f>
        <v>157.91999999999999</v>
      </c>
      <c r="BO77" s="64">
        <f>IFERROR(1/J77*(X77/H77),"0")</f>
        <v>0.24801587301587297</v>
      </c>
      <c r="BP77" s="64">
        <f>IFERROR(1/J77*(Y77/H77),"0")</f>
        <v>0.25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45</v>
      </c>
      <c r="Y78" s="375">
        <f>IFERROR(IF(X78="",0,CEILING((X78/$H78),1)*$H78),"")</f>
        <v>45.900000000000006</v>
      </c>
      <c r="Z78" s="36">
        <f>IFERROR(IF(Y78=0,"",ROUNDUP(Y78/H78,0)*0.00753),"")</f>
        <v>0.12801000000000001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48.333333333333329</v>
      </c>
      <c r="BN78" s="64">
        <f>IFERROR(Y78*I78/H78,"0")</f>
        <v>49.300000000000004</v>
      </c>
      <c r="BO78" s="64">
        <f>IFERROR(1/J78*(X78/H78),"0")</f>
        <v>0.10683760683760682</v>
      </c>
      <c r="BP78" s="64">
        <f>IFERROR(1/J78*(Y78/H78),"0")</f>
        <v>0.10897435897435898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30.55555555555555</v>
      </c>
      <c r="Y79" s="376">
        <f>IFERROR(Y77/H77,"0")+IFERROR(Y78/H78,"0")</f>
        <v>31</v>
      </c>
      <c r="Z79" s="376">
        <f>IFERROR(IF(Z77="",0,Z77),"0")+IFERROR(IF(Z78="",0,Z78),"0")</f>
        <v>0.43251000000000001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195</v>
      </c>
      <c r="Y80" s="376">
        <f>IFERROR(SUM(Y77:Y78),"0")</f>
        <v>197.10000000000002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120</v>
      </c>
      <c r="Y103" s="375">
        <f>IFERROR(IF(X103="",0,CEILING((X103/$H103),1)*$H103),"")</f>
        <v>129.60000000000002</v>
      </c>
      <c r="Z103" s="36">
        <f>IFERROR(IF(Y103=0,"",ROUNDUP(Y103/H103,0)*0.02175),"")</f>
        <v>0.26100000000000001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125.33333333333331</v>
      </c>
      <c r="BN103" s="64">
        <f>IFERROR(Y103*I103/H103,"0")</f>
        <v>135.36000000000001</v>
      </c>
      <c r="BO103" s="64">
        <f>IFERROR(1/J103*(X103/H103),"0")</f>
        <v>0.1984126984126984</v>
      </c>
      <c r="BP103" s="64">
        <f>IFERROR(1/J103*(Y103/H103),"0")</f>
        <v>0.2142857142857143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50</v>
      </c>
      <c r="Y105" s="375">
        <f>IFERROR(IF(X105="",0,CEILING((X105/$H105),1)*$H105),"")</f>
        <v>54</v>
      </c>
      <c r="Z105" s="36">
        <f>IFERROR(IF(Y105=0,"",ROUNDUP(Y105/H105,0)*0.00937),"")</f>
        <v>0.11244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52.333333333333336</v>
      </c>
      <c r="BN105" s="64">
        <f>IFERROR(Y105*I105/H105,"0")</f>
        <v>56.52</v>
      </c>
      <c r="BO105" s="64">
        <f>IFERROR(1/J105*(X105/H105),"0")</f>
        <v>9.2592592592592587E-2</v>
      </c>
      <c r="BP105" s="64">
        <f>IFERROR(1/J105*(Y105/H105),"0")</f>
        <v>0.1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22.222222222222221</v>
      </c>
      <c r="Y107" s="376">
        <f>IFERROR(Y103/H103,"0")+IFERROR(Y104/H104,"0")+IFERROR(Y105/H105,"0")+IFERROR(Y106/H106,"0")</f>
        <v>24</v>
      </c>
      <c r="Z107" s="376">
        <f>IFERROR(IF(Z103="",0,Z103),"0")+IFERROR(IF(Z104="",0,Z104),"0")+IFERROR(IF(Z105="",0,Z105),"0")+IFERROR(IF(Z106="",0,Z106),"0")</f>
        <v>0.37343999999999999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170</v>
      </c>
      <c r="Y108" s="376">
        <f>IFERROR(SUM(Y103:Y106),"0")</f>
        <v>183.60000000000002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150</v>
      </c>
      <c r="Y111" s="375">
        <f>IFERROR(IF(X111="",0,CEILING((X111/$H111),1)*$H111),"")</f>
        <v>151.20000000000002</v>
      </c>
      <c r="Z111" s="36">
        <f>IFERROR(IF(Y111=0,"",ROUNDUP(Y111/H111,0)*0.02175),"")</f>
        <v>0.39149999999999996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160.07142857142858</v>
      </c>
      <c r="BN111" s="64">
        <f>IFERROR(Y111*I111/H111,"0")</f>
        <v>161.35200000000003</v>
      </c>
      <c r="BO111" s="64">
        <f>IFERROR(1/J111*(X111/H111),"0")</f>
        <v>0.31887755102040816</v>
      </c>
      <c r="BP111" s="64">
        <f>IFERROR(1/J111*(Y111/H111),"0")</f>
        <v>0.3214285714285714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13.5</v>
      </c>
      <c r="Y112" s="375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14.86</v>
      </c>
      <c r="BN112" s="64">
        <f>IFERROR(Y112*I112/H112,"0")</f>
        <v>14.86</v>
      </c>
      <c r="BO112" s="64">
        <f>IFERROR(1/J112*(X112/H112),"0")</f>
        <v>3.2051282051282048E-2</v>
      </c>
      <c r="BP112" s="64">
        <f>IFERROR(1/J112*(Y112/H112),"0")</f>
        <v>3.2051282051282048E-2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22.857142857142858</v>
      </c>
      <c r="Y115" s="376">
        <f>IFERROR(Y110/H110,"0")+IFERROR(Y111/H111,"0")+IFERROR(Y112/H112,"0")+IFERROR(Y113/H113,"0")+IFERROR(Y114/H114,"0")</f>
        <v>23</v>
      </c>
      <c r="Z115" s="376">
        <f>IFERROR(IF(Z110="",0,Z110),"0")+IFERROR(IF(Z111="",0,Z111),"0")+IFERROR(IF(Z112="",0,Z112),"0")+IFERROR(IF(Z113="",0,Z113),"0")+IFERROR(IF(Z114="",0,Z114),"0")</f>
        <v>0.42914999999999998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163.5</v>
      </c>
      <c r="Y116" s="376">
        <f>IFERROR(SUM(Y110:Y114),"0")</f>
        <v>164.70000000000002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130</v>
      </c>
      <c r="Y134" s="375">
        <f t="shared" si="21"/>
        <v>134.4</v>
      </c>
      <c r="Z134" s="36">
        <f>IFERROR(IF(Y134=0,"",ROUNDUP(Y134/H134,0)*0.02175),"")</f>
        <v>0.34799999999999998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138.63571428571427</v>
      </c>
      <c r="BN134" s="64">
        <f t="shared" si="23"/>
        <v>143.328</v>
      </c>
      <c r="BO134" s="64">
        <f t="shared" si="24"/>
        <v>0.27636054421768708</v>
      </c>
      <c r="BP134" s="64">
        <f t="shared" si="25"/>
        <v>0.2857142857142857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13.5</v>
      </c>
      <c r="Y136" s="375">
        <f t="shared" si="21"/>
        <v>13.5</v>
      </c>
      <c r="Z136" s="36">
        <f>IFERROR(IF(Y136=0,"",ROUNDUP(Y136/H136,0)*0.00753),"")</f>
        <v>3.7650000000000003E-2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14.86</v>
      </c>
      <c r="BN136" s="64">
        <f t="shared" si="23"/>
        <v>14.86</v>
      </c>
      <c r="BO136" s="64">
        <f t="shared" si="24"/>
        <v>3.2051282051282048E-2</v>
      </c>
      <c r="BP136" s="64">
        <f t="shared" si="25"/>
        <v>3.2051282051282048E-2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20.476190476190474</v>
      </c>
      <c r="Y139" s="376">
        <f>IFERROR(Y133/H133,"0")+IFERROR(Y134/H134,"0")+IFERROR(Y135/H135,"0")+IFERROR(Y136/H136,"0")+IFERROR(Y137/H137,"0")+IFERROR(Y138/H138,"0")</f>
        <v>21</v>
      </c>
      <c r="Z139" s="376">
        <f>IFERROR(IF(Z133="",0,Z133),"0")+IFERROR(IF(Z134="",0,Z134),"0")+IFERROR(IF(Z135="",0,Z135),"0")+IFERROR(IF(Z136="",0,Z136),"0")+IFERROR(IF(Z137="",0,Z137),"0")+IFERROR(IF(Z138="",0,Z138),"0")</f>
        <v>0.38564999999999999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143.5</v>
      </c>
      <c r="Y140" s="376">
        <f>IFERROR(SUM(Y133:Y138),"0")</f>
        <v>147.9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12</v>
      </c>
      <c r="Y148" s="375">
        <f>IFERROR(IF(X148="",0,CEILING((X148/$H148),1)*$H148),"")</f>
        <v>12.8</v>
      </c>
      <c r="Z148" s="36">
        <f>IFERROR(IF(Y148=0,"",ROUNDUP(Y148/H148,0)*0.00753),"")</f>
        <v>3.0120000000000001E-2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12.749999999999998</v>
      </c>
      <c r="BN148" s="64">
        <f>IFERROR(Y148*I148/H148,"0")</f>
        <v>13.6</v>
      </c>
      <c r="BO148" s="64">
        <f>IFERROR(1/J148*(X148/H148),"0")</f>
        <v>2.4038461538461536E-2</v>
      </c>
      <c r="BP148" s="64">
        <f>IFERROR(1/J148*(Y148/H148),"0")</f>
        <v>2.564102564102564E-2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3.75</v>
      </c>
      <c r="Y150" s="376">
        <f>IFERROR(Y148/H148,"0")+IFERROR(Y149/H149,"0")</f>
        <v>4</v>
      </c>
      <c r="Z150" s="376">
        <f>IFERROR(IF(Z148="",0,Z148),"0")+IFERROR(IF(Z149="",0,Z149),"0")</f>
        <v>3.0120000000000001E-2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12</v>
      </c>
      <c r="Y151" s="376">
        <f>IFERROR(SUM(Y148:Y149),"0")</f>
        <v>12.8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10.5</v>
      </c>
      <c r="Y153" s="375">
        <f>IFERROR(IF(X153="",0,CEILING((X153/$H153),1)*$H153),"")</f>
        <v>11.2</v>
      </c>
      <c r="Z153" s="36">
        <f>IFERROR(IF(Y153=0,"",ROUNDUP(Y153/H153,0)*0.00753),"")</f>
        <v>3.0120000000000001E-2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11.58</v>
      </c>
      <c r="BN153" s="64">
        <f>IFERROR(Y153*I153/H153,"0")</f>
        <v>12.352</v>
      </c>
      <c r="BO153" s="64">
        <f>IFERROR(1/J153*(X153/H153),"0")</f>
        <v>2.403846153846154E-2</v>
      </c>
      <c r="BP153" s="64">
        <f>IFERROR(1/J153*(Y153/H153),"0")</f>
        <v>2.564102564102564E-2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3.7500000000000004</v>
      </c>
      <c r="Y155" s="376">
        <f>IFERROR(Y153/H153,"0")+IFERROR(Y154/H154,"0")</f>
        <v>4</v>
      </c>
      <c r="Z155" s="376">
        <f>IFERROR(IF(Z153="",0,Z153),"0")+IFERROR(IF(Z154="",0,Z154),"0")</f>
        <v>3.0120000000000001E-2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10.5</v>
      </c>
      <c r="Y156" s="376">
        <f>IFERROR(SUM(Y153:Y154),"0")</f>
        <v>11.2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9.9</v>
      </c>
      <c r="Y158" s="375">
        <f>IFERROR(IF(X158="",0,CEILING((X158/$H158),1)*$H158),"")</f>
        <v>10.56</v>
      </c>
      <c r="Z158" s="36">
        <f>IFERROR(IF(Y158=0,"",ROUNDUP(Y158/H158,0)*0.00753),"")</f>
        <v>3.0120000000000001E-2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10.98</v>
      </c>
      <c r="BN158" s="64">
        <f>IFERROR(Y158*I158/H158,"0")</f>
        <v>11.712</v>
      </c>
      <c r="BO158" s="64">
        <f>IFERROR(1/J158*(X158/H158),"0")</f>
        <v>2.4038461538461536E-2</v>
      </c>
      <c r="BP158" s="64">
        <f>IFERROR(1/J158*(Y158/H158),"0")</f>
        <v>2.564102564102564E-2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3.75</v>
      </c>
      <c r="Y160" s="376">
        <f>IFERROR(Y158/H158,"0")+IFERROR(Y159/H159,"0")</f>
        <v>4</v>
      </c>
      <c r="Z160" s="376">
        <f>IFERROR(IF(Z158="",0,Z158),"0")+IFERROR(IF(Z159="",0,Z159),"0")</f>
        <v>3.0120000000000001E-2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9.9</v>
      </c>
      <c r="Y161" s="376">
        <f>IFERROR(SUM(Y158:Y159),"0")</f>
        <v>10.56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30</v>
      </c>
      <c r="Y164" s="375">
        <f>IFERROR(IF(X164="",0,CEILING((X164/$H164),1)*$H164),"")</f>
        <v>33.599999999999994</v>
      </c>
      <c r="Z164" s="36">
        <f>IFERROR(IF(Y164=0,"",ROUNDUP(Y164/H164,0)*0.02175),"")</f>
        <v>6.5250000000000002E-2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31.285714285714285</v>
      </c>
      <c r="BN164" s="64">
        <f>IFERROR(Y164*I164/H164,"0")</f>
        <v>35.039999999999992</v>
      </c>
      <c r="BO164" s="64">
        <f>IFERROR(1/J164*(X164/H164),"0")</f>
        <v>4.7831632653061229E-2</v>
      </c>
      <c r="BP164" s="64">
        <f>IFERROR(1/J164*(Y164/H164),"0")</f>
        <v>5.3571428571428562E-2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2.6785714285714288</v>
      </c>
      <c r="Y167" s="376">
        <f>IFERROR(Y164/H164,"0")+IFERROR(Y165/H165,"0")+IFERROR(Y166/H166,"0")</f>
        <v>2.9999999999999996</v>
      </c>
      <c r="Z167" s="376">
        <f>IFERROR(IF(Z164="",0,Z164),"0")+IFERROR(IF(Z165="",0,Z165),"0")+IFERROR(IF(Z166="",0,Z166),"0")</f>
        <v>6.5250000000000002E-2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30</v>
      </c>
      <c r="Y168" s="376">
        <f>IFERROR(SUM(Y164:Y166),"0")</f>
        <v>33.599999999999994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12</v>
      </c>
      <c r="Y171" s="375">
        <f>IFERROR(IF(X171="",0,CEILING((X171/$H171),1)*$H171),"")</f>
        <v>12.600000000000001</v>
      </c>
      <c r="Z171" s="36">
        <f>IFERROR(IF(Y171=0,"",ROUNDUP(Y171/H171,0)*0.00937),"")</f>
        <v>2.811E-2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12.857142857142856</v>
      </c>
      <c r="BN171" s="64">
        <f>IFERROR(Y171*I171/H171,"0")</f>
        <v>13.5</v>
      </c>
      <c r="BO171" s="64">
        <f>IFERROR(1/J171*(X171/H171),"0")</f>
        <v>2.3809523809523808E-2</v>
      </c>
      <c r="BP171" s="64">
        <f>IFERROR(1/J171*(Y171/H171),"0")</f>
        <v>2.5000000000000001E-2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30</v>
      </c>
      <c r="Y172" s="375">
        <f>IFERROR(IF(X172="",0,CEILING((X172/$H172),1)*$H172),"")</f>
        <v>36</v>
      </c>
      <c r="Z172" s="36">
        <f>IFERROR(IF(Y172=0,"",ROUNDUP(Y172/H172,0)*0.02175),"")</f>
        <v>8.6999999999999994E-2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32.1</v>
      </c>
      <c r="BN172" s="64">
        <f>IFERROR(Y172*I172/H172,"0")</f>
        <v>38.520000000000003</v>
      </c>
      <c r="BO172" s="64">
        <f>IFERROR(1/J172*(X172/H172),"0")</f>
        <v>5.9523809523809521E-2</v>
      </c>
      <c r="BP172" s="64">
        <f>IFERROR(1/J172*(Y172/H172),"0")</f>
        <v>7.1428571428571425E-2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6.1904761904761907</v>
      </c>
      <c r="Y175" s="376">
        <f>IFERROR(Y170/H170,"0")+IFERROR(Y171/H171,"0")+IFERROR(Y172/H172,"0")+IFERROR(Y173/H173,"0")+IFERROR(Y174/H174,"0")</f>
        <v>7</v>
      </c>
      <c r="Z175" s="376">
        <f>IFERROR(IF(Z170="",0,Z170),"0")+IFERROR(IF(Z171="",0,Z171),"0")+IFERROR(IF(Z172="",0,Z172),"0")+IFERROR(IF(Z173="",0,Z173),"0")+IFERROR(IF(Z174="",0,Z174),"0")</f>
        <v>0.11510999999999999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42</v>
      </c>
      <c r="Y176" s="376">
        <f>IFERROR(SUM(Y170:Y174),"0")</f>
        <v>48.6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21</v>
      </c>
      <c r="Y189" s="375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22.299999999999997</v>
      </c>
      <c r="BN189" s="64">
        <f t="shared" si="28"/>
        <v>22.299999999999997</v>
      </c>
      <c r="BO189" s="64">
        <f t="shared" si="29"/>
        <v>4.2735042735042736E-2</v>
      </c>
      <c r="BP189" s="64">
        <f t="shared" si="30"/>
        <v>4.2735042735042736E-2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10</v>
      </c>
      <c r="Y194" s="376">
        <f>IFERROR(Y186/H186,"0")+IFERROR(Y187/H187,"0")+IFERROR(Y188/H188,"0")+IFERROR(Y189/H189,"0")+IFERROR(Y190/H190,"0")+IFERROR(Y191/H191,"0")+IFERROR(Y192/H192,"0")+IFERROR(Y193/H193,"0")</f>
        <v>10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5.0200000000000002E-2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21</v>
      </c>
      <c r="Y195" s="376">
        <f>IFERROR(SUM(Y186:Y193),"0")</f>
        <v>21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24</v>
      </c>
      <c r="Y208" s="375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24.933333333333334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3.7037037037037028E-2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12</v>
      </c>
      <c r="Y209" s="375">
        <f t="shared" si="31"/>
        <v>16.200000000000003</v>
      </c>
      <c r="Z209" s="36">
        <f>IFERROR(IF(Y209=0,"",ROUNDUP(Y209/H209,0)*0.00937),"")</f>
        <v>2.811E-2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12.466666666666667</v>
      </c>
      <c r="BN209" s="64">
        <f t="shared" si="33"/>
        <v>16.830000000000002</v>
      </c>
      <c r="BO209" s="64">
        <f t="shared" si="34"/>
        <v>1.8518518518518514E-2</v>
      </c>
      <c r="BP209" s="64">
        <f t="shared" si="35"/>
        <v>2.5000000000000005E-2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9</v>
      </c>
      <c r="Y210" s="375">
        <f t="shared" si="31"/>
        <v>10.8</v>
      </c>
      <c r="Z210" s="36">
        <f>IFERROR(IF(Y210=0,"",ROUNDUP(Y210/H210,0)*0.00937),"")</f>
        <v>1.874E-2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9.35</v>
      </c>
      <c r="BN210" s="64">
        <f t="shared" si="33"/>
        <v>11.22</v>
      </c>
      <c r="BO210" s="64">
        <f t="shared" si="34"/>
        <v>1.3888888888888888E-2</v>
      </c>
      <c r="BP210" s="64">
        <f t="shared" si="35"/>
        <v>1.6666666666666666E-2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8.3333333333333321</v>
      </c>
      <c r="Y216" s="376">
        <f>IFERROR(Y208/H208,"0")+IFERROR(Y209/H209,"0")+IFERROR(Y210/H210,"0")+IFERROR(Y211/H211,"0")+IFERROR(Y212/H212,"0")+IFERROR(Y213/H213,"0")+IFERROR(Y214/H214,"0")+IFERROR(Y215/H215,"0")</f>
        <v>10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9.3700000000000006E-2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45</v>
      </c>
      <c r="Y217" s="376">
        <f>IFERROR(SUM(Y208:Y215),"0")</f>
        <v>54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17.5</v>
      </c>
      <c r="Y305" s="375">
        <f>IFERROR(IF(X305="",0,CEILING((X305/$H305),1)*$H305),"")</f>
        <v>18.900000000000002</v>
      </c>
      <c r="Z305" s="36">
        <f>IFERROR(IF(Y305=0,"",ROUNDUP(Y305/H305,0)*0.00502),"")</f>
        <v>4.5179999999999998E-2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18.333333333333332</v>
      </c>
      <c r="BN305" s="64">
        <f>IFERROR(Y305*I305/H305,"0")</f>
        <v>19.8</v>
      </c>
      <c r="BO305" s="64">
        <f>IFERROR(1/J305*(X305/H305),"0")</f>
        <v>3.5612535612535613E-2</v>
      </c>
      <c r="BP305" s="64">
        <f>IFERROR(1/J305*(Y305/H305),"0")</f>
        <v>3.8461538461538464E-2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8.3333333333333321</v>
      </c>
      <c r="Y307" s="376">
        <f>IFERROR(Y305/H305,"0")+IFERROR(Y306/H306,"0")</f>
        <v>9</v>
      </c>
      <c r="Z307" s="376">
        <f>IFERROR(IF(Z305="",0,Z305),"0")+IFERROR(IF(Z306="",0,Z306),"0")</f>
        <v>4.5179999999999998E-2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17.5</v>
      </c>
      <c r="Y308" s="376">
        <f>IFERROR(SUM(Y305:Y306),"0")</f>
        <v>18.900000000000002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24</v>
      </c>
      <c r="Y322" s="375">
        <f>IFERROR(IF(X322="",0,CEILING((X322/$H322),1)*$H322),"")</f>
        <v>25.200000000000003</v>
      </c>
      <c r="Z322" s="36">
        <f>IFERROR(IF(Y322=0,"",ROUNDUP(Y322/H322,0)*0.00753),"")</f>
        <v>4.5179999999999998E-2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25.485714285714284</v>
      </c>
      <c r="BN322" s="64">
        <f>IFERROR(Y322*I322/H322,"0")</f>
        <v>26.76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14</v>
      </c>
      <c r="Y324" s="375">
        <f>IFERROR(IF(X324="",0,CEILING((X324/$H324),1)*$H324),"")</f>
        <v>14.700000000000001</v>
      </c>
      <c r="Z324" s="36">
        <f>IFERROR(IF(Y324=0,"",ROUNDUP(Y324/H324,0)*0.00502),"")</f>
        <v>3.5140000000000005E-2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14.866666666666665</v>
      </c>
      <c r="BN324" s="64">
        <f>IFERROR(Y324*I324/H324,"0")</f>
        <v>15.61</v>
      </c>
      <c r="BO324" s="64">
        <f>IFERROR(1/J324*(X324/H324),"0")</f>
        <v>2.8490028490028491E-2</v>
      </c>
      <c r="BP324" s="64">
        <f>IFERROR(1/J324*(Y324/H324),"0")</f>
        <v>2.9914529914529919E-2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12.38095238095238</v>
      </c>
      <c r="Y325" s="376">
        <f>IFERROR(Y321/H321,"0")+IFERROR(Y322/H322,"0")+IFERROR(Y323/H323,"0")+IFERROR(Y324/H324,"0")</f>
        <v>13</v>
      </c>
      <c r="Z325" s="376">
        <f>IFERROR(IF(Z321="",0,Z321),"0")+IFERROR(IF(Z322="",0,Z322),"0")+IFERROR(IF(Z323="",0,Z323),"0")+IFERROR(IF(Z324="",0,Z324),"0")</f>
        <v>8.0320000000000003E-2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38</v>
      </c>
      <c r="Y326" s="376">
        <f>IFERROR(SUM(Y321:Y324),"0")</f>
        <v>39.900000000000006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400</v>
      </c>
      <c r="Y328" s="375">
        <f t="shared" ref="Y328:Y333" si="57">IFERROR(IF(X328="",0,CEILING((X328/$H328),1)*$H328),"")</f>
        <v>405.59999999999997</v>
      </c>
      <c r="Z328" s="36">
        <f>IFERROR(IF(Y328=0,"",ROUNDUP(Y328/H328,0)*0.02175),"")</f>
        <v>1.131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428.61538461538464</v>
      </c>
      <c r="BN328" s="64">
        <f t="shared" ref="BN328:BN333" si="59">IFERROR(Y328*I328/H328,"0")</f>
        <v>434.61600000000004</v>
      </c>
      <c r="BO328" s="64">
        <f t="shared" ref="BO328:BO333" si="60">IFERROR(1/J328*(X328/H328),"0")</f>
        <v>0.91575091575091572</v>
      </c>
      <c r="BP328" s="64">
        <f t="shared" ref="BP328:BP333" si="61">IFERROR(1/J328*(Y328/H328),"0")</f>
        <v>0.92857142857142849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51.282051282051285</v>
      </c>
      <c r="Y334" s="376">
        <f>IFERROR(Y328/H328,"0")+IFERROR(Y329/H329,"0")+IFERROR(Y330/H330,"0")+IFERROR(Y331/H331,"0")+IFERROR(Y332/H332,"0")+IFERROR(Y333/H333,"0")</f>
        <v>52</v>
      </c>
      <c r="Z334" s="376">
        <f>IFERROR(IF(Z328="",0,Z328),"0")+IFERROR(IF(Z329="",0,Z329),"0")+IFERROR(IF(Z330="",0,Z330),"0")+IFERROR(IF(Z331="",0,Z331),"0")+IFERROR(IF(Z332="",0,Z332),"0")+IFERROR(IF(Z333="",0,Z333),"0")</f>
        <v>1.131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400</v>
      </c>
      <c r="Y335" s="376">
        <f>IFERROR(SUM(Y328:Y333),"0")</f>
        <v>405.59999999999997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17.5</v>
      </c>
      <c r="Y363" s="375">
        <f>IFERROR(IF(X363="",0,CEILING((X363/$H363),1)*$H363),"")</f>
        <v>18.900000000000002</v>
      </c>
      <c r="Z363" s="36">
        <f>IFERROR(IF(Y363=0,"",ROUNDUP(Y363/H363,0)*0.00753),"")</f>
        <v>6.7769999999999997E-2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19.666666666666664</v>
      </c>
      <c r="BN363" s="64">
        <f>IFERROR(Y363*I363/H363,"0")</f>
        <v>21.24</v>
      </c>
      <c r="BO363" s="64">
        <f>IFERROR(1/J363*(X363/H363),"0")</f>
        <v>5.3418803418803409E-2</v>
      </c>
      <c r="BP363" s="64">
        <f>IFERROR(1/J363*(Y363/H363),"0")</f>
        <v>5.7692307692307689E-2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8.3333333333333321</v>
      </c>
      <c r="Y364" s="376">
        <f>IFERROR(Y361/H361,"0")+IFERROR(Y362/H362,"0")+IFERROR(Y363/H363,"0")</f>
        <v>9</v>
      </c>
      <c r="Z364" s="376">
        <f>IFERROR(IF(Z361="",0,Z361),"0")+IFERROR(IF(Z362="",0,Z362),"0")+IFERROR(IF(Z363="",0,Z363),"0")</f>
        <v>6.7769999999999997E-2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17.5</v>
      </c>
      <c r="Y365" s="376">
        <f>IFERROR(SUM(Y361:Y363),"0")</f>
        <v>18.900000000000002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100</v>
      </c>
      <c r="Y370" s="375">
        <f t="shared" si="62"/>
        <v>105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103.2</v>
      </c>
      <c r="BN370" s="64">
        <f t="shared" si="64"/>
        <v>108.36</v>
      </c>
      <c r="BO370" s="64">
        <f t="shared" si="65"/>
        <v>0.1388888888888889</v>
      </c>
      <c r="BP370" s="64">
        <f t="shared" si="66"/>
        <v>0.14583333333333331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200</v>
      </c>
      <c r="Y372" s="375">
        <f t="shared" si="62"/>
        <v>210</v>
      </c>
      <c r="Z372" s="36">
        <f>IFERROR(IF(Y372=0,"",ROUNDUP(Y372/H372,0)*0.02175),"")</f>
        <v>0.30449999999999999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206.4</v>
      </c>
      <c r="BN372" s="64">
        <f t="shared" si="64"/>
        <v>216.72</v>
      </c>
      <c r="BO372" s="64">
        <f t="shared" si="65"/>
        <v>0.27777777777777779</v>
      </c>
      <c r="BP372" s="64">
        <f t="shared" si="66"/>
        <v>0.29166666666666663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650</v>
      </c>
      <c r="Y373" s="375">
        <f t="shared" si="62"/>
        <v>660</v>
      </c>
      <c r="Z373" s="36">
        <f>IFERROR(IF(Y373=0,"",ROUNDUP(Y373/H373,0)*0.02175),"")</f>
        <v>0.95699999999999996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670.8</v>
      </c>
      <c r="BN373" s="64">
        <f t="shared" si="64"/>
        <v>681.12000000000012</v>
      </c>
      <c r="BO373" s="64">
        <f t="shared" si="65"/>
        <v>0.90277777777777779</v>
      </c>
      <c r="BP373" s="64">
        <f t="shared" si="66"/>
        <v>0.91666666666666663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63.333333333333336</v>
      </c>
      <c r="Y378" s="376">
        <f>IFERROR(Y369/H369,"0")+IFERROR(Y370/H370,"0")+IFERROR(Y371/H371,"0")+IFERROR(Y372/H372,"0")+IFERROR(Y373/H373,"0")+IFERROR(Y374/H374,"0")+IFERROR(Y375/H375,"0")+IFERROR(Y376/H376,"0")+IFERROR(Y377/H377,"0")</f>
        <v>65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1.4137499999999998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950</v>
      </c>
      <c r="Y379" s="376">
        <f>IFERROR(SUM(Y369:Y377),"0")</f>
        <v>975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300</v>
      </c>
      <c r="Y381" s="375">
        <f>IFERROR(IF(X381="",0,CEILING((X381/$H381),1)*$H381),"")</f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309.60000000000002</v>
      </c>
      <c r="BN381" s="64">
        <f>IFERROR(Y381*I381/H381,"0")</f>
        <v>309.60000000000002</v>
      </c>
      <c r="BO381" s="64">
        <f>IFERROR(1/J381*(X381/H381),"0")</f>
        <v>0.41666666666666663</v>
      </c>
      <c r="BP381" s="64">
        <f>IFERROR(1/J381*(Y381/H381),"0")</f>
        <v>0.41666666666666663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20</v>
      </c>
      <c r="Y383" s="376">
        <f>IFERROR(Y381/H381,"0")+IFERROR(Y382/H382,"0")</f>
        <v>20</v>
      </c>
      <c r="Z383" s="376">
        <f>IFERROR(IF(Z381="",0,Z381),"0")+IFERROR(IF(Z382="",0,Z382),"0")</f>
        <v>0.43499999999999994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300</v>
      </c>
      <c r="Y384" s="376">
        <f>IFERROR(SUM(Y381:Y382),"0")</f>
        <v>300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180</v>
      </c>
      <c r="Y399" s="375">
        <f>IFERROR(IF(X399="",0,CEILING((X399/$H399),1)*$H399),"")</f>
        <v>183.60000000000002</v>
      </c>
      <c r="Z399" s="36">
        <f>IFERROR(IF(Y399=0,"",ROUNDUP(Y399/H399,0)*0.02175),"")</f>
        <v>0.36974999999999997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187.99999999999997</v>
      </c>
      <c r="BN399" s="64">
        <f>IFERROR(Y399*I399/H399,"0")</f>
        <v>191.76000000000002</v>
      </c>
      <c r="BO399" s="64">
        <f>IFERROR(1/J399*(X399/H399),"0")</f>
        <v>0.29761904761904756</v>
      </c>
      <c r="BP399" s="64">
        <f>IFERROR(1/J399*(Y399/H399),"0")</f>
        <v>0.30357142857142855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450</v>
      </c>
      <c r="Y400" s="375">
        <f>IFERROR(IF(X400="",0,CEILING((X400/$H400),1)*$H400),"")</f>
        <v>456</v>
      </c>
      <c r="Z400" s="36">
        <f>IFERROR(IF(Y400=0,"",ROUNDUP(Y400/H400,0)*0.02175),"")</f>
        <v>0.8264999999999999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468</v>
      </c>
      <c r="BN400" s="64">
        <f>IFERROR(Y400*I400/H400,"0")</f>
        <v>474.24</v>
      </c>
      <c r="BO400" s="64">
        <f>IFERROR(1/J400*(X400/H400),"0")</f>
        <v>0.6696428571428571</v>
      </c>
      <c r="BP400" s="64">
        <f>IFERROR(1/J400*(Y400/H400),"0")</f>
        <v>0.67857142857142849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120</v>
      </c>
      <c r="Y401" s="375">
        <f>IFERROR(IF(X401="",0,CEILING((X401/$H401),1)*$H401),"")</f>
        <v>120</v>
      </c>
      <c r="Z401" s="36">
        <f>IFERROR(IF(Y401=0,"",ROUNDUP(Y401/H401,0)*0.00937),"")</f>
        <v>0.28110000000000002</v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126.3</v>
      </c>
      <c r="BN401" s="64">
        <f>IFERROR(Y401*I401/H401,"0")</f>
        <v>126.3</v>
      </c>
      <c r="BO401" s="64">
        <f>IFERROR(1/J401*(X401/H401),"0")</f>
        <v>0.25</v>
      </c>
      <c r="BP401" s="64">
        <f>IFERROR(1/J401*(Y401/H401),"0")</f>
        <v>0.25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84.166666666666657</v>
      </c>
      <c r="Y402" s="376">
        <f>IFERROR(Y398/H398,"0")+IFERROR(Y399/H399,"0")+IFERROR(Y400/H400,"0")+IFERROR(Y401/H401,"0")</f>
        <v>85</v>
      </c>
      <c r="Z402" s="376">
        <f>IFERROR(IF(Z398="",0,Z398),"0")+IFERROR(IF(Z399="",0,Z399),"0")+IFERROR(IF(Z400="",0,Z400),"0")+IFERROR(IF(Z401="",0,Z401),"0")</f>
        <v>1.4773499999999999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750</v>
      </c>
      <c r="Y403" s="376">
        <f>IFERROR(SUM(Y398:Y401),"0")</f>
        <v>759.6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50</v>
      </c>
      <c r="Y405" s="375">
        <f>IFERROR(IF(X405="",0,CEILING((X405/$H405),1)*$H405),"")</f>
        <v>52.56</v>
      </c>
      <c r="Z405" s="36">
        <f>IFERROR(IF(Y405=0,"",ROUNDUP(Y405/H405,0)*0.00753),"")</f>
        <v>9.0359999999999996E-2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52.968036529680361</v>
      </c>
      <c r="BN405" s="64">
        <f>IFERROR(Y405*I405/H405,"0")</f>
        <v>55.68</v>
      </c>
      <c r="BO405" s="64">
        <f>IFERROR(1/J405*(X405/H405),"0")</f>
        <v>7.3176443039456737E-2</v>
      </c>
      <c r="BP405" s="64">
        <f>IFERROR(1/J405*(Y405/H405),"0")</f>
        <v>7.6923076923076927E-2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11.415525114155251</v>
      </c>
      <c r="Y407" s="376">
        <f>IFERROR(Y405/H405,"0")+IFERROR(Y406/H406,"0")</f>
        <v>12</v>
      </c>
      <c r="Z407" s="376">
        <f>IFERROR(IF(Z405="",0,Z405),"0")+IFERROR(IF(Z406="",0,Z406),"0")</f>
        <v>9.0359999999999996E-2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50</v>
      </c>
      <c r="Y408" s="376">
        <f>IFERROR(SUM(Y405:Y406),"0")</f>
        <v>52.56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450</v>
      </c>
      <c r="Y410" s="375">
        <f>IFERROR(IF(X410="",0,CEILING((X410/$H410),1)*$H410),"")</f>
        <v>452.4</v>
      </c>
      <c r="Z410" s="36">
        <f>IFERROR(IF(Y410=0,"",ROUNDUP(Y410/H410,0)*0.02175),"")</f>
        <v>1.2614999999999998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482.53846153846155</v>
      </c>
      <c r="BN410" s="64">
        <f>IFERROR(Y410*I410/H410,"0")</f>
        <v>485.11200000000008</v>
      </c>
      <c r="BO410" s="64">
        <f>IFERROR(1/J410*(X410/H410),"0")</f>
        <v>1.0302197802197801</v>
      </c>
      <c r="BP410" s="64">
        <f>IFERROR(1/J410*(Y410/H410),"0")</f>
        <v>1.0357142857142856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160</v>
      </c>
      <c r="Y412" s="375">
        <f>IFERROR(IF(X412="",0,CEILING((X412/$H412),1)*$H412),"")</f>
        <v>160.79999999999998</v>
      </c>
      <c r="Z412" s="36">
        <f>IFERROR(IF(Y412=0,"",ROUNDUP(Y412/H412,0)*0.00753),"")</f>
        <v>0.50451000000000001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178.93333333333337</v>
      </c>
      <c r="BN412" s="64">
        <f>IFERROR(Y412*I412/H412,"0")</f>
        <v>179.828</v>
      </c>
      <c r="BO412" s="64">
        <f>IFERROR(1/J412*(X412/H412),"0")</f>
        <v>0.42735042735042739</v>
      </c>
      <c r="BP412" s="64">
        <f>IFERROR(1/J412*(Y412/H412),"0")</f>
        <v>0.42948717948717946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124.35897435897436</v>
      </c>
      <c r="Y415" s="376">
        <f>IFERROR(Y410/H410,"0")+IFERROR(Y411/H411,"0")+IFERROR(Y412/H412,"0")+IFERROR(Y413/H413,"0")+IFERROR(Y414/H414,"0")</f>
        <v>125</v>
      </c>
      <c r="Z415" s="376">
        <f>IFERROR(IF(Z410="",0,Z410),"0")+IFERROR(IF(Z411="",0,Z411),"0")+IFERROR(IF(Z412="",0,Z412),"0")+IFERROR(IF(Z413="",0,Z413),"0")+IFERROR(IF(Z414="",0,Z414),"0")</f>
        <v>1.7660099999999999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610</v>
      </c>
      <c r="Y416" s="376">
        <f>IFERROR(SUM(Y410:Y414),"0")</f>
        <v>613.19999999999993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24</v>
      </c>
      <c r="Y429" s="375">
        <f t="shared" si="67"/>
        <v>25.200000000000003</v>
      </c>
      <c r="Z429" s="36">
        <f>IFERROR(IF(Y429=0,"",ROUNDUP(Y429/H429,0)*0.00753),"")</f>
        <v>4.5179999999999998E-2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25.314285714285713</v>
      </c>
      <c r="BN429" s="64">
        <f t="shared" si="69"/>
        <v>26.580000000000002</v>
      </c>
      <c r="BO429" s="64">
        <f t="shared" si="70"/>
        <v>3.6630036630036632E-2</v>
      </c>
      <c r="BP429" s="64">
        <f t="shared" si="71"/>
        <v>3.8461538461538464E-2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30</v>
      </c>
      <c r="Y431" s="375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10.5</v>
      </c>
      <c r="Y435" s="375">
        <f t="shared" si="67"/>
        <v>10.5</v>
      </c>
      <c r="Z435" s="36">
        <f t="shared" si="72"/>
        <v>2.5100000000000001E-2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11.149999999999999</v>
      </c>
      <c r="BN435" s="64">
        <f t="shared" si="69"/>
        <v>11.149999999999999</v>
      </c>
      <c r="BO435" s="64">
        <f t="shared" si="70"/>
        <v>2.1367521367521368E-2</v>
      </c>
      <c r="BP435" s="64">
        <f t="shared" si="71"/>
        <v>2.1367521367521368E-2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17.857142857142858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0.13052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64.5</v>
      </c>
      <c r="Y450" s="376">
        <f>IFERROR(SUM(Y428:Y448),"0")</f>
        <v>69.300000000000011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30</v>
      </c>
      <c r="Y467" s="375">
        <f t="shared" si="73"/>
        <v>33.6</v>
      </c>
      <c r="Z467" s="36">
        <f>IFERROR(IF(Y467=0,"",ROUNDUP(Y467/H467,0)*0.00753),"")</f>
        <v>6.0240000000000002E-2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31.642857142857135</v>
      </c>
      <c r="BN467" s="64">
        <f t="shared" si="75"/>
        <v>35.44</v>
      </c>
      <c r="BO467" s="64">
        <f t="shared" si="76"/>
        <v>4.5787545787545784E-2</v>
      </c>
      <c r="BP467" s="64">
        <f t="shared" si="77"/>
        <v>5.128205128205128E-2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7.1428571428571423</v>
      </c>
      <c r="Y472" s="376">
        <f>IFERROR(Y466/H466,"0")+IFERROR(Y467/H467,"0")+IFERROR(Y468/H468,"0")+IFERROR(Y469/H469,"0")+IFERROR(Y470/H470,"0")+IFERROR(Y471/H471,"0")</f>
        <v>8</v>
      </c>
      <c r="Z472" s="376">
        <f>IFERROR(IF(Z466="",0,Z466),"0")+IFERROR(IF(Z467="",0,Z467),"0")+IFERROR(IF(Z468="",0,Z468),"0")+IFERROR(IF(Z469="",0,Z469),"0")+IFERROR(IF(Z470="",0,Z470),"0")+IFERROR(IF(Z471="",0,Z471),"0")</f>
        <v>6.0240000000000002E-2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30</v>
      </c>
      <c r="Y473" s="376">
        <f>IFERROR(SUM(Y466:Y471),"0")</f>
        <v>33.6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30</v>
      </c>
      <c r="Y493" s="375">
        <f t="shared" ref="Y493:Y501" si="78">IFERROR(IF(X493="",0,CEILING((X493/$H493),1)*$H493),"")</f>
        <v>31.68</v>
      </c>
      <c r="Z493" s="36">
        <f t="shared" ref="Z493:Z498" si="79">IFERROR(IF(Y493=0,"",ROUNDUP(Y493/H493,0)*0.01196),"")</f>
        <v>7.1760000000000004E-2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32.04545454545454</v>
      </c>
      <c r="BN493" s="64">
        <f t="shared" ref="BN493:BN501" si="81">IFERROR(Y493*I493/H493,"0")</f>
        <v>33.839999999999996</v>
      </c>
      <c r="BO493" s="64">
        <f t="shared" ref="BO493:BO501" si="82">IFERROR(1/J493*(X493/H493),"0")</f>
        <v>5.4632867132867136E-2</v>
      </c>
      <c r="BP493" s="64">
        <f t="shared" ref="BP493:BP501" si="83">IFERROR(1/J493*(Y493/H493),"0")</f>
        <v>5.7692307692307696E-2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20</v>
      </c>
      <c r="Y494" s="375">
        <f t="shared" si="78"/>
        <v>21.12</v>
      </c>
      <c r="Z494" s="36">
        <f t="shared" si="79"/>
        <v>4.7840000000000001E-2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21.363636363636363</v>
      </c>
      <c r="BN494" s="64">
        <f t="shared" si="81"/>
        <v>22.56</v>
      </c>
      <c r="BO494" s="64">
        <f t="shared" si="82"/>
        <v>3.6421911421911424E-2</v>
      </c>
      <c r="BP494" s="64">
        <f t="shared" si="83"/>
        <v>3.8461538461538464E-2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10</v>
      </c>
      <c r="Y496" s="375">
        <f t="shared" si="78"/>
        <v>10.56</v>
      </c>
      <c r="Z496" s="36">
        <f t="shared" si="79"/>
        <v>2.392E-2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10.681818181818182</v>
      </c>
      <c r="BN496" s="64">
        <f t="shared" si="81"/>
        <v>11.28</v>
      </c>
      <c r="BO496" s="64">
        <f t="shared" si="82"/>
        <v>1.8210955710955712E-2</v>
      </c>
      <c r="BP496" s="64">
        <f t="shared" si="83"/>
        <v>1.9230769230769232E-2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50</v>
      </c>
      <c r="Y498" s="375">
        <f t="shared" si="78"/>
        <v>52.800000000000004</v>
      </c>
      <c r="Z498" s="36">
        <f t="shared" si="79"/>
        <v>0.1196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53.409090909090907</v>
      </c>
      <c r="BN498" s="64">
        <f t="shared" si="81"/>
        <v>56.400000000000006</v>
      </c>
      <c r="BO498" s="64">
        <f t="shared" si="82"/>
        <v>9.1054778554778545E-2</v>
      </c>
      <c r="BP498" s="64">
        <f t="shared" si="83"/>
        <v>9.6153846153846159E-2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20.833333333333332</v>
      </c>
      <c r="Y502" s="376">
        <f>IFERROR(Y493/H493,"0")+IFERROR(Y494/H494,"0")+IFERROR(Y495/H495,"0")+IFERROR(Y496/H496,"0")+IFERROR(Y497/H497,"0")+IFERROR(Y498/H498,"0")+IFERROR(Y499/H499,"0")+IFERROR(Y500/H500,"0")+IFERROR(Y501/H501,"0")</f>
        <v>22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0.26312000000000002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110</v>
      </c>
      <c r="Y503" s="376">
        <f>IFERROR(SUM(Y493:Y501),"0")</f>
        <v>116.16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30</v>
      </c>
      <c r="Y505" s="375">
        <f>IFERROR(IF(X505="",0,CEILING((X505/$H505),1)*$H505),"")</f>
        <v>31.68</v>
      </c>
      <c r="Z505" s="36">
        <f>IFERROR(IF(Y505=0,"",ROUNDUP(Y505/H505,0)*0.01196),"")</f>
        <v>7.1760000000000004E-2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32.04545454545454</v>
      </c>
      <c r="BN505" s="64">
        <f>IFERROR(Y505*I505/H505,"0")</f>
        <v>33.839999999999996</v>
      </c>
      <c r="BO505" s="64">
        <f>IFERROR(1/J505*(X505/H505),"0")</f>
        <v>5.4632867132867136E-2</v>
      </c>
      <c r="BP505" s="64">
        <f>IFERROR(1/J505*(Y505/H505),"0")</f>
        <v>5.7692307692307696E-2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5.6818181818181817</v>
      </c>
      <c r="Y507" s="376">
        <f>IFERROR(Y505/H505,"0")+IFERROR(Y506/H506,"0")</f>
        <v>6</v>
      </c>
      <c r="Z507" s="376">
        <f>IFERROR(IF(Z505="",0,Z505),"0")+IFERROR(IF(Z506="",0,Z506),"0")</f>
        <v>7.1760000000000004E-2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30</v>
      </c>
      <c r="Y508" s="376">
        <f>IFERROR(SUM(Y505:Y506),"0")</f>
        <v>31.68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30</v>
      </c>
      <c r="Y512" s="375">
        <f t="shared" si="84"/>
        <v>31.68</v>
      </c>
      <c r="Z512" s="36">
        <f>IFERROR(IF(Y512=0,"",ROUNDUP(Y512/H512,0)*0.01196),"")</f>
        <v>7.1760000000000004E-2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32.04545454545454</v>
      </c>
      <c r="BN512" s="64">
        <f t="shared" si="86"/>
        <v>33.839999999999996</v>
      </c>
      <c r="BO512" s="64">
        <f t="shared" si="87"/>
        <v>5.4632867132867136E-2</v>
      </c>
      <c r="BP512" s="64">
        <f t="shared" si="88"/>
        <v>5.7692307692307696E-2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5.6818181818181817</v>
      </c>
      <c r="Y516" s="376">
        <f>IFERROR(Y510/H510,"0")+IFERROR(Y511/H511,"0")+IFERROR(Y512/H512,"0")+IFERROR(Y513/H513,"0")+IFERROR(Y514/H514,"0")+IFERROR(Y515/H515,"0")</f>
        <v>6</v>
      </c>
      <c r="Z516" s="376">
        <f>IFERROR(IF(Z510="",0,Z510),"0")+IFERROR(IF(Z511="",0,Z511),"0")+IFERROR(IF(Z512="",0,Z512),"0")+IFERROR(IF(Z513="",0,Z513),"0")+IFERROR(IF(Z514="",0,Z514),"0")+IFERROR(IF(Z515="",0,Z515),"0")</f>
        <v>7.1760000000000004E-2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30</v>
      </c>
      <c r="Y517" s="376">
        <f>IFERROR(SUM(Y510:Y515),"0")</f>
        <v>31.68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4939.8999999999996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5062.7400000000016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5199.5896171712593</v>
      </c>
      <c r="Y587" s="376">
        <f>IFERROR(SUM(BN22:BN583),"0")</f>
        <v>5328.7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9</v>
      </c>
      <c r="Y588" s="38">
        <f>ROUNDUP(SUM(BP22:BP583),0)</f>
        <v>10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5424.5896171712593</v>
      </c>
      <c r="Y589" s="376">
        <f>GrossWeightTotalR+PalletQtyTotalR*25</f>
        <v>5578.7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661.29055748918756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679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10.598460000000001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319.20000000000005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589.5</v>
      </c>
      <c r="E596" s="46">
        <f>IFERROR(Y103*1,"0")+IFERROR(Y104*1,"0")+IFERROR(Y105*1,"0")+IFERROR(Y106*1,"0")+IFERROR(Y110*1,"0")+IFERROR(Y111*1,"0")+IFERROR(Y112*1,"0")+IFERROR(Y113*1,"0")+IFERROR(Y114*1,"0")</f>
        <v>348.30000000000007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147.9</v>
      </c>
      <c r="G596" s="46">
        <f>IFERROR(Y148*1,"0")+IFERROR(Y149*1,"0")+IFERROR(Y153*1,"0")+IFERROR(Y154*1,"0")+IFERROR(Y158*1,"0")+IFERROR(Y159*1,"0")</f>
        <v>34.56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82.199999999999989</v>
      </c>
      <c r="I596" s="46">
        <f>IFERROR(Y186*1,"0")+IFERROR(Y187*1,"0")+IFERROR(Y188*1,"0")+IFERROR(Y189*1,"0")+IFERROR(Y190*1,"0")+IFERROR(Y191*1,"0")+IFERROR(Y192*1,"0")+IFERROR(Y193*1,"0")</f>
        <v>21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54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18.900000000000002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445.5</v>
      </c>
      <c r="V596" s="46">
        <f>IFERROR(Y357*1,"0")+IFERROR(Y361*1,"0")+IFERROR(Y362*1,"0")+IFERROR(Y363*1,"0")</f>
        <v>18.900000000000002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1275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1425.36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69.300000000000011</v>
      </c>
      <c r="Z596" s="46">
        <f>IFERROR(Y462*1,"0")+IFERROR(Y466*1,"0")+IFERROR(Y467*1,"0")+IFERROR(Y468*1,"0")+IFERROR(Y469*1,"0")+IFERROR(Y470*1,"0")+IFERROR(Y471*1,"0")+IFERROR(Y475*1,"0")</f>
        <v>33.6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179.52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