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5367A47-C81F-4696-BA48-9334EAD995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68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Z175" i="1" l="1"/>
  <c r="Z181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Z507" i="1"/>
  <c r="H596" i="1"/>
  <c r="H9" i="1"/>
  <c r="A10" i="1"/>
  <c r="Y24" i="1"/>
  <c r="Y37" i="1"/>
  <c r="Y41" i="1"/>
  <c r="Y45" i="1"/>
  <c r="Y49" i="1"/>
  <c r="Y59" i="1"/>
  <c r="Y65" i="1"/>
  <c r="Y75" i="1"/>
  <c r="Y79" i="1"/>
  <c r="Y89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Z262" i="1" s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Z165" i="1"/>
  <c r="Z167" i="1" s="1"/>
  <c r="BN165" i="1"/>
  <c r="Z171" i="1"/>
  <c r="BN171" i="1"/>
  <c r="Z173" i="1"/>
  <c r="BN173" i="1"/>
  <c r="Z179" i="1"/>
  <c r="BN179" i="1"/>
  <c r="I596" i="1"/>
  <c r="Y195" i="1"/>
  <c r="BP186" i="1"/>
  <c r="BP190" i="1"/>
  <c r="BN190" i="1"/>
  <c r="Z190" i="1"/>
  <c r="Z194" i="1" s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Z271" i="1" s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Y307" i="1"/>
  <c r="BP312" i="1"/>
  <c r="BN312" i="1"/>
  <c r="Z312" i="1"/>
  <c r="BP316" i="1"/>
  <c r="BN316" i="1"/>
  <c r="Z316" i="1"/>
  <c r="Z318" i="1" s="1"/>
  <c r="Y347" i="1"/>
  <c r="BP343" i="1"/>
  <c r="BN343" i="1"/>
  <c r="Z343" i="1"/>
  <c r="Z347" i="1" s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Z522" i="1"/>
  <c r="BP520" i="1"/>
  <c r="BN520" i="1"/>
  <c r="Z520" i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Y508" i="1"/>
  <c r="Y517" i="1"/>
  <c r="BP510" i="1"/>
  <c r="BN510" i="1"/>
  <c r="Z510" i="1"/>
  <c r="Z516" i="1" s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54" i="1" l="1"/>
  <c r="Z378" i="1"/>
  <c r="Z353" i="1"/>
  <c r="Y590" i="1"/>
  <c r="Y587" i="1"/>
  <c r="Z250" i="1"/>
  <c r="Y586" i="1"/>
  <c r="Z292" i="1"/>
  <c r="Z538" i="1"/>
  <c r="Z472" i="1"/>
  <c r="Z325" i="1"/>
  <c r="Z566" i="1"/>
  <c r="Z283" i="1"/>
  <c r="Z230" i="1"/>
  <c r="Z139" i="1"/>
  <c r="Z115" i="1"/>
  <c r="Z74" i="1"/>
  <c r="Z59" i="1"/>
  <c r="Y588" i="1"/>
  <c r="Z238" i="1"/>
  <c r="Z334" i="1"/>
  <c r="Z591" i="1" s="1"/>
  <c r="Y589" i="1" l="1"/>
</calcChain>
</file>

<file path=xl/sharedStrings.xml><?xml version="1.0" encoding="utf-8"?>
<sst xmlns="http://schemas.openxmlformats.org/spreadsheetml/2006/main" count="2408" uniqueCount="768">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</sst>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2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5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12</v>
      </c>
      <c r="Y97" s="375">
        <f>IFERROR(IF(X97="",0,CEILING((X97/$H97),1)*$H97),"")</f>
        <v>16.8</v>
      </c>
      <c r="Z97" s="36">
        <f>IFERROR(IF(Y97=0,"",ROUNDUP(Y97/H97,0)*0.02175),"")</f>
        <v>4.3499999999999997E-2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12.805714285714286</v>
      </c>
      <c r="BN97" s="64">
        <f>IFERROR(Y97*I97/H97,"0")</f>
        <v>17.928000000000001</v>
      </c>
      <c r="BO97" s="64">
        <f>IFERROR(1/J97*(X97/H97),"0")</f>
        <v>2.5510204081632654E-2</v>
      </c>
      <c r="BP97" s="64">
        <f>IFERROR(1/J97*(Y97/H97),"0")</f>
        <v>3.5714285714285712E-2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1.4285714285714286</v>
      </c>
      <c r="Y99" s="376">
        <f>IFERROR(Y96/H96,"0")+IFERROR(Y97/H97,"0")+IFERROR(Y98/H98,"0")</f>
        <v>2</v>
      </c>
      <c r="Z99" s="376">
        <f>IFERROR(IF(Z96="",0,Z96),"0")+IFERROR(IF(Z97="",0,Z97),"0")+IFERROR(IF(Z98="",0,Z98),"0")</f>
        <v>4.3499999999999997E-2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12</v>
      </c>
      <c r="Y100" s="376">
        <f>IFERROR(SUM(Y96:Y98),"0")</f>
        <v>16.8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50</v>
      </c>
      <c r="Y111" s="375">
        <f>IFERROR(IF(X111="",0,CEILING((X111/$H111),1)*$H111),"")</f>
        <v>50.400000000000006</v>
      </c>
      <c r="Z111" s="36">
        <f>IFERROR(IF(Y111=0,"",ROUNDUP(Y111/H111,0)*0.02175),"")</f>
        <v>0.1305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53.357142857142861</v>
      </c>
      <c r="BN111" s="64">
        <f>IFERROR(Y111*I111/H111,"0")</f>
        <v>53.784000000000006</v>
      </c>
      <c r="BO111" s="64">
        <f>IFERROR(1/J111*(X111/H111),"0")</f>
        <v>0.10629251700680271</v>
      </c>
      <c r="BP111" s="64">
        <f>IFERROR(1/J111*(Y111/H111),"0")</f>
        <v>0.10714285714285714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5.9523809523809526</v>
      </c>
      <c r="Y115" s="376">
        <f>IFERROR(Y110/H110,"0")+IFERROR(Y111/H111,"0")+IFERROR(Y112/H112,"0")+IFERROR(Y113/H113,"0")+IFERROR(Y114/H114,"0")</f>
        <v>6</v>
      </c>
      <c r="Z115" s="376">
        <f>IFERROR(IF(Z110="",0,Z110),"0")+IFERROR(IF(Z111="",0,Z111),"0")+IFERROR(IF(Z112="",0,Z112),"0")+IFERROR(IF(Z113="",0,Z113),"0")+IFERROR(IF(Z114="",0,Z114),"0")</f>
        <v>0.1305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50</v>
      </c>
      <c r="Y116" s="376">
        <f>IFERROR(SUM(Y110:Y114),"0")</f>
        <v>50.400000000000006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50</v>
      </c>
      <c r="Y172" s="375">
        <f>IFERROR(IF(X172="",0,CEILING((X172/$H172),1)*$H172),"")</f>
        <v>54</v>
      </c>
      <c r="Z172" s="36">
        <f>IFERROR(IF(Y172=0,"",ROUNDUP(Y172/H172,0)*0.02175),"")</f>
        <v>0.1305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53.500000000000007</v>
      </c>
      <c r="BN172" s="64">
        <f>IFERROR(Y172*I172/H172,"0")</f>
        <v>57.780000000000008</v>
      </c>
      <c r="BO172" s="64">
        <f>IFERROR(1/J172*(X172/H172),"0")</f>
        <v>9.9206349206349201E-2</v>
      </c>
      <c r="BP172" s="64">
        <f>IFERROR(1/J172*(Y172/H172),"0")</f>
        <v>0.10714285714285714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5.5555555555555554</v>
      </c>
      <c r="Y175" s="376">
        <f>IFERROR(Y170/H170,"0")+IFERROR(Y171/H171,"0")+IFERROR(Y172/H172,"0")+IFERROR(Y173/H173,"0")+IFERROR(Y174/H174,"0")</f>
        <v>6</v>
      </c>
      <c r="Z175" s="376">
        <f>IFERROR(IF(Z170="",0,Z170),"0")+IFERROR(IF(Z171="",0,Z171),"0")+IFERROR(IF(Z172="",0,Z172),"0")+IFERROR(IF(Z173="",0,Z173),"0")+IFERROR(IF(Z174="",0,Z174),"0")</f>
        <v>0.1305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50</v>
      </c>
      <c r="Y176" s="376">
        <f>IFERROR(SUM(Y170:Y174),"0")</f>
        <v>54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30</v>
      </c>
      <c r="Y178" s="375">
        <f>IFERROR(IF(X178="",0,CEILING((X178/$H178),1)*$H178),"")</f>
        <v>33.6</v>
      </c>
      <c r="Z178" s="36">
        <f>IFERROR(IF(Y178=0,"",ROUNDUP(Y178/H178,0)*0.02175),"")</f>
        <v>8.6999999999999994E-2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32.014285714285712</v>
      </c>
      <c r="BN178" s="64">
        <f>IFERROR(Y178*I178/H178,"0")</f>
        <v>35.856000000000002</v>
      </c>
      <c r="BO178" s="64">
        <f>IFERROR(1/J178*(X178/H178),"0")</f>
        <v>6.377551020408162E-2</v>
      </c>
      <c r="BP178" s="64">
        <f>IFERROR(1/J178*(Y178/H178),"0")</f>
        <v>7.1428571428571425E-2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3.5714285714285712</v>
      </c>
      <c r="Y181" s="376">
        <f>IFERROR(Y178/H178,"0")+IFERROR(Y179/H179,"0")+IFERROR(Y180/H180,"0")</f>
        <v>4</v>
      </c>
      <c r="Z181" s="376">
        <f>IFERROR(IF(Z178="",0,Z178),"0")+IFERROR(IF(Z179="",0,Z179),"0")+IFERROR(IF(Z180="",0,Z180),"0")</f>
        <v>8.6999999999999994E-2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30</v>
      </c>
      <c r="Y182" s="376">
        <f>IFERROR(SUM(Y178:Y180),"0")</f>
        <v>33.6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30</v>
      </c>
      <c r="Y188" s="375">
        <f t="shared" si="26"/>
        <v>33.6</v>
      </c>
      <c r="Z188" s="36">
        <f>IFERROR(IF(Y188=0,"",ROUNDUP(Y188/H188,0)*0.00753),"")</f>
        <v>6.0240000000000002E-2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31.428571428571427</v>
      </c>
      <c r="BN188" s="64">
        <f t="shared" si="28"/>
        <v>35.200000000000003</v>
      </c>
      <c r="BO188" s="64">
        <f t="shared" si="29"/>
        <v>4.5787545787545784E-2</v>
      </c>
      <c r="BP188" s="64">
        <f t="shared" si="30"/>
        <v>5.128205128205128E-2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7.1428571428571423</v>
      </c>
      <c r="Y194" s="376">
        <f>IFERROR(Y186/H186,"0")+IFERROR(Y187/H187,"0")+IFERROR(Y188/H188,"0")+IFERROR(Y189/H189,"0")+IFERROR(Y190/H190,"0")+IFERROR(Y191/H191,"0")+IFERROR(Y192/H192,"0")+IFERROR(Y193/H193,"0")</f>
        <v>8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6.0240000000000002E-2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30</v>
      </c>
      <c r="Y195" s="376">
        <f>IFERROR(SUM(Y186:Y193),"0")</f>
        <v>33.6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12</v>
      </c>
      <c r="Y269" s="375">
        <f>IFERROR(IF(X269="",0,CEILING((X269/$H269),1)*$H269),"")</f>
        <v>12</v>
      </c>
      <c r="Z269" s="36">
        <f>IFERROR(IF(Y269=0,"",ROUNDUP(Y269/H269,0)*0.00937),"")</f>
        <v>2.811E-2</v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12.72</v>
      </c>
      <c r="BN269" s="64">
        <f>IFERROR(Y269*I269/H269,"0")</f>
        <v>12.72</v>
      </c>
      <c r="BO269" s="64">
        <f>IFERROR(1/J269*(X269/H269),"0")</f>
        <v>2.5000000000000001E-2</v>
      </c>
      <c r="BP269" s="64">
        <f>IFERROR(1/J269*(Y269/H269),"0")</f>
        <v>2.5000000000000001E-2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3</v>
      </c>
      <c r="Y271" s="376">
        <f>IFERROR(Y266/H266,"0")+IFERROR(Y267/H267,"0")+IFERROR(Y268/H268,"0")+IFERROR(Y269/H269,"0")+IFERROR(Y270/H270,"0")</f>
        <v>3</v>
      </c>
      <c r="Z271" s="376">
        <f>IFERROR(IF(Z266="",0,Z266),"0")+IFERROR(IF(Z267="",0,Z267),"0")+IFERROR(IF(Z268="",0,Z268),"0")+IFERROR(IF(Z269="",0,Z269),"0")+IFERROR(IF(Z270="",0,Z270),"0")</f>
        <v>2.811E-2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12</v>
      </c>
      <c r="Y272" s="376">
        <f>IFERROR(SUM(Y266:Y270),"0")</f>
        <v>12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50</v>
      </c>
      <c r="Y321" s="375">
        <f>IFERROR(IF(X321="",0,CEILING((X321/$H321),1)*$H321),"")</f>
        <v>50.400000000000006</v>
      </c>
      <c r="Z321" s="36">
        <f>IFERROR(IF(Y321=0,"",ROUNDUP(Y321/H321,0)*0.00753),"")</f>
        <v>9.0359999999999996E-2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53.095238095238095</v>
      </c>
      <c r="BN321" s="64">
        <f>IFERROR(Y321*I321/H321,"0")</f>
        <v>53.52</v>
      </c>
      <c r="BO321" s="64">
        <f>IFERROR(1/J321*(X321/H321),"0")</f>
        <v>7.6312576312576319E-2</v>
      </c>
      <c r="BP321" s="64">
        <f>IFERROR(1/J321*(Y321/H321),"0")</f>
        <v>7.6923076923076927E-2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50</v>
      </c>
      <c r="Y322" s="375">
        <f>IFERROR(IF(X322="",0,CEILING((X322/$H322),1)*$H322),"")</f>
        <v>50.400000000000006</v>
      </c>
      <c r="Z322" s="36">
        <f>IFERROR(IF(Y322=0,"",ROUNDUP(Y322/H322,0)*0.00753),"")</f>
        <v>9.0359999999999996E-2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53.095238095238095</v>
      </c>
      <c r="BN322" s="64">
        <f>IFERROR(Y322*I322/H322,"0")</f>
        <v>53.52</v>
      </c>
      <c r="BO322" s="64">
        <f>IFERROR(1/J322*(X322/H322),"0")</f>
        <v>7.6312576312576319E-2</v>
      </c>
      <c r="BP322" s="64">
        <f>IFERROR(1/J322*(Y322/H322),"0")</f>
        <v>7.6923076923076927E-2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23.80952380952381</v>
      </c>
      <c r="Y325" s="376">
        <f>IFERROR(Y321/H321,"0")+IFERROR(Y322/H322,"0")+IFERROR(Y323/H323,"0")+IFERROR(Y324/H324,"0")</f>
        <v>24</v>
      </c>
      <c r="Z325" s="376">
        <f>IFERROR(IF(Z321="",0,Z321),"0")+IFERROR(IF(Z322="",0,Z322),"0")+IFERROR(IF(Z323="",0,Z323),"0")+IFERROR(IF(Z324="",0,Z324),"0")</f>
        <v>0.18071999999999999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100</v>
      </c>
      <c r="Y326" s="376">
        <f>IFERROR(SUM(Y321:Y324),"0")</f>
        <v>100.80000000000001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4000</v>
      </c>
      <c r="Y328" s="375">
        <f t="shared" ref="Y328:Y333" si="57">IFERROR(IF(X328="",0,CEILING((X328/$H328),1)*$H328),"")</f>
        <v>4001.4</v>
      </c>
      <c r="Z328" s="36">
        <f>IFERROR(IF(Y328=0,"",ROUNDUP(Y328/H328,0)*0.02175),"")</f>
        <v>11.15775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4286.1538461538466</v>
      </c>
      <c r="BN328" s="64">
        <f t="shared" ref="BN328:BN333" si="59">IFERROR(Y328*I328/H328,"0")</f>
        <v>4287.6540000000005</v>
      </c>
      <c r="BO328" s="64">
        <f t="shared" ref="BO328:BO333" si="60">IFERROR(1/J328*(X328/H328),"0")</f>
        <v>9.1575091575091569</v>
      </c>
      <c r="BP328" s="64">
        <f t="shared" ref="BP328:BP333" si="61">IFERROR(1/J328*(Y328/H328),"0")</f>
        <v>9.1607142857142847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3</v>
      </c>
      <c r="Y331" s="375">
        <f t="shared" si="57"/>
        <v>3</v>
      </c>
      <c r="Z331" s="36">
        <f>IFERROR(IF(Y331=0,"",ROUNDUP(Y331/H331,0)*0.00753),"")</f>
        <v>7.5300000000000002E-3</v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3.266</v>
      </c>
      <c r="BN331" s="64">
        <f t="shared" si="59"/>
        <v>3.266</v>
      </c>
      <c r="BO331" s="64">
        <f t="shared" si="60"/>
        <v>6.41025641025641E-3</v>
      </c>
      <c r="BP331" s="64">
        <f t="shared" si="61"/>
        <v>6.41025641025641E-3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513.82051282051282</v>
      </c>
      <c r="Y334" s="376">
        <f>IFERROR(Y328/H328,"0")+IFERROR(Y329/H329,"0")+IFERROR(Y330/H330,"0")+IFERROR(Y331/H331,"0")+IFERROR(Y332/H332,"0")+IFERROR(Y333/H333,"0")</f>
        <v>514</v>
      </c>
      <c r="Z334" s="376">
        <f>IFERROR(IF(Z328="",0,Z328),"0")+IFERROR(IF(Z329="",0,Z329),"0")+IFERROR(IF(Z330="",0,Z330),"0")+IFERROR(IF(Z331="",0,Z331),"0")+IFERROR(IF(Z332="",0,Z332),"0")+IFERROR(IF(Z333="",0,Z333),"0")</f>
        <v>11.165279999999999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4003</v>
      </c>
      <c r="Y335" s="376">
        <f>IFERROR(SUM(Y328:Y333),"0")</f>
        <v>4004.4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80</v>
      </c>
      <c r="Y338" s="375">
        <f>IFERROR(IF(X338="",0,CEILING((X338/$H338),1)*$H338),"")</f>
        <v>85.8</v>
      </c>
      <c r="Z338" s="36">
        <f>IFERROR(IF(Y338=0,"",ROUNDUP(Y338/H338,0)*0.02175),"")</f>
        <v>0.23924999999999999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85.784615384615407</v>
      </c>
      <c r="BN338" s="64">
        <f>IFERROR(Y338*I338/H338,"0")</f>
        <v>92.004000000000005</v>
      </c>
      <c r="BO338" s="64">
        <f>IFERROR(1/J338*(X338/H338),"0")</f>
        <v>0.18315018315018317</v>
      </c>
      <c r="BP338" s="64">
        <f>IFERROR(1/J338*(Y338/H338),"0")</f>
        <v>0.19642857142857142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10.256410256410257</v>
      </c>
      <c r="Y340" s="376">
        <f>IFERROR(Y337/H337,"0")+IFERROR(Y338/H338,"0")+IFERROR(Y339/H339,"0")</f>
        <v>11</v>
      </c>
      <c r="Z340" s="376">
        <f>IFERROR(IF(Z337="",0,Z337),"0")+IFERROR(IF(Z338="",0,Z338),"0")+IFERROR(IF(Z339="",0,Z339),"0")</f>
        <v>0.23924999999999999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80</v>
      </c>
      <c r="Y341" s="376">
        <f>IFERROR(SUM(Y337:Y339),"0")</f>
        <v>85.8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2.5499999999999998</v>
      </c>
      <c r="Y346" s="375">
        <f>IFERROR(IF(X346="",0,CEILING((X346/$H346),1)*$H346),"")</f>
        <v>2.5499999999999998</v>
      </c>
      <c r="Z346" s="36">
        <f>IFERROR(IF(Y346=0,"",ROUNDUP(Y346/H346,0)*0.00753),"")</f>
        <v>7.5300000000000002E-3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2.9</v>
      </c>
      <c r="BN346" s="64">
        <f>IFERROR(Y346*I346/H346,"0")</f>
        <v>2.9</v>
      </c>
      <c r="BO346" s="64">
        <f>IFERROR(1/J346*(X346/H346),"0")</f>
        <v>6.41025641025641E-3</v>
      </c>
      <c r="BP346" s="64">
        <f>IFERROR(1/J346*(Y346/H346),"0")</f>
        <v>6.41025641025641E-3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</v>
      </c>
      <c r="Y347" s="376">
        <f>IFERROR(Y343/H343,"0")+IFERROR(Y344/H344,"0")+IFERROR(Y345/H345,"0")+IFERROR(Y346/H346,"0")</f>
        <v>1</v>
      </c>
      <c r="Z347" s="376">
        <f>IFERROR(IF(Z343="",0,Z343),"0")+IFERROR(IF(Z344="",0,Z344),"0")+IFERROR(IF(Z345="",0,Z345),"0")+IFERROR(IF(Z346="",0,Z346),"0")</f>
        <v>7.5300000000000002E-3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2.5499999999999998</v>
      </c>
      <c r="Y348" s="376">
        <f>IFERROR(SUM(Y343:Y346),"0")</f>
        <v>2.5499999999999998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40</v>
      </c>
      <c r="Y361" s="375">
        <f>IFERROR(IF(X361="",0,CEILING((X361/$H361),1)*$H361),"")</f>
        <v>40.5</v>
      </c>
      <c r="Z361" s="36">
        <f>IFERROR(IF(Y361=0,"",ROUNDUP(Y361/H361,0)*0.02175),"")</f>
        <v>0.10874999999999999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42.785185185185185</v>
      </c>
      <c r="BN361" s="64">
        <f>IFERROR(Y361*I361/H361,"0")</f>
        <v>43.32</v>
      </c>
      <c r="BO361" s="64">
        <f>IFERROR(1/J361*(X361/H361),"0")</f>
        <v>8.8183421516754859E-2</v>
      </c>
      <c r="BP361" s="64">
        <f>IFERROR(1/J361*(Y361/H361),"0")</f>
        <v>8.9285714285714274E-2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4.9382716049382722</v>
      </c>
      <c r="Y364" s="376">
        <f>IFERROR(Y361/H361,"0")+IFERROR(Y362/H362,"0")+IFERROR(Y363/H363,"0")</f>
        <v>5</v>
      </c>
      <c r="Z364" s="376">
        <f>IFERROR(IF(Z361="",0,Z361),"0")+IFERROR(IF(Z362="",0,Z362),"0")+IFERROR(IF(Z363="",0,Z363),"0")</f>
        <v>0.10874999999999999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40</v>
      </c>
      <c r="Y365" s="376">
        <f>IFERROR(SUM(Y361:Y363),"0")</f>
        <v>40.5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300</v>
      </c>
      <c r="Y372" s="375">
        <f t="shared" si="62"/>
        <v>300</v>
      </c>
      <c r="Z372" s="36">
        <f>IFERROR(IF(Y372=0,"",ROUNDUP(Y372/H372,0)*0.02175),"")</f>
        <v>0.43499999999999994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309.60000000000002</v>
      </c>
      <c r="BN372" s="64">
        <f t="shared" si="64"/>
        <v>309.60000000000002</v>
      </c>
      <c r="BO372" s="64">
        <f t="shared" si="65"/>
        <v>0.41666666666666663</v>
      </c>
      <c r="BP372" s="64">
        <f t="shared" si="66"/>
        <v>0.41666666666666663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2000</v>
      </c>
      <c r="Y373" s="375">
        <f t="shared" si="62"/>
        <v>2010</v>
      </c>
      <c r="Z373" s="36">
        <f>IFERROR(IF(Y373=0,"",ROUNDUP(Y373/H373,0)*0.02175),"")</f>
        <v>2.9144999999999999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2064</v>
      </c>
      <c r="BN373" s="64">
        <f t="shared" si="64"/>
        <v>2074.3200000000002</v>
      </c>
      <c r="BO373" s="64">
        <f t="shared" si="65"/>
        <v>2.7777777777777777</v>
      </c>
      <c r="BP373" s="64">
        <f t="shared" si="66"/>
        <v>2.7916666666666665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153.33333333333334</v>
      </c>
      <c r="Y378" s="376">
        <f>IFERROR(Y369/H369,"0")+IFERROR(Y370/H370,"0")+IFERROR(Y371/H371,"0")+IFERROR(Y372/H372,"0")+IFERROR(Y373/H373,"0")+IFERROR(Y374/H374,"0")+IFERROR(Y375/H375,"0")+IFERROR(Y376/H376,"0")+IFERROR(Y377/H377,"0")</f>
        <v>154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3.3494999999999999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2300</v>
      </c>
      <c r="Y379" s="376">
        <f>IFERROR(SUM(Y369:Y377),"0")</f>
        <v>2310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1500</v>
      </c>
      <c r="Y381" s="375">
        <f>IFERROR(IF(X381="",0,CEILING((X381/$H381),1)*$H381),"")</f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1548</v>
      </c>
      <c r="BN381" s="64">
        <f>IFERROR(Y381*I381/H381,"0")</f>
        <v>1548</v>
      </c>
      <c r="BO381" s="64">
        <f>IFERROR(1/J381*(X381/H381),"0")</f>
        <v>2.083333333333333</v>
      </c>
      <c r="BP381" s="64">
        <f>IFERROR(1/J381*(Y381/H381),"0")</f>
        <v>2.083333333333333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100</v>
      </c>
      <c r="Y383" s="376">
        <f>IFERROR(Y381/H381,"0")+IFERROR(Y382/H382,"0")</f>
        <v>100</v>
      </c>
      <c r="Z383" s="376">
        <f>IFERROR(IF(Z381="",0,Z381),"0")+IFERROR(IF(Z382="",0,Z382),"0")</f>
        <v>2.1749999999999998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1500</v>
      </c>
      <c r="Y384" s="376">
        <f>IFERROR(SUM(Y381:Y382),"0")</f>
        <v>1500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115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50</v>
      </c>
      <c r="Y399" s="375">
        <f>IFERROR(IF(X399="",0,CEILING((X399/$H399),1)*$H399),"")</f>
        <v>54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52.222222222222221</v>
      </c>
      <c r="BN399" s="64">
        <f>IFERROR(Y399*I399/H399,"0")</f>
        <v>56.4</v>
      </c>
      <c r="BO399" s="64">
        <f>IFERROR(1/J399*(X399/H399),"0")</f>
        <v>8.2671957671957674E-2</v>
      </c>
      <c r="BP399" s="64">
        <f>IFERROR(1/J399*(Y399/H399),"0")</f>
        <v>8.9285714285714274E-2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4.6296296296296298</v>
      </c>
      <c r="Y402" s="376">
        <f>IFERROR(Y398/H398,"0")+IFERROR(Y399/H399,"0")+IFERROR(Y400/H400,"0")+IFERROR(Y401/H401,"0")</f>
        <v>5</v>
      </c>
      <c r="Z402" s="376">
        <f>IFERROR(IF(Z398="",0,Z398),"0")+IFERROR(IF(Z399="",0,Z399),"0")+IFERROR(IF(Z400="",0,Z400),"0")+IFERROR(IF(Z401="",0,Z401),"0")</f>
        <v>0.10874999999999999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50</v>
      </c>
      <c r="Y403" s="376">
        <f>IFERROR(SUM(Y398:Y401),"0")</f>
        <v>54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50</v>
      </c>
      <c r="Y410" s="375">
        <f>IFERROR(IF(X410="",0,CEILING((X410/$H410),1)*$H410),"")</f>
        <v>54.6</v>
      </c>
      <c r="Z410" s="36">
        <f>IFERROR(IF(Y410=0,"",ROUNDUP(Y410/H410,0)*0.02175),"")</f>
        <v>0.15225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53.61538461538462</v>
      </c>
      <c r="BN410" s="64">
        <f>IFERROR(Y410*I410/H410,"0")</f>
        <v>58.548000000000009</v>
      </c>
      <c r="BO410" s="64">
        <f>IFERROR(1/J410*(X410/H410),"0")</f>
        <v>0.11446886446886446</v>
      </c>
      <c r="BP410" s="64">
        <f>IFERROR(1/J410*(Y410/H410),"0")</f>
        <v>0.125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6.4102564102564106</v>
      </c>
      <c r="Y415" s="376">
        <f>IFERROR(Y410/H410,"0")+IFERROR(Y411/H411,"0")+IFERROR(Y412/H412,"0")+IFERROR(Y413/H413,"0")+IFERROR(Y414/H414,"0")</f>
        <v>7</v>
      </c>
      <c r="Z415" s="376">
        <f>IFERROR(IF(Z410="",0,Z410),"0")+IFERROR(IF(Z411="",0,Z411),"0")+IFERROR(IF(Z412="",0,Z412),"0")+IFERROR(IF(Z413="",0,Z413),"0")+IFERROR(IF(Z414="",0,Z414),"0")</f>
        <v>0.15225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50</v>
      </c>
      <c r="Y416" s="376">
        <f>IFERROR(SUM(Y410:Y414),"0")</f>
        <v>54.6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0</v>
      </c>
      <c r="Y502" s="376">
        <f>IFERROR(Y493/H493,"0")+IFERROR(Y494/H494,"0")+IFERROR(Y495/H495,"0")+IFERROR(Y496/H496,"0")+IFERROR(Y497/H497,"0")+IFERROR(Y498/H498,"0")+IFERROR(Y499/H499,"0")+IFERROR(Y500/H500,"0")+IFERROR(Y501/H501,"0")</f>
        <v>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0</v>
      </c>
      <c r="Y503" s="376">
        <f>IFERROR(SUM(Y493:Y501),"0")</f>
        <v>0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100</v>
      </c>
      <c r="Y549" s="375">
        <f t="shared" si="94"/>
        <v>100.80000000000001</v>
      </c>
      <c r="Z549" s="36">
        <f>IFERROR(IF(Y549=0,"",ROUNDUP(Y549/H549,0)*0.00753),"")</f>
        <v>0.18071999999999999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106.19047619047619</v>
      </c>
      <c r="BN549" s="64">
        <f t="shared" si="96"/>
        <v>107.04</v>
      </c>
      <c r="BO549" s="64">
        <f t="shared" si="97"/>
        <v>0.15262515262515264</v>
      </c>
      <c r="BP549" s="64">
        <f t="shared" si="98"/>
        <v>0.15384615384615385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23.80952380952381</v>
      </c>
      <c r="Y554" s="376">
        <f>IFERROR(Y548/H548,"0")+IFERROR(Y549/H549,"0")+IFERROR(Y550/H550,"0")+IFERROR(Y551/H551,"0")+IFERROR(Y552/H552,"0")+IFERROR(Y553/H553,"0")</f>
        <v>24</v>
      </c>
      <c r="Z554" s="376">
        <f>IFERROR(IF(Z548="",0,Z548),"0")+IFERROR(IF(Z549="",0,Z549),"0")+IFERROR(IF(Z550="",0,Z550),"0")+IFERROR(IF(Z551="",0,Z551),"0")+IFERROR(IF(Z552="",0,Z552),"0")+IFERROR(IF(Z553="",0,Z553),"0")</f>
        <v>0.18071999999999999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100</v>
      </c>
      <c r="Y555" s="376">
        <f>IFERROR(SUM(Y548:Y553),"0")</f>
        <v>100.80000000000001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8409.5499999999993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8453.85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8856.5339202279229</v>
      </c>
      <c r="Y587" s="376">
        <f>IFERROR(SUM(BN22:BN583),"0")</f>
        <v>8903.36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16</v>
      </c>
      <c r="Y588" s="38">
        <f>ROUNDUP(SUM(BP22:BP583),0)</f>
        <v>16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9256.5339202279229</v>
      </c>
      <c r="Y589" s="376">
        <f>GrossWeightTotalR+PalletQtyTotalR*25</f>
        <v>9303.36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868.65825532492215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874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18.147600000000001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16.8</v>
      </c>
      <c r="E596" s="46">
        <f>IFERROR(Y103*1,"0")+IFERROR(Y104*1,"0")+IFERROR(Y105*1,"0")+IFERROR(Y106*1,"0")+IFERROR(Y110*1,"0")+IFERROR(Y111*1,"0")+IFERROR(Y112*1,"0")+IFERROR(Y113*1,"0")+IFERROR(Y114*1,"0")</f>
        <v>50.400000000000006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87.6</v>
      </c>
      <c r="I596" s="46">
        <f>IFERROR(Y186*1,"0")+IFERROR(Y187*1,"0")+IFERROR(Y188*1,"0")+IFERROR(Y189*1,"0")+IFERROR(Y190*1,"0")+IFERROR(Y191*1,"0")+IFERROR(Y192*1,"0")+IFERROR(Y193*1,"0")</f>
        <v>33.6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12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4193.55</v>
      </c>
      <c r="V596" s="46">
        <f>IFERROR(Y357*1,"0")+IFERROR(Y361*1,"0")+IFERROR(Y362*1,"0")+IFERROR(Y363*1,"0")</f>
        <v>40.5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3810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108.6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100.80000000000001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734</v>
      </c>
      <c r="C6" s="47" t="s">
        <v>735</v>
      </c>
      <c r="D6" s="47" t="s">
        <v>736</v>
      </c>
      <c r="E6" s="47"/>
    </row>
    <row r="7" spans="2:8" x14ac:dyDescent="0.2">
      <c r="B7" s="47" t="s">
        <v>737</v>
      </c>
      <c r="C7" s="47" t="s">
        <v>738</v>
      </c>
      <c r="D7" s="47" t="s">
        <v>739</v>
      </c>
      <c r="E7" s="47"/>
    </row>
    <row r="8" spans="2:8" x14ac:dyDescent="0.2">
      <c r="B8" s="47" t="s">
        <v>740</v>
      </c>
      <c r="C8" s="47" t="s">
        <v>741</v>
      </c>
      <c r="D8" s="47" t="s">
        <v>742</v>
      </c>
      <c r="E8" s="47"/>
    </row>
    <row r="9" spans="2:8" x14ac:dyDescent="0.2">
      <c r="B9" s="47" t="s">
        <v>743</v>
      </c>
      <c r="C9" s="47" t="s">
        <v>744</v>
      </c>
      <c r="D9" s="47" t="s">
        <v>745</v>
      </c>
      <c r="E9" s="47"/>
    </row>
    <row r="10" spans="2:8" x14ac:dyDescent="0.2">
      <c r="B10" s="47" t="s">
        <v>14</v>
      </c>
      <c r="C10" s="47" t="s">
        <v>746</v>
      </c>
      <c r="D10" s="47" t="s">
        <v>747</v>
      </c>
      <c r="E10" s="47"/>
    </row>
    <row r="11" spans="2:8" x14ac:dyDescent="0.2">
      <c r="B11" s="47" t="s">
        <v>748</v>
      </c>
      <c r="C11" s="47" t="s">
        <v>749</v>
      </c>
      <c r="D11" s="47" t="s">
        <v>750</v>
      </c>
      <c r="E11" s="47"/>
    </row>
    <row r="13" spans="2:8" x14ac:dyDescent="0.2">
      <c r="B13" s="47" t="s">
        <v>751</v>
      </c>
      <c r="C13" s="47" t="s">
        <v>735</v>
      </c>
      <c r="D13" s="47"/>
      <c r="E13" s="47"/>
    </row>
    <row r="15" spans="2:8" x14ac:dyDescent="0.2">
      <c r="B15" s="47" t="s">
        <v>752</v>
      </c>
      <c r="C15" s="47" t="s">
        <v>738</v>
      </c>
      <c r="D15" s="47"/>
      <c r="E15" s="47"/>
    </row>
    <row r="17" spans="2:5" x14ac:dyDescent="0.2">
      <c r="B17" s="47" t="s">
        <v>753</v>
      </c>
      <c r="C17" s="47" t="s">
        <v>741</v>
      </c>
      <c r="D17" s="47"/>
      <c r="E17" s="47"/>
    </row>
    <row r="19" spans="2:5" x14ac:dyDescent="0.2">
      <c r="B19" s="47" t="s">
        <v>754</v>
      </c>
      <c r="C19" s="47" t="s">
        <v>744</v>
      </c>
      <c r="D19" s="47"/>
      <c r="E19" s="47"/>
    </row>
    <row r="21" spans="2:5" x14ac:dyDescent="0.2">
      <c r="B21" s="47" t="s">
        <v>755</v>
      </c>
      <c r="C21" s="47" t="s">
        <v>746</v>
      </c>
      <c r="D21" s="47"/>
      <c r="E21" s="47"/>
    </row>
    <row r="23" spans="2:5" x14ac:dyDescent="0.2">
      <c r="B23" s="47" t="s">
        <v>756</v>
      </c>
      <c r="C23" s="47" t="s">
        <v>749</v>
      </c>
      <c r="D23" s="47"/>
      <c r="E23" s="47"/>
    </row>
    <row r="25" spans="2:5" x14ac:dyDescent="0.2">
      <c r="B25" s="47" t="s">
        <v>757</v>
      </c>
      <c r="C25" s="47"/>
      <c r="D25" s="47"/>
      <c r="E25" s="47"/>
    </row>
    <row r="26" spans="2:5" x14ac:dyDescent="0.2">
      <c r="B26" s="47" t="s">
        <v>758</v>
      </c>
      <c r="C26" s="47"/>
      <c r="D26" s="47"/>
      <c r="E26" s="47"/>
    </row>
    <row r="27" spans="2:5" x14ac:dyDescent="0.2">
      <c r="B27" s="47" t="s">
        <v>759</v>
      </c>
      <c r="C27" s="47"/>
      <c r="D27" s="47"/>
      <c r="E27" s="47"/>
    </row>
    <row r="28" spans="2:5" x14ac:dyDescent="0.2">
      <c r="B28" s="47" t="s">
        <v>760</v>
      </c>
      <c r="C28" s="47"/>
      <c r="D28" s="47"/>
      <c r="E28" s="47"/>
    </row>
    <row r="29" spans="2:5" x14ac:dyDescent="0.2">
      <c r="B29" s="47" t="s">
        <v>761</v>
      </c>
      <c r="C29" s="47"/>
      <c r="D29" s="47"/>
      <c r="E29" s="47"/>
    </row>
    <row r="30" spans="2:5" x14ac:dyDescent="0.2">
      <c r="B30" s="47" t="s">
        <v>762</v>
      </c>
      <c r="C30" s="47"/>
      <c r="D30" s="47"/>
      <c r="E30" s="47"/>
    </row>
    <row r="31" spans="2:5" x14ac:dyDescent="0.2">
      <c r="B31" s="47" t="s">
        <v>763</v>
      </c>
      <c r="C31" s="47"/>
      <c r="D31" s="47"/>
      <c r="E31" s="47"/>
    </row>
    <row r="32" spans="2:5" x14ac:dyDescent="0.2">
      <c r="B32" s="47" t="s">
        <v>764</v>
      </c>
      <c r="C32" s="47"/>
      <c r="D32" s="47"/>
      <c r="E32" s="47"/>
    </row>
    <row r="33" spans="2:5" x14ac:dyDescent="0.2">
      <c r="B33" s="47" t="s">
        <v>765</v>
      </c>
      <c r="C33" s="47"/>
      <c r="D33" s="47"/>
      <c r="E33" s="47"/>
    </row>
    <row r="34" spans="2:5" x14ac:dyDescent="0.2">
      <c r="B34" s="47" t="s">
        <v>766</v>
      </c>
      <c r="C34" s="47"/>
      <c r="D34" s="47"/>
      <c r="E34" s="47"/>
    </row>
    <row r="35" spans="2:5" x14ac:dyDescent="0.2">
      <c r="B35" s="47" t="s">
        <v>767</v>
      </c>
      <c r="C35" s="47"/>
      <c r="D35" s="47"/>
      <c r="E35" s="47"/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2024-08-27T08:22:20Z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