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B8D455B-1322-45E6-BCDA-D9D2FA79CB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Y258" i="1"/>
  <c r="X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58" i="1" s="1"/>
  <c r="Y239" i="1"/>
  <c r="Y259" i="1" s="1"/>
  <c r="Y237" i="1"/>
  <c r="X237" i="1"/>
  <c r="Z236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36" i="1" s="1"/>
  <c r="X231" i="1"/>
  <c r="Z230" i="1"/>
  <c r="X230" i="1"/>
  <c r="BO229" i="1"/>
  <c r="BM229" i="1"/>
  <c r="Z229" i="1"/>
  <c r="Y229" i="1"/>
  <c r="BO228" i="1"/>
  <c r="BM228" i="1"/>
  <c r="Z228" i="1"/>
  <c r="Y228" i="1"/>
  <c r="Y231" i="1" s="1"/>
  <c r="X226" i="1"/>
  <c r="Y225" i="1"/>
  <c r="X225" i="1"/>
  <c r="BP224" i="1"/>
  <c r="BO224" i="1"/>
  <c r="BN224" i="1"/>
  <c r="BM224" i="1"/>
  <c r="Z224" i="1"/>
  <c r="Z225" i="1" s="1"/>
  <c r="Y224" i="1"/>
  <c r="Y226" i="1" s="1"/>
  <c r="Y222" i="1"/>
  <c r="X222" i="1"/>
  <c r="Z221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Z213" i="1" s="1"/>
  <c r="Y211" i="1"/>
  <c r="P211" i="1"/>
  <c r="X207" i="1"/>
  <c r="Z206" i="1"/>
  <c r="X206" i="1"/>
  <c r="BO205" i="1"/>
  <c r="BM205" i="1"/>
  <c r="Z205" i="1"/>
  <c r="Y205" i="1"/>
  <c r="Y207" i="1" s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Y195" i="1"/>
  <c r="X195" i="1"/>
  <c r="Z194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Z186" i="1" s="1"/>
  <c r="Y180" i="1"/>
  <c r="P180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7" i="1" s="1"/>
  <c r="P173" i="1"/>
  <c r="Y169" i="1"/>
  <c r="X169" i="1"/>
  <c r="Z168" i="1"/>
  <c r="X168" i="1"/>
  <c r="BO167" i="1"/>
  <c r="BM167" i="1"/>
  <c r="Z167" i="1"/>
  <c r="Y167" i="1"/>
  <c r="P167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P162" i="1"/>
  <c r="BO161" i="1"/>
  <c r="BM161" i="1"/>
  <c r="Z161" i="1"/>
  <c r="Y161" i="1"/>
  <c r="Y165" i="1" s="1"/>
  <c r="P161" i="1"/>
  <c r="Y157" i="1"/>
  <c r="X157" i="1"/>
  <c r="Z156" i="1"/>
  <c r="X156" i="1"/>
  <c r="BO155" i="1"/>
  <c r="BM155" i="1"/>
  <c r="Z155" i="1"/>
  <c r="Y155" i="1"/>
  <c r="P155" i="1"/>
  <c r="BP154" i="1"/>
  <c r="BO154" i="1"/>
  <c r="BN154" i="1"/>
  <c r="BM154" i="1"/>
  <c r="Z154" i="1"/>
  <c r="Y154" i="1"/>
  <c r="Y156" i="1" s="1"/>
  <c r="P154" i="1"/>
  <c r="X152" i="1"/>
  <c r="Y151" i="1"/>
  <c r="X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Y148" i="1"/>
  <c r="BP147" i="1"/>
  <c r="BO147" i="1"/>
  <c r="BN147" i="1"/>
  <c r="BM147" i="1"/>
  <c r="Z147" i="1"/>
  <c r="Z151" i="1" s="1"/>
  <c r="Y147" i="1"/>
  <c r="Y152" i="1" s="1"/>
  <c r="X144" i="1"/>
  <c r="Z143" i="1"/>
  <c r="X143" i="1"/>
  <c r="BO142" i="1"/>
  <c r="BM142" i="1"/>
  <c r="Z142" i="1"/>
  <c r="Y142" i="1"/>
  <c r="Y144" i="1" s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Z115" i="1" s="1"/>
  <c r="Y114" i="1"/>
  <c r="P114" i="1"/>
  <c r="BO113" i="1"/>
  <c r="BM113" i="1"/>
  <c r="Z113" i="1"/>
  <c r="Y113" i="1"/>
  <c r="Y115" i="1" s="1"/>
  <c r="P113" i="1"/>
  <c r="X110" i="1"/>
  <c r="X109" i="1"/>
  <c r="BO108" i="1"/>
  <c r="BM108" i="1"/>
  <c r="Z108" i="1"/>
  <c r="Y108" i="1"/>
  <c r="Y110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3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4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Y59" i="1" s="1"/>
  <c r="P53" i="1"/>
  <c r="BP52" i="1"/>
  <c r="BO52" i="1"/>
  <c r="BN52" i="1"/>
  <c r="BM52" i="1"/>
  <c r="Z52" i="1"/>
  <c r="Z59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X264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62" i="1" s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60" i="1" s="1"/>
  <c r="Y23" i="1"/>
  <c r="X23" i="1"/>
  <c r="BP22" i="1"/>
  <c r="BO22" i="1"/>
  <c r="BN22" i="1"/>
  <c r="BM22" i="1"/>
  <c r="X261" i="1" s="1"/>
  <c r="X263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BP29" i="1"/>
  <c r="BN31" i="1"/>
  <c r="BN36" i="1"/>
  <c r="Y261" i="1" s="1"/>
  <c r="BP36" i="1"/>
  <c r="BN37" i="1"/>
  <c r="Y40" i="1"/>
  <c r="Y260" i="1" s="1"/>
  <c r="BN44" i="1"/>
  <c r="BP44" i="1"/>
  <c r="BN46" i="1"/>
  <c r="BN53" i="1"/>
  <c r="BP53" i="1"/>
  <c r="BN55" i="1"/>
  <c r="BN57" i="1"/>
  <c r="BN64" i="1"/>
  <c r="BP64" i="1"/>
  <c r="BN69" i="1"/>
  <c r="BP69" i="1"/>
  <c r="Y70" i="1"/>
  <c r="BN74" i="1"/>
  <c r="BP74" i="1"/>
  <c r="Y77" i="1"/>
  <c r="BN81" i="1"/>
  <c r="BP81" i="1"/>
  <c r="BN83" i="1"/>
  <c r="BN85" i="1"/>
  <c r="BN90" i="1"/>
  <c r="BP90" i="1"/>
  <c r="BN92" i="1"/>
  <c r="Y93" i="1"/>
  <c r="Y264" i="1" s="1"/>
  <c r="BN97" i="1"/>
  <c r="BP97" i="1"/>
  <c r="BN99" i="1"/>
  <c r="BN101" i="1"/>
  <c r="Y104" i="1"/>
  <c r="BN108" i="1"/>
  <c r="BP108" i="1"/>
  <c r="BN113" i="1"/>
  <c r="BP113" i="1"/>
  <c r="BP114" i="1"/>
  <c r="BN114" i="1"/>
  <c r="Z121" i="1"/>
  <c r="Z265" i="1" s="1"/>
  <c r="Z132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Z200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Y116" i="1"/>
  <c r="Y122" i="1"/>
  <c r="BP119" i="1"/>
  <c r="Y262" i="1" s="1"/>
  <c r="BN119" i="1"/>
  <c r="Y121" i="1"/>
  <c r="Y133" i="1"/>
  <c r="BP130" i="1"/>
  <c r="BN130" i="1"/>
  <c r="Y132" i="1"/>
  <c r="Y143" i="1"/>
  <c r="BP142" i="1"/>
  <c r="BN142" i="1"/>
  <c r="Y164" i="1"/>
  <c r="BP161" i="1"/>
  <c r="BN161" i="1"/>
  <c r="BP163" i="1"/>
  <c r="BN163" i="1"/>
  <c r="Y176" i="1"/>
  <c r="BP173" i="1"/>
  <c r="BN173" i="1"/>
  <c r="BP175" i="1"/>
  <c r="BN175" i="1"/>
  <c r="Y201" i="1"/>
  <c r="BP198" i="1"/>
  <c r="BN198" i="1"/>
  <c r="Y200" i="1"/>
  <c r="Y206" i="1"/>
  <c r="BP205" i="1"/>
  <c r="BN205" i="1"/>
  <c r="Y230" i="1"/>
  <c r="BP228" i="1"/>
  <c r="BN228" i="1"/>
  <c r="BP229" i="1"/>
  <c r="BN229" i="1"/>
  <c r="B273" i="1" l="1"/>
  <c r="Y263" i="1"/>
  <c r="A273" i="1"/>
  <c r="C273" i="1"/>
</calcChain>
</file>

<file path=xl/sharedStrings.xml><?xml version="1.0" encoding="utf-8"?>
<sst xmlns="http://schemas.openxmlformats.org/spreadsheetml/2006/main" count="1240" uniqueCount="408">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</sst>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3"/>
  <sheetViews>
    <sheetView showGridLines="0" tabSelected="1" topLeftCell="A248" zoomScaleNormal="100" zoomScaleSheetLayoutView="100" workbookViewId="0">
      <selection activeCell="AA266" sqref="AA266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5"/>
      <c r="F1" s="215"/>
      <c r="G1" s="12" t="s">
        <v>1</v>
      </c>
      <c r="H1" s="246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5" t="s">
        <v>8</v>
      </c>
      <c r="B5" s="207"/>
      <c r="C5" s="208"/>
      <c r="D5" s="250"/>
      <c r="E5" s="251"/>
      <c r="F5" s="368" t="s">
        <v>9</v>
      </c>
      <c r="G5" s="208"/>
      <c r="H5" s="250"/>
      <c r="I5" s="339"/>
      <c r="J5" s="339"/>
      <c r="K5" s="339"/>
      <c r="L5" s="339"/>
      <c r="M5" s="251"/>
      <c r="N5" s="61"/>
      <c r="P5" s="24" t="s">
        <v>10</v>
      </c>
      <c r="Q5" s="374">
        <v>45530</v>
      </c>
      <c r="R5" s="273"/>
      <c r="T5" s="299" t="s">
        <v>11</v>
      </c>
      <c r="U5" s="293"/>
      <c r="V5" s="300" t="s">
        <v>12</v>
      </c>
      <c r="W5" s="273"/>
      <c r="AB5" s="51"/>
      <c r="AC5" s="51"/>
      <c r="AD5" s="51"/>
      <c r="AE5" s="51"/>
    </row>
    <row r="6" spans="1:32" s="183" customFormat="1" ht="24" customHeight="1" x14ac:dyDescent="0.2">
      <c r="A6" s="275" t="s">
        <v>13</v>
      </c>
      <c r="B6" s="207"/>
      <c r="C6" s="208"/>
      <c r="D6" s="341" t="s">
        <v>14</v>
      </c>
      <c r="E6" s="342"/>
      <c r="F6" s="342"/>
      <c r="G6" s="342"/>
      <c r="H6" s="342"/>
      <c r="I6" s="342"/>
      <c r="J6" s="342"/>
      <c r="K6" s="342"/>
      <c r="L6" s="342"/>
      <c r="M6" s="273"/>
      <c r="N6" s="62"/>
      <c r="P6" s="24" t="s">
        <v>15</v>
      </c>
      <c r="Q6" s="378" t="str">
        <f>IF(Q5=0," ",CHOOSE(WEEKDAY(Q5,2),"Понедельник","Вторник","Среда","Четверг","Пятница","Суббота","Воскресенье"))</f>
        <v>Понедельник</v>
      </c>
      <c r="R6" s="198"/>
      <c r="T6" s="302" t="s">
        <v>16</v>
      </c>
      <c r="U6" s="293"/>
      <c r="V6" s="327" t="s">
        <v>17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3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3"/>
      <c r="U7" s="293"/>
      <c r="V7" s="328"/>
      <c r="W7" s="329"/>
      <c r="AB7" s="51"/>
      <c r="AC7" s="51"/>
      <c r="AD7" s="51"/>
      <c r="AE7" s="51"/>
    </row>
    <row r="8" spans="1:32" s="183" customFormat="1" ht="25.5" customHeight="1" x14ac:dyDescent="0.2">
      <c r="A8" s="387" t="s">
        <v>18</v>
      </c>
      <c r="B8" s="200"/>
      <c r="C8" s="201"/>
      <c r="D8" s="241"/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1">
        <v>0.41666666666666669</v>
      </c>
      <c r="R8" s="236"/>
      <c r="T8" s="203"/>
      <c r="U8" s="293"/>
      <c r="V8" s="328"/>
      <c r="W8" s="329"/>
      <c r="AB8" s="51"/>
      <c r="AC8" s="51"/>
      <c r="AD8" s="51"/>
      <c r="AE8" s="51"/>
    </row>
    <row r="9" spans="1:32" s="183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285"/>
      <c r="E9" s="205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84"/>
      <c r="P9" s="26" t="s">
        <v>20</v>
      </c>
      <c r="Q9" s="270"/>
      <c r="R9" s="271"/>
      <c r="T9" s="203"/>
      <c r="U9" s="293"/>
      <c r="V9" s="330"/>
      <c r="W9" s="33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285"/>
      <c r="E10" s="205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19" t="str">
        <f>IFERROR(VLOOKUP($D$10,Proxy,2,FALSE),"")</f>
        <v/>
      </c>
      <c r="I10" s="203"/>
      <c r="J10" s="203"/>
      <c r="K10" s="203"/>
      <c r="L10" s="203"/>
      <c r="M10" s="203"/>
      <c r="N10" s="182"/>
      <c r="P10" s="26" t="s">
        <v>21</v>
      </c>
      <c r="Q10" s="303"/>
      <c r="R10" s="304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2"/>
      <c r="R11" s="273"/>
      <c r="U11" s="24" t="s">
        <v>26</v>
      </c>
      <c r="V11" s="349" t="s">
        <v>27</v>
      </c>
      <c r="W11" s="27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6" t="s">
        <v>28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8"/>
      <c r="N12" s="65"/>
      <c r="P12" s="24" t="s">
        <v>29</v>
      </c>
      <c r="Q12" s="281"/>
      <c r="R12" s="236"/>
      <c r="S12" s="23"/>
      <c r="U12" s="24"/>
      <c r="V12" s="215"/>
      <c r="W12" s="203"/>
      <c r="AB12" s="51"/>
      <c r="AC12" s="51"/>
      <c r="AD12" s="51"/>
      <c r="AE12" s="51"/>
    </row>
    <row r="13" spans="1:32" s="183" customFormat="1" ht="23.25" customHeight="1" x14ac:dyDescent="0.2">
      <c r="A13" s="296" t="s">
        <v>30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8"/>
      <c r="N13" s="65"/>
      <c r="O13" s="26"/>
      <c r="P13" s="26" t="s">
        <v>31</v>
      </c>
      <c r="Q13" s="349"/>
      <c r="R13" s="2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6" t="s">
        <v>32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8" t="s">
        <v>33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8"/>
      <c r="N15" s="66"/>
      <c r="P15" s="289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0"/>
      <c r="Q16" s="290"/>
      <c r="R16" s="290"/>
      <c r="S16" s="290"/>
      <c r="T16" s="2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84" t="s">
        <v>37</v>
      </c>
      <c r="D17" s="223" t="s">
        <v>38</v>
      </c>
      <c r="E17" s="260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59"/>
      <c r="R17" s="259"/>
      <c r="S17" s="259"/>
      <c r="T17" s="260"/>
      <c r="U17" s="384" t="s">
        <v>50</v>
      </c>
      <c r="V17" s="208"/>
      <c r="W17" s="223" t="s">
        <v>51</v>
      </c>
      <c r="X17" s="223" t="s">
        <v>52</v>
      </c>
      <c r="Y17" s="385" t="s">
        <v>53</v>
      </c>
      <c r="Z17" s="223" t="s">
        <v>54</v>
      </c>
      <c r="AA17" s="320" t="s">
        <v>55</v>
      </c>
      <c r="AB17" s="320" t="s">
        <v>56</v>
      </c>
      <c r="AC17" s="320" t="s">
        <v>57</v>
      </c>
      <c r="AD17" s="320" t="s">
        <v>58</v>
      </c>
      <c r="AE17" s="363"/>
      <c r="AF17" s="364"/>
      <c r="AG17" s="268"/>
      <c r="BD17" s="314" t="s">
        <v>59</v>
      </c>
    </row>
    <row r="18" spans="1:68" ht="14.25" customHeight="1" x14ac:dyDescent="0.2">
      <c r="A18" s="224"/>
      <c r="B18" s="224"/>
      <c r="C18" s="224"/>
      <c r="D18" s="261"/>
      <c r="E18" s="263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61"/>
      <c r="Q18" s="262"/>
      <c r="R18" s="262"/>
      <c r="S18" s="262"/>
      <c r="T18" s="263"/>
      <c r="U18" s="181" t="s">
        <v>60</v>
      </c>
      <c r="V18" s="181" t="s">
        <v>61</v>
      </c>
      <c r="W18" s="224"/>
      <c r="X18" s="224"/>
      <c r="Y18" s="386"/>
      <c r="Z18" s="224"/>
      <c r="AA18" s="321"/>
      <c r="AB18" s="321"/>
      <c r="AC18" s="321"/>
      <c r="AD18" s="365"/>
      <c r="AE18" s="366"/>
      <c r="AF18" s="367"/>
      <c r="AG18" s="269"/>
      <c r="BD18" s="203"/>
    </row>
    <row r="19" spans="1:68" ht="27.75" customHeight="1" x14ac:dyDescent="0.2">
      <c r="A19" s="221" t="s">
        <v>62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48"/>
      <c r="AB19" s="48"/>
      <c r="AC19" s="48"/>
    </row>
    <row r="20" spans="1:68" ht="16.5" customHeight="1" x14ac:dyDescent="0.25">
      <c r="A20" s="202" t="s">
        <v>62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80"/>
      <c r="AB20" s="180"/>
      <c r="AC20" s="180"/>
    </row>
    <row r="21" spans="1:68" ht="14.25" customHeight="1" x14ac:dyDescent="0.25">
      <c r="A21" s="225" t="s">
        <v>63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79"/>
      <c r="AB21" s="179"/>
      <c r="AC21" s="179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7">
        <v>4607111035752</v>
      </c>
      <c r="E22" s="198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1"/>
      <c r="R22" s="191"/>
      <c r="S22" s="191"/>
      <c r="T22" s="192"/>
      <c r="U22" s="34"/>
      <c r="V22" s="34"/>
      <c r="W22" s="35" t="s">
        <v>69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12"/>
      <c r="P23" s="199" t="s">
        <v>71</v>
      </c>
      <c r="Q23" s="200"/>
      <c r="R23" s="200"/>
      <c r="S23" s="200"/>
      <c r="T23" s="200"/>
      <c r="U23" s="200"/>
      <c r="V23" s="201"/>
      <c r="W23" s="37" t="s">
        <v>69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12"/>
      <c r="P24" s="199" t="s">
        <v>71</v>
      </c>
      <c r="Q24" s="200"/>
      <c r="R24" s="200"/>
      <c r="S24" s="200"/>
      <c r="T24" s="200"/>
      <c r="U24" s="200"/>
      <c r="V24" s="201"/>
      <c r="W24" s="37" t="s">
        <v>72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customHeight="1" x14ac:dyDescent="0.2">
      <c r="A25" s="221" t="s">
        <v>73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48"/>
      <c r="AB25" s="48"/>
      <c r="AC25" s="48"/>
    </row>
    <row r="26" spans="1:68" ht="16.5" customHeight="1" x14ac:dyDescent="0.25">
      <c r="A26" s="202" t="s">
        <v>74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80"/>
      <c r="AB26" s="180"/>
      <c r="AC26" s="180"/>
    </row>
    <row r="27" spans="1:68" ht="14.25" customHeight="1" x14ac:dyDescent="0.25">
      <c r="A27" s="225" t="s">
        <v>75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79"/>
      <c r="AB27" s="179"/>
      <c r="AC27" s="179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7">
        <v>4607111036605</v>
      </c>
      <c r="E28" s="198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1"/>
      <c r="R28" s="191"/>
      <c r="S28" s="191"/>
      <c r="T28" s="192"/>
      <c r="U28" s="34"/>
      <c r="V28" s="34"/>
      <c r="W28" s="35" t="s">
        <v>69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7">
        <v>4607111036520</v>
      </c>
      <c r="E29" s="198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1"/>
      <c r="R29" s="191"/>
      <c r="S29" s="191"/>
      <c r="T29" s="192"/>
      <c r="U29" s="34"/>
      <c r="V29" s="34"/>
      <c r="W29" s="35" t="s">
        <v>69</v>
      </c>
      <c r="X29" s="186">
        <v>14</v>
      </c>
      <c r="Y29" s="187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7">
        <v>4607111036537</v>
      </c>
      <c r="E30" s="198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1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1"/>
      <c r="R30" s="191"/>
      <c r="S30" s="191"/>
      <c r="T30" s="192"/>
      <c r="U30" s="34"/>
      <c r="V30" s="34"/>
      <c r="W30" s="35" t="s">
        <v>69</v>
      </c>
      <c r="X30" s="186">
        <v>42</v>
      </c>
      <c r="Y30" s="187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197">
        <v>4607111036599</v>
      </c>
      <c r="E31" s="198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1"/>
      <c r="R31" s="191"/>
      <c r="S31" s="191"/>
      <c r="T31" s="192"/>
      <c r="U31" s="34"/>
      <c r="V31" s="34"/>
      <c r="W31" s="35" t="s">
        <v>69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12"/>
      <c r="P32" s="199" t="s">
        <v>71</v>
      </c>
      <c r="Q32" s="200"/>
      <c r="R32" s="200"/>
      <c r="S32" s="200"/>
      <c r="T32" s="200"/>
      <c r="U32" s="200"/>
      <c r="V32" s="201"/>
      <c r="W32" s="37" t="s">
        <v>69</v>
      </c>
      <c r="X32" s="188">
        <f>IFERROR(SUM(X28:X31),"0")</f>
        <v>56</v>
      </c>
      <c r="Y32" s="188">
        <f>IFERROR(SUM(Y28:Y31),"0")</f>
        <v>56</v>
      </c>
      <c r="Z32" s="188">
        <f>IFERROR(IF(Z28="",0,Z28),"0")+IFERROR(IF(Z29="",0,Z29),"0")+IFERROR(IF(Z30="",0,Z30),"0")+IFERROR(IF(Z31="",0,Z31),"0")</f>
        <v>0.52415999999999996</v>
      </c>
      <c r="AA32" s="189"/>
      <c r="AB32" s="189"/>
      <c r="AC32" s="18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12"/>
      <c r="P33" s="199" t="s">
        <v>71</v>
      </c>
      <c r="Q33" s="200"/>
      <c r="R33" s="200"/>
      <c r="S33" s="200"/>
      <c r="T33" s="200"/>
      <c r="U33" s="200"/>
      <c r="V33" s="201"/>
      <c r="W33" s="37" t="s">
        <v>72</v>
      </c>
      <c r="X33" s="188">
        <f>IFERROR(SUMPRODUCT(X28:X31*H28:H31),"0")</f>
        <v>84</v>
      </c>
      <c r="Y33" s="188">
        <f>IFERROR(SUMPRODUCT(Y28:Y31*H28:H31),"0")</f>
        <v>84</v>
      </c>
      <c r="Z33" s="37"/>
      <c r="AA33" s="189"/>
      <c r="AB33" s="189"/>
      <c r="AC33" s="189"/>
    </row>
    <row r="34" spans="1:68" ht="16.5" customHeight="1" x14ac:dyDescent="0.25">
      <c r="A34" s="202" t="s">
        <v>86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80"/>
      <c r="AB34" s="180"/>
      <c r="AC34" s="180"/>
    </row>
    <row r="35" spans="1:68" ht="14.25" customHeight="1" x14ac:dyDescent="0.25">
      <c r="A35" s="225" t="s">
        <v>63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79"/>
      <c r="AB35" s="179"/>
      <c r="AC35" s="179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197">
        <v>4607111036285</v>
      </c>
      <c r="E36" s="198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1"/>
      <c r="R36" s="191"/>
      <c r="S36" s="191"/>
      <c r="T36" s="192"/>
      <c r="U36" s="34"/>
      <c r="V36" s="34"/>
      <c r="W36" s="35" t="s">
        <v>69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197">
        <v>4607111036308</v>
      </c>
      <c r="E37" s="198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1" t="s">
        <v>91</v>
      </c>
      <c r="Q37" s="191"/>
      <c r="R37" s="191"/>
      <c r="S37" s="191"/>
      <c r="T37" s="192"/>
      <c r="U37" s="34"/>
      <c r="V37" s="34"/>
      <c r="W37" s="35" t="s">
        <v>69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7">
        <v>4607111036292</v>
      </c>
      <c r="E38" s="198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1"/>
      <c r="R38" s="191"/>
      <c r="S38" s="191"/>
      <c r="T38" s="192"/>
      <c r="U38" s="34"/>
      <c r="V38" s="34"/>
      <c r="W38" s="35" t="s">
        <v>69</v>
      </c>
      <c r="X38" s="186">
        <v>0</v>
      </c>
      <c r="Y38" s="187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1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12"/>
      <c r="P39" s="199" t="s">
        <v>71</v>
      </c>
      <c r="Q39" s="200"/>
      <c r="R39" s="200"/>
      <c r="S39" s="200"/>
      <c r="T39" s="200"/>
      <c r="U39" s="200"/>
      <c r="V39" s="201"/>
      <c r="W39" s="37" t="s">
        <v>69</v>
      </c>
      <c r="X39" s="188">
        <f>IFERROR(SUM(X36:X38),"0")</f>
        <v>0</v>
      </c>
      <c r="Y39" s="188">
        <f>IFERROR(SUM(Y36:Y38),"0")</f>
        <v>0</v>
      </c>
      <c r="Z39" s="188">
        <f>IFERROR(IF(Z36="",0,Z36),"0")+IFERROR(IF(Z37="",0,Z37),"0")+IFERROR(IF(Z38="",0,Z38),"0")</f>
        <v>0</v>
      </c>
      <c r="AA39" s="189"/>
      <c r="AB39" s="189"/>
      <c r="AC39" s="18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12"/>
      <c r="P40" s="199" t="s">
        <v>71</v>
      </c>
      <c r="Q40" s="200"/>
      <c r="R40" s="200"/>
      <c r="S40" s="200"/>
      <c r="T40" s="200"/>
      <c r="U40" s="200"/>
      <c r="V40" s="201"/>
      <c r="W40" s="37" t="s">
        <v>72</v>
      </c>
      <c r="X40" s="188">
        <f>IFERROR(SUMPRODUCT(X36:X38*H36:H38),"0")</f>
        <v>0</v>
      </c>
      <c r="Y40" s="188">
        <f>IFERROR(SUMPRODUCT(Y36:Y38*H36:H38),"0")</f>
        <v>0</v>
      </c>
      <c r="Z40" s="37"/>
      <c r="AA40" s="189"/>
      <c r="AB40" s="189"/>
      <c r="AC40" s="189"/>
    </row>
    <row r="41" spans="1:68" ht="16.5" customHeight="1" x14ac:dyDescent="0.25">
      <c r="A41" s="202" t="s">
        <v>94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80"/>
      <c r="AB41" s="180"/>
      <c r="AC41" s="180"/>
    </row>
    <row r="42" spans="1:68" ht="14.25" customHeight="1" x14ac:dyDescent="0.25">
      <c r="A42" s="225" t="s">
        <v>95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79"/>
      <c r="AB42" s="179"/>
      <c r="AC42" s="179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197">
        <v>4607111038951</v>
      </c>
      <c r="E43" s="198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1"/>
      <c r="R43" s="191"/>
      <c r="S43" s="191"/>
      <c r="T43" s="192"/>
      <c r="U43" s="34"/>
      <c r="V43" s="34"/>
      <c r="W43" s="35" t="s">
        <v>69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197">
        <v>4607111037596</v>
      </c>
      <c r="E44" s="198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1"/>
      <c r="R44" s="191"/>
      <c r="S44" s="191"/>
      <c r="T44" s="192"/>
      <c r="U44" s="34"/>
      <c r="V44" s="34"/>
      <c r="W44" s="35" t="s">
        <v>69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197">
        <v>4607111037053</v>
      </c>
      <c r="E45" s="198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1"/>
      <c r="R45" s="191"/>
      <c r="S45" s="191"/>
      <c r="T45" s="192"/>
      <c r="U45" s="34"/>
      <c r="V45" s="34"/>
      <c r="W45" s="35" t="s">
        <v>69</v>
      </c>
      <c r="X45" s="186">
        <v>0</v>
      </c>
      <c r="Y45" s="18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7">
        <v>4607111037060</v>
      </c>
      <c r="E46" s="198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1"/>
      <c r="R46" s="191"/>
      <c r="S46" s="191"/>
      <c r="T46" s="192"/>
      <c r="U46" s="34"/>
      <c r="V46" s="34"/>
      <c r="W46" s="35" t="s">
        <v>69</v>
      </c>
      <c r="X46" s="186">
        <v>0</v>
      </c>
      <c r="Y46" s="18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197">
        <v>4607111038968</v>
      </c>
      <c r="E47" s="198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1"/>
      <c r="R47" s="191"/>
      <c r="S47" s="191"/>
      <c r="T47" s="192"/>
      <c r="U47" s="34"/>
      <c r="V47" s="34"/>
      <c r="W47" s="35" t="s">
        <v>69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12"/>
      <c r="P48" s="199" t="s">
        <v>71</v>
      </c>
      <c r="Q48" s="200"/>
      <c r="R48" s="200"/>
      <c r="S48" s="200"/>
      <c r="T48" s="200"/>
      <c r="U48" s="200"/>
      <c r="V48" s="201"/>
      <c r="W48" s="37" t="s">
        <v>69</v>
      </c>
      <c r="X48" s="188">
        <f>IFERROR(SUM(X43:X47),"0")</f>
        <v>0</v>
      </c>
      <c r="Y48" s="188">
        <f>IFERROR(SUM(Y43:Y47),"0")</f>
        <v>0</v>
      </c>
      <c r="Z48" s="188">
        <f>IFERROR(IF(Z43="",0,Z43),"0")+IFERROR(IF(Z44="",0,Z44),"0")+IFERROR(IF(Z45="",0,Z45),"0")+IFERROR(IF(Z46="",0,Z46),"0")+IFERROR(IF(Z47="",0,Z47),"0")</f>
        <v>0</v>
      </c>
      <c r="AA48" s="189"/>
      <c r="AB48" s="189"/>
      <c r="AC48" s="189"/>
    </row>
    <row r="49" spans="1:68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12"/>
      <c r="P49" s="199" t="s">
        <v>71</v>
      </c>
      <c r="Q49" s="200"/>
      <c r="R49" s="200"/>
      <c r="S49" s="200"/>
      <c r="T49" s="200"/>
      <c r="U49" s="200"/>
      <c r="V49" s="201"/>
      <c r="W49" s="37" t="s">
        <v>72</v>
      </c>
      <c r="X49" s="188">
        <f>IFERROR(SUMPRODUCT(X43:X47*H43:H47),"0")</f>
        <v>0</v>
      </c>
      <c r="Y49" s="188">
        <f>IFERROR(SUMPRODUCT(Y43:Y47*H43:H47),"0")</f>
        <v>0</v>
      </c>
      <c r="Z49" s="37"/>
      <c r="AA49" s="189"/>
      <c r="AB49" s="189"/>
      <c r="AC49" s="189"/>
    </row>
    <row r="50" spans="1:68" ht="16.5" customHeight="1" x14ac:dyDescent="0.25">
      <c r="A50" s="202" t="s">
        <v>107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0"/>
      <c r="AB50" s="180"/>
      <c r="AC50" s="180"/>
    </row>
    <row r="51" spans="1:68" ht="14.25" customHeight="1" x14ac:dyDescent="0.25">
      <c r="A51" s="225" t="s">
        <v>63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79"/>
      <c r="AB51" s="179"/>
      <c r="AC51" s="179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197">
        <v>4607111037190</v>
      </c>
      <c r="E52" s="198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1"/>
      <c r="R52" s="191"/>
      <c r="S52" s="191"/>
      <c r="T52" s="192"/>
      <c r="U52" s="34"/>
      <c r="V52" s="34"/>
      <c r="W52" s="35" t="s">
        <v>69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197">
        <v>4607111037183</v>
      </c>
      <c r="E53" s="198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1"/>
      <c r="R53" s="191"/>
      <c r="S53" s="191"/>
      <c r="T53" s="192"/>
      <c r="U53" s="34"/>
      <c r="V53" s="34"/>
      <c r="W53" s="35" t="s">
        <v>69</v>
      </c>
      <c r="X53" s="186">
        <v>0</v>
      </c>
      <c r="Y53" s="18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197">
        <v>4607111037091</v>
      </c>
      <c r="E54" s="198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1"/>
      <c r="R54" s="191"/>
      <c r="S54" s="191"/>
      <c r="T54" s="192"/>
      <c r="U54" s="34"/>
      <c r="V54" s="34"/>
      <c r="W54" s="35" t="s">
        <v>69</v>
      </c>
      <c r="X54" s="186">
        <v>0</v>
      </c>
      <c r="Y54" s="18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197">
        <v>4607111036902</v>
      </c>
      <c r="E55" s="198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1"/>
      <c r="R55" s="191"/>
      <c r="S55" s="191"/>
      <c r="T55" s="192"/>
      <c r="U55" s="34"/>
      <c r="V55" s="34"/>
      <c r="W55" s="35" t="s">
        <v>69</v>
      </c>
      <c r="X55" s="186">
        <v>0</v>
      </c>
      <c r="Y55" s="18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197">
        <v>4607111036858</v>
      </c>
      <c r="E56" s="198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1"/>
      <c r="R56" s="191"/>
      <c r="S56" s="191"/>
      <c r="T56" s="192"/>
      <c r="U56" s="34"/>
      <c r="V56" s="34"/>
      <c r="W56" s="35" t="s">
        <v>69</v>
      </c>
      <c r="X56" s="186">
        <v>0</v>
      </c>
      <c r="Y56" s="18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118</v>
      </c>
      <c r="B57" s="54" t="s">
        <v>119</v>
      </c>
      <c r="C57" s="31">
        <v>4301070968</v>
      </c>
      <c r="D57" s="197">
        <v>4607111036889</v>
      </c>
      <c r="E57" s="198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1"/>
      <c r="R57" s="191"/>
      <c r="S57" s="191"/>
      <c r="T57" s="192"/>
      <c r="U57" s="34"/>
      <c r="V57" s="34"/>
      <c r="W57" s="35" t="s">
        <v>69</v>
      </c>
      <c r="X57" s="186">
        <v>0</v>
      </c>
      <c r="Y57" s="18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120</v>
      </c>
      <c r="B58" s="54" t="s">
        <v>121</v>
      </c>
      <c r="C58" s="31">
        <v>4301070947</v>
      </c>
      <c r="D58" s="197">
        <v>4607111037510</v>
      </c>
      <c r="E58" s="198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150</v>
      </c>
      <c r="P58" s="38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1"/>
      <c r="R58" s="191"/>
      <c r="S58" s="191"/>
      <c r="T58" s="192"/>
      <c r="U58" s="34"/>
      <c r="V58" s="34"/>
      <c r="W58" s="35" t="s">
        <v>69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11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12"/>
      <c r="P59" s="199" t="s">
        <v>71</v>
      </c>
      <c r="Q59" s="200"/>
      <c r="R59" s="200"/>
      <c r="S59" s="200"/>
      <c r="T59" s="200"/>
      <c r="U59" s="200"/>
      <c r="V59" s="201"/>
      <c r="W59" s="37" t="s">
        <v>69</v>
      </c>
      <c r="X59" s="188">
        <f>IFERROR(SUM(X52:X58),"0")</f>
        <v>0</v>
      </c>
      <c r="Y59" s="188">
        <f>IFERROR(SUM(Y52:Y58),"0")</f>
        <v>0</v>
      </c>
      <c r="Z59" s="188">
        <f>IFERROR(IF(Z52="",0,Z52),"0")+IFERROR(IF(Z53="",0,Z53),"0")+IFERROR(IF(Z54="",0,Z54),"0")+IFERROR(IF(Z55="",0,Z55),"0")+IFERROR(IF(Z56="",0,Z56),"0")+IFERROR(IF(Z57="",0,Z57),"0")+IFERROR(IF(Z58="",0,Z58),"0")</f>
        <v>0</v>
      </c>
      <c r="AA59" s="189"/>
      <c r="AB59" s="189"/>
      <c r="AC59" s="189"/>
    </row>
    <row r="60" spans="1:68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12"/>
      <c r="P60" s="199" t="s">
        <v>71</v>
      </c>
      <c r="Q60" s="200"/>
      <c r="R60" s="200"/>
      <c r="S60" s="200"/>
      <c r="T60" s="200"/>
      <c r="U60" s="200"/>
      <c r="V60" s="201"/>
      <c r="W60" s="37" t="s">
        <v>72</v>
      </c>
      <c r="X60" s="188">
        <f>IFERROR(SUMPRODUCT(X52:X58*H52:H58),"0")</f>
        <v>0</v>
      </c>
      <c r="Y60" s="188">
        <f>IFERROR(SUMPRODUCT(Y52:Y58*H52:H58),"0")</f>
        <v>0</v>
      </c>
      <c r="Z60" s="37"/>
      <c r="AA60" s="189"/>
      <c r="AB60" s="189"/>
      <c r="AC60" s="189"/>
    </row>
    <row r="61" spans="1:68" ht="16.5" customHeight="1" x14ac:dyDescent="0.25">
      <c r="A61" s="202" t="s">
        <v>122</v>
      </c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180"/>
      <c r="AB61" s="180"/>
      <c r="AC61" s="180"/>
    </row>
    <row r="62" spans="1:68" ht="14.25" customHeight="1" x14ac:dyDescent="0.25">
      <c r="A62" s="225" t="s">
        <v>63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179"/>
      <c r="AB62" s="179"/>
      <c r="AC62" s="179"/>
    </row>
    <row r="63" spans="1:68" ht="27" customHeight="1" x14ac:dyDescent="0.25">
      <c r="A63" s="54" t="s">
        <v>123</v>
      </c>
      <c r="B63" s="54" t="s">
        <v>124</v>
      </c>
      <c r="C63" s="31">
        <v>4301070977</v>
      </c>
      <c r="D63" s="197">
        <v>4607111037411</v>
      </c>
      <c r="E63" s="198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125</v>
      </c>
      <c r="L63" s="32" t="s">
        <v>67</v>
      </c>
      <c r="M63" s="33" t="s">
        <v>68</v>
      </c>
      <c r="N63" s="33"/>
      <c r="O63" s="32">
        <v>180</v>
      </c>
      <c r="P63" s="26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1"/>
      <c r="R63" s="191"/>
      <c r="S63" s="191"/>
      <c r="T63" s="192"/>
      <c r="U63" s="34"/>
      <c r="V63" s="34"/>
      <c r="W63" s="35" t="s">
        <v>69</v>
      </c>
      <c r="X63" s="186">
        <v>18</v>
      </c>
      <c r="Y63" s="187">
        <f>IFERROR(IF(X63="","",X63),"")</f>
        <v>18</v>
      </c>
      <c r="Z63" s="36">
        <f>IFERROR(IF(X63="","",X63*0.00502),"")</f>
        <v>9.0359999999999996E-2</v>
      </c>
      <c r="AA63" s="56"/>
      <c r="AB63" s="57"/>
      <c r="AC63" s="68"/>
      <c r="AG63" s="67"/>
      <c r="AJ63" s="69" t="s">
        <v>70</v>
      </c>
      <c r="AK63" s="69">
        <v>1</v>
      </c>
      <c r="BB63" s="90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126</v>
      </c>
      <c r="B64" s="54" t="s">
        <v>127</v>
      </c>
      <c r="C64" s="31">
        <v>4301070981</v>
      </c>
      <c r="D64" s="197">
        <v>4607111036728</v>
      </c>
      <c r="E64" s="198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66</v>
      </c>
      <c r="L64" s="32" t="s">
        <v>67</v>
      </c>
      <c r="M64" s="33" t="s">
        <v>68</v>
      </c>
      <c r="N64" s="33"/>
      <c r="O64" s="32">
        <v>180</v>
      </c>
      <c r="P64" s="36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1"/>
      <c r="R64" s="191"/>
      <c r="S64" s="191"/>
      <c r="T64" s="192"/>
      <c r="U64" s="34"/>
      <c r="V64" s="34"/>
      <c r="W64" s="35" t="s">
        <v>69</v>
      </c>
      <c r="X64" s="186">
        <v>12</v>
      </c>
      <c r="Y64" s="187">
        <f>IFERROR(IF(X64="","",X64),"")</f>
        <v>12</v>
      </c>
      <c r="Z64" s="36">
        <f>IFERROR(IF(X64="","",X64*0.00866),"")</f>
        <v>0.10391999999999998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62.558399999999992</v>
      </c>
      <c r="BN64" s="67">
        <f>IFERROR(Y64*I64,"0")</f>
        <v>62.558399999999992</v>
      </c>
      <c r="BO64" s="67">
        <f>IFERROR(X64/J64,"0")</f>
        <v>8.3333333333333329E-2</v>
      </c>
      <c r="BP64" s="67">
        <f>IFERROR(Y64/J64,"0")</f>
        <v>8.3333333333333329E-2</v>
      </c>
    </row>
    <row r="65" spans="1:68" x14ac:dyDescent="0.2">
      <c r="A65" s="21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12"/>
      <c r="P65" s="199" t="s">
        <v>71</v>
      </c>
      <c r="Q65" s="200"/>
      <c r="R65" s="200"/>
      <c r="S65" s="200"/>
      <c r="T65" s="200"/>
      <c r="U65" s="200"/>
      <c r="V65" s="201"/>
      <c r="W65" s="37" t="s">
        <v>69</v>
      </c>
      <c r="X65" s="188">
        <f>IFERROR(SUM(X63:X64),"0")</f>
        <v>30</v>
      </c>
      <c r="Y65" s="188">
        <f>IFERROR(SUM(Y63:Y64),"0")</f>
        <v>30</v>
      </c>
      <c r="Z65" s="188">
        <f>IFERROR(IF(Z63="",0,Z63),"0")+IFERROR(IF(Z64="",0,Z64),"0")</f>
        <v>0.19427999999999998</v>
      </c>
      <c r="AA65" s="189"/>
      <c r="AB65" s="189"/>
      <c r="AC65" s="189"/>
    </row>
    <row r="66" spans="1:68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12"/>
      <c r="P66" s="199" t="s">
        <v>71</v>
      </c>
      <c r="Q66" s="200"/>
      <c r="R66" s="200"/>
      <c r="S66" s="200"/>
      <c r="T66" s="200"/>
      <c r="U66" s="200"/>
      <c r="V66" s="201"/>
      <c r="W66" s="37" t="s">
        <v>72</v>
      </c>
      <c r="X66" s="188">
        <f>IFERROR(SUMPRODUCT(X63:X64*H63:H64),"0")</f>
        <v>108.6</v>
      </c>
      <c r="Y66" s="188">
        <f>IFERROR(SUMPRODUCT(Y63:Y64*H63:H64),"0")</f>
        <v>108.6</v>
      </c>
      <c r="Z66" s="37"/>
      <c r="AA66" s="189"/>
      <c r="AB66" s="189"/>
      <c r="AC66" s="189"/>
    </row>
    <row r="67" spans="1:68" ht="16.5" customHeight="1" x14ac:dyDescent="0.25">
      <c r="A67" s="202" t="s">
        <v>128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80"/>
      <c r="AB67" s="180"/>
      <c r="AC67" s="180"/>
    </row>
    <row r="68" spans="1:68" ht="14.25" customHeight="1" x14ac:dyDescent="0.25">
      <c r="A68" s="225" t="s">
        <v>129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79"/>
      <c r="AB68" s="179"/>
      <c r="AC68" s="179"/>
    </row>
    <row r="69" spans="1:68" ht="27" customHeight="1" x14ac:dyDescent="0.25">
      <c r="A69" s="54" t="s">
        <v>130</v>
      </c>
      <c r="B69" s="54" t="s">
        <v>131</v>
      </c>
      <c r="C69" s="31">
        <v>4301135271</v>
      </c>
      <c r="D69" s="197">
        <v>4607111033659</v>
      </c>
      <c r="E69" s="198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78</v>
      </c>
      <c r="L69" s="32" t="s">
        <v>67</v>
      </c>
      <c r="M69" s="33" t="s">
        <v>68</v>
      </c>
      <c r="N69" s="33"/>
      <c r="O69" s="32">
        <v>180</v>
      </c>
      <c r="P69" s="30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1"/>
      <c r="R69" s="191"/>
      <c r="S69" s="191"/>
      <c r="T69" s="192"/>
      <c r="U69" s="34"/>
      <c r="V69" s="34"/>
      <c r="W69" s="35" t="s">
        <v>69</v>
      </c>
      <c r="X69" s="186">
        <v>14</v>
      </c>
      <c r="Y69" s="187">
        <f>IFERROR(IF(X69="","",X69),"")</f>
        <v>14</v>
      </c>
      <c r="Z69" s="36">
        <f>IFERROR(IF(X69="","",X69*0.01788),"")</f>
        <v>0.25031999999999999</v>
      </c>
      <c r="AA69" s="56"/>
      <c r="AB69" s="57"/>
      <c r="AC69" s="68"/>
      <c r="AG69" s="67"/>
      <c r="AJ69" s="69" t="s">
        <v>70</v>
      </c>
      <c r="AK69" s="69">
        <v>1</v>
      </c>
      <c r="BB69" s="92" t="s">
        <v>79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211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12"/>
      <c r="P70" s="199" t="s">
        <v>71</v>
      </c>
      <c r="Q70" s="200"/>
      <c r="R70" s="200"/>
      <c r="S70" s="200"/>
      <c r="T70" s="200"/>
      <c r="U70" s="200"/>
      <c r="V70" s="201"/>
      <c r="W70" s="37" t="s">
        <v>69</v>
      </c>
      <c r="X70" s="188">
        <f>IFERROR(SUM(X69:X69),"0")</f>
        <v>14</v>
      </c>
      <c r="Y70" s="188">
        <f>IFERROR(SUM(Y69:Y69),"0")</f>
        <v>14</v>
      </c>
      <c r="Z70" s="188">
        <f>IFERROR(IF(Z69="",0,Z69),"0")</f>
        <v>0.25031999999999999</v>
      </c>
      <c r="AA70" s="189"/>
      <c r="AB70" s="189"/>
      <c r="AC70" s="189"/>
    </row>
    <row r="71" spans="1:68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12"/>
      <c r="P71" s="199" t="s">
        <v>71</v>
      </c>
      <c r="Q71" s="200"/>
      <c r="R71" s="200"/>
      <c r="S71" s="200"/>
      <c r="T71" s="200"/>
      <c r="U71" s="200"/>
      <c r="V71" s="201"/>
      <c r="W71" s="37" t="s">
        <v>72</v>
      </c>
      <c r="X71" s="188">
        <f>IFERROR(SUMPRODUCT(X69:X69*H69:H69),"0")</f>
        <v>50.4</v>
      </c>
      <c r="Y71" s="188">
        <f>IFERROR(SUMPRODUCT(Y69:Y69*H69:H69),"0")</f>
        <v>50.4</v>
      </c>
      <c r="Z71" s="37"/>
      <c r="AA71" s="189"/>
      <c r="AB71" s="189"/>
      <c r="AC71" s="189"/>
    </row>
    <row r="72" spans="1:68" ht="16.5" customHeight="1" x14ac:dyDescent="0.25">
      <c r="A72" s="202" t="s">
        <v>132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0"/>
      <c r="AB72" s="180"/>
      <c r="AC72" s="180"/>
    </row>
    <row r="73" spans="1:68" ht="14.25" customHeight="1" x14ac:dyDescent="0.25">
      <c r="A73" s="225" t="s">
        <v>133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79"/>
      <c r="AB73" s="179"/>
      <c r="AC73" s="179"/>
    </row>
    <row r="74" spans="1:68" ht="27" customHeight="1" x14ac:dyDescent="0.25">
      <c r="A74" s="54" t="s">
        <v>134</v>
      </c>
      <c r="B74" s="54" t="s">
        <v>135</v>
      </c>
      <c r="C74" s="31">
        <v>4301131021</v>
      </c>
      <c r="D74" s="197">
        <v>4607111034137</v>
      </c>
      <c r="E74" s="198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78</v>
      </c>
      <c r="L74" s="32" t="s">
        <v>67</v>
      </c>
      <c r="M74" s="33" t="s">
        <v>68</v>
      </c>
      <c r="N74" s="33"/>
      <c r="O74" s="32">
        <v>180</v>
      </c>
      <c r="P74" s="2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1"/>
      <c r="R74" s="191"/>
      <c r="S74" s="191"/>
      <c r="T74" s="192"/>
      <c r="U74" s="34"/>
      <c r="V74" s="34"/>
      <c r="W74" s="35" t="s">
        <v>69</v>
      </c>
      <c r="X74" s="186">
        <v>28</v>
      </c>
      <c r="Y74" s="187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70</v>
      </c>
      <c r="AK74" s="69">
        <v>1</v>
      </c>
      <c r="BB74" s="93" t="s">
        <v>79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136</v>
      </c>
      <c r="B75" s="54" t="s">
        <v>137</v>
      </c>
      <c r="C75" s="31">
        <v>4301131022</v>
      </c>
      <c r="D75" s="197">
        <v>4607111034120</v>
      </c>
      <c r="E75" s="198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1"/>
      <c r="R75" s="191"/>
      <c r="S75" s="191"/>
      <c r="T75" s="192"/>
      <c r="U75" s="34"/>
      <c r="V75" s="34"/>
      <c r="W75" s="35" t="s">
        <v>69</v>
      </c>
      <c r="X75" s="186">
        <v>14</v>
      </c>
      <c r="Y75" s="187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11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12"/>
      <c r="P76" s="199" t="s">
        <v>71</v>
      </c>
      <c r="Q76" s="200"/>
      <c r="R76" s="200"/>
      <c r="S76" s="200"/>
      <c r="T76" s="200"/>
      <c r="U76" s="200"/>
      <c r="V76" s="201"/>
      <c r="W76" s="37" t="s">
        <v>69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12"/>
      <c r="P77" s="199" t="s">
        <v>71</v>
      </c>
      <c r="Q77" s="200"/>
      <c r="R77" s="200"/>
      <c r="S77" s="200"/>
      <c r="T77" s="200"/>
      <c r="U77" s="200"/>
      <c r="V77" s="201"/>
      <c r="W77" s="37" t="s">
        <v>72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customHeight="1" x14ac:dyDescent="0.25">
      <c r="A78" s="202" t="s">
        <v>138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80"/>
      <c r="AB78" s="180"/>
      <c r="AC78" s="180"/>
    </row>
    <row r="79" spans="1:68" ht="14.25" customHeight="1" x14ac:dyDescent="0.25">
      <c r="A79" s="225" t="s">
        <v>129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79"/>
      <c r="AB79" s="179"/>
      <c r="AC79" s="179"/>
    </row>
    <row r="80" spans="1:68" ht="27" customHeight="1" x14ac:dyDescent="0.25">
      <c r="A80" s="54" t="s">
        <v>139</v>
      </c>
      <c r="B80" s="54" t="s">
        <v>140</v>
      </c>
      <c r="C80" s="31">
        <v>4301135285</v>
      </c>
      <c r="D80" s="197">
        <v>4607111036407</v>
      </c>
      <c r="E80" s="198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78</v>
      </c>
      <c r="L80" s="32" t="s">
        <v>67</v>
      </c>
      <c r="M80" s="33" t="s">
        <v>68</v>
      </c>
      <c r="N80" s="33"/>
      <c r="O80" s="32">
        <v>180</v>
      </c>
      <c r="P80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1"/>
      <c r="R80" s="191"/>
      <c r="S80" s="191"/>
      <c r="T80" s="192"/>
      <c r="U80" s="34"/>
      <c r="V80" s="34"/>
      <c r="W80" s="35" t="s">
        <v>69</v>
      </c>
      <c r="X80" s="186">
        <v>168</v>
      </c>
      <c r="Y80" s="187">
        <f t="shared" ref="Y80:Y85" si="6">IFERROR(IF(X80="","",X80),"")</f>
        <v>168</v>
      </c>
      <c r="Z80" s="36">
        <f t="shared" ref="Z80:Z85" si="7">IFERROR(IF(X80="","",X80*0.01788),"")</f>
        <v>3.0038399999999998</v>
      </c>
      <c r="AA80" s="56"/>
      <c r="AB80" s="57"/>
      <c r="AC80" s="68"/>
      <c r="AG80" s="67"/>
      <c r="AJ80" s="69" t="s">
        <v>70</v>
      </c>
      <c r="AK80" s="69">
        <v>1</v>
      </c>
      <c r="BB80" s="95" t="s">
        <v>79</v>
      </c>
      <c r="BM80" s="67">
        <f t="shared" ref="BM80:BM85" si="8">IFERROR(X80*I80,"0")</f>
        <v>760.90560000000005</v>
      </c>
      <c r="BN80" s="67">
        <f t="shared" ref="BN80:BN85" si="9">IFERROR(Y80*I80,"0")</f>
        <v>760.90560000000005</v>
      </c>
      <c r="BO80" s="67">
        <f t="shared" ref="BO80:BO85" si="10">IFERROR(X80/J80,"0")</f>
        <v>2.4</v>
      </c>
      <c r="BP80" s="67">
        <f t="shared" ref="BP80:BP85" si="11">IFERROR(Y80/J80,"0")</f>
        <v>2.4</v>
      </c>
    </row>
    <row r="81" spans="1:68" ht="27" customHeight="1" x14ac:dyDescent="0.25">
      <c r="A81" s="54" t="s">
        <v>141</v>
      </c>
      <c r="B81" s="54" t="s">
        <v>142</v>
      </c>
      <c r="C81" s="31">
        <v>4301135286</v>
      </c>
      <c r="D81" s="197">
        <v>4607111033628</v>
      </c>
      <c r="E81" s="198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1"/>
      <c r="R81" s="191"/>
      <c r="S81" s="191"/>
      <c r="T81" s="192"/>
      <c r="U81" s="34"/>
      <c r="V81" s="34"/>
      <c r="W81" s="35" t="s">
        <v>69</v>
      </c>
      <c r="X81" s="186">
        <v>112</v>
      </c>
      <c r="Y81" s="187">
        <f t="shared" si="6"/>
        <v>112</v>
      </c>
      <c r="Z81" s="36">
        <f t="shared" si="7"/>
        <v>2.0025599999999999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si="8"/>
        <v>482.00320000000005</v>
      </c>
      <c r="BN81" s="67">
        <f t="shared" si="9"/>
        <v>482.00320000000005</v>
      </c>
      <c r="BO81" s="67">
        <f t="shared" si="10"/>
        <v>1.6</v>
      </c>
      <c r="BP81" s="67">
        <f t="shared" si="11"/>
        <v>1.6</v>
      </c>
    </row>
    <row r="82" spans="1:68" ht="27" customHeight="1" x14ac:dyDescent="0.25">
      <c r="A82" s="54" t="s">
        <v>143</v>
      </c>
      <c r="B82" s="54" t="s">
        <v>144</v>
      </c>
      <c r="C82" s="31">
        <v>4301135292</v>
      </c>
      <c r="D82" s="197">
        <v>4607111033451</v>
      </c>
      <c r="E82" s="198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6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1"/>
      <c r="R82" s="191"/>
      <c r="S82" s="191"/>
      <c r="T82" s="192"/>
      <c r="U82" s="34"/>
      <c r="V82" s="34"/>
      <c r="W82" s="35" t="s">
        <v>69</v>
      </c>
      <c r="X82" s="186">
        <v>14</v>
      </c>
      <c r="Y82" s="187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145</v>
      </c>
      <c r="B83" s="54" t="s">
        <v>146</v>
      </c>
      <c r="C83" s="31">
        <v>4301135295</v>
      </c>
      <c r="D83" s="197">
        <v>4607111035141</v>
      </c>
      <c r="E83" s="198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1"/>
      <c r="R83" s="191"/>
      <c r="S83" s="191"/>
      <c r="T83" s="192"/>
      <c r="U83" s="34"/>
      <c r="V83" s="34"/>
      <c r="W83" s="35" t="s">
        <v>69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147</v>
      </c>
      <c r="B84" s="54" t="s">
        <v>148</v>
      </c>
      <c r="C84" s="31">
        <v>4301135296</v>
      </c>
      <c r="D84" s="197">
        <v>4607111033444</v>
      </c>
      <c r="E84" s="198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3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1"/>
      <c r="R84" s="191"/>
      <c r="S84" s="191"/>
      <c r="T84" s="192"/>
      <c r="U84" s="34"/>
      <c r="V84" s="34"/>
      <c r="W84" s="35" t="s">
        <v>69</v>
      </c>
      <c r="X84" s="186">
        <v>28</v>
      </c>
      <c r="Y84" s="187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4301135290</v>
      </c>
      <c r="D85" s="197">
        <v>4607111035028</v>
      </c>
      <c r="E85" s="198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1"/>
      <c r="R85" s="191"/>
      <c r="S85" s="191"/>
      <c r="T85" s="192"/>
      <c r="U85" s="34"/>
      <c r="V85" s="34"/>
      <c r="W85" s="35" t="s">
        <v>69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11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12"/>
      <c r="P86" s="199" t="s">
        <v>71</v>
      </c>
      <c r="Q86" s="200"/>
      <c r="R86" s="200"/>
      <c r="S86" s="200"/>
      <c r="T86" s="200"/>
      <c r="U86" s="200"/>
      <c r="V86" s="201"/>
      <c r="W86" s="37" t="s">
        <v>69</v>
      </c>
      <c r="X86" s="188">
        <f>IFERROR(SUM(X80:X85),"0")</f>
        <v>322</v>
      </c>
      <c r="Y86" s="188">
        <f>IFERROR(SUM(Y80:Y85),"0")</f>
        <v>322</v>
      </c>
      <c r="Z86" s="188">
        <f>IFERROR(IF(Z80="",0,Z80),"0")+IFERROR(IF(Z81="",0,Z81),"0")+IFERROR(IF(Z82="",0,Z82),"0")+IFERROR(IF(Z83="",0,Z83),"0")+IFERROR(IF(Z84="",0,Z84),"0")+IFERROR(IF(Z85="",0,Z85),"0")</f>
        <v>5.7573599999999994</v>
      </c>
      <c r="AA86" s="189"/>
      <c r="AB86" s="189"/>
      <c r="AC86" s="189"/>
    </row>
    <row r="87" spans="1:68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12"/>
      <c r="P87" s="199" t="s">
        <v>71</v>
      </c>
      <c r="Q87" s="200"/>
      <c r="R87" s="200"/>
      <c r="S87" s="200"/>
      <c r="T87" s="200"/>
      <c r="U87" s="200"/>
      <c r="V87" s="201"/>
      <c r="W87" s="37" t="s">
        <v>72</v>
      </c>
      <c r="X87" s="188">
        <f>IFERROR(SUMPRODUCT(X80:X85*H80:H85),"0")</f>
        <v>1260</v>
      </c>
      <c r="Y87" s="188">
        <f>IFERROR(SUMPRODUCT(Y80:Y85*H80:H85),"0")</f>
        <v>1260</v>
      </c>
      <c r="Z87" s="37"/>
      <c r="AA87" s="189"/>
      <c r="AB87" s="189"/>
      <c r="AC87" s="189"/>
    </row>
    <row r="88" spans="1:68" ht="16.5" customHeight="1" x14ac:dyDescent="0.25">
      <c r="A88" s="202" t="s">
        <v>151</v>
      </c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180"/>
      <c r="AB88" s="180"/>
      <c r="AC88" s="180"/>
    </row>
    <row r="89" spans="1:68" ht="14.25" customHeight="1" x14ac:dyDescent="0.25">
      <c r="A89" s="225" t="s">
        <v>152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79"/>
      <c r="AB89" s="179"/>
      <c r="AC89" s="179"/>
    </row>
    <row r="90" spans="1:68" ht="27" customHeight="1" x14ac:dyDescent="0.25">
      <c r="A90" s="54" t="s">
        <v>153</v>
      </c>
      <c r="B90" s="54" t="s">
        <v>154</v>
      </c>
      <c r="C90" s="31">
        <v>4301136042</v>
      </c>
      <c r="D90" s="197">
        <v>4607025784012</v>
      </c>
      <c r="E90" s="198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78</v>
      </c>
      <c r="L90" s="32" t="s">
        <v>67</v>
      </c>
      <c r="M90" s="33" t="s">
        <v>68</v>
      </c>
      <c r="N90" s="33"/>
      <c r="O90" s="32">
        <v>180</v>
      </c>
      <c r="P90" s="31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1"/>
      <c r="R90" s="191"/>
      <c r="S90" s="191"/>
      <c r="T90" s="192"/>
      <c r="U90" s="34"/>
      <c r="V90" s="34"/>
      <c r="W90" s="35" t="s">
        <v>69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70</v>
      </c>
      <c r="AK90" s="69">
        <v>1</v>
      </c>
      <c r="BB90" s="101" t="s">
        <v>79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4301136040</v>
      </c>
      <c r="D91" s="197">
        <v>4607025784319</v>
      </c>
      <c r="E91" s="198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1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1"/>
      <c r="R91" s="191"/>
      <c r="S91" s="191"/>
      <c r="T91" s="192"/>
      <c r="U91" s="34"/>
      <c r="V91" s="34"/>
      <c r="W91" s="35" t="s">
        <v>69</v>
      </c>
      <c r="X91" s="186">
        <v>14</v>
      </c>
      <c r="Y91" s="187">
        <f>IFERROR(IF(X91="","",X91),"")</f>
        <v>14</v>
      </c>
      <c r="Z91" s="36">
        <f>IFERROR(IF(X91="","",X91*0.01788),"")</f>
        <v>0.25031999999999999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157</v>
      </c>
      <c r="B92" s="54" t="s">
        <v>158</v>
      </c>
      <c r="C92" s="31">
        <v>4301136039</v>
      </c>
      <c r="D92" s="197">
        <v>4607111035370</v>
      </c>
      <c r="E92" s="198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1"/>
      <c r="R92" s="191"/>
      <c r="S92" s="191"/>
      <c r="T92" s="192"/>
      <c r="U92" s="34"/>
      <c r="V92" s="34"/>
      <c r="W92" s="35" t="s">
        <v>69</v>
      </c>
      <c r="X92" s="186">
        <v>48</v>
      </c>
      <c r="Y92" s="187">
        <f>IFERROR(IF(X92="","",X92),"")</f>
        <v>48</v>
      </c>
      <c r="Z92" s="36">
        <f>IFERROR(IF(X92="","",X92*0.0155),"")</f>
        <v>0.74399999999999999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166.27199999999999</v>
      </c>
      <c r="BN92" s="67">
        <f>IFERROR(Y92*I92,"0")</f>
        <v>166.27199999999999</v>
      </c>
      <c r="BO92" s="67">
        <f>IFERROR(X92/J92,"0")</f>
        <v>0.5714285714285714</v>
      </c>
      <c r="BP92" s="67">
        <f>IFERROR(Y92/J92,"0")</f>
        <v>0.5714285714285714</v>
      </c>
    </row>
    <row r="93" spans="1:68" x14ac:dyDescent="0.2">
      <c r="A93" s="211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12"/>
      <c r="P93" s="199" t="s">
        <v>71</v>
      </c>
      <c r="Q93" s="200"/>
      <c r="R93" s="200"/>
      <c r="S93" s="200"/>
      <c r="T93" s="200"/>
      <c r="U93" s="200"/>
      <c r="V93" s="201"/>
      <c r="W93" s="37" t="s">
        <v>69</v>
      </c>
      <c r="X93" s="188">
        <f>IFERROR(SUM(X90:X92),"0")</f>
        <v>62</v>
      </c>
      <c r="Y93" s="188">
        <f>IFERROR(SUM(Y90:Y92),"0")</f>
        <v>62</v>
      </c>
      <c r="Z93" s="188">
        <f>IFERROR(IF(Z90="",0,Z90),"0")+IFERROR(IF(Z91="",0,Z91),"0")+IFERROR(IF(Z92="",0,Z92),"0")</f>
        <v>0.99431999999999998</v>
      </c>
      <c r="AA93" s="189"/>
      <c r="AB93" s="189"/>
      <c r="AC93" s="189"/>
    </row>
    <row r="94" spans="1:68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12"/>
      <c r="P94" s="199" t="s">
        <v>71</v>
      </c>
      <c r="Q94" s="200"/>
      <c r="R94" s="200"/>
      <c r="S94" s="200"/>
      <c r="T94" s="200"/>
      <c r="U94" s="200"/>
      <c r="V94" s="201"/>
      <c r="W94" s="37" t="s">
        <v>72</v>
      </c>
      <c r="X94" s="188">
        <f>IFERROR(SUMPRODUCT(X90:X92*H90:H92),"0")</f>
        <v>198.24</v>
      </c>
      <c r="Y94" s="188">
        <f>IFERROR(SUMPRODUCT(Y90:Y92*H90:H92),"0")</f>
        <v>198.24</v>
      </c>
      <c r="Z94" s="37"/>
      <c r="AA94" s="189"/>
      <c r="AB94" s="189"/>
      <c r="AC94" s="189"/>
    </row>
    <row r="95" spans="1:68" ht="16.5" customHeight="1" x14ac:dyDescent="0.25">
      <c r="A95" s="202" t="s">
        <v>159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80"/>
      <c r="AB95" s="180"/>
      <c r="AC95" s="180"/>
    </row>
    <row r="96" spans="1:68" ht="14.25" customHeight="1" x14ac:dyDescent="0.25">
      <c r="A96" s="225" t="s">
        <v>63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179"/>
      <c r="AB96" s="179"/>
      <c r="AC96" s="179"/>
    </row>
    <row r="97" spans="1:68" ht="27" customHeight="1" x14ac:dyDescent="0.25">
      <c r="A97" s="54" t="s">
        <v>160</v>
      </c>
      <c r="B97" s="54" t="s">
        <v>161</v>
      </c>
      <c r="C97" s="31">
        <v>4301070975</v>
      </c>
      <c r="D97" s="197">
        <v>4607111033970</v>
      </c>
      <c r="E97" s="198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25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1"/>
      <c r="R97" s="191"/>
      <c r="S97" s="191"/>
      <c r="T97" s="192"/>
      <c r="U97" s="34"/>
      <c r="V97" s="34"/>
      <c r="W97" s="35" t="s">
        <v>69</v>
      </c>
      <c r="X97" s="186">
        <v>12</v>
      </c>
      <c r="Y97" s="187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68"/>
      <c r="AG97" s="67"/>
      <c r="AJ97" s="69" t="s">
        <v>70</v>
      </c>
      <c r="AK97" s="69">
        <v>1</v>
      </c>
      <c r="BB97" s="104" t="s">
        <v>1</v>
      </c>
      <c r="BM97" s="67">
        <f t="shared" ref="BM97:BM102" si="14">IFERROR(X97*I97,"0")</f>
        <v>86.395200000000003</v>
      </c>
      <c r="BN97" s="67">
        <f t="shared" ref="BN97:BN102" si="15">IFERROR(Y97*I97,"0")</f>
        <v>86.395200000000003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customHeight="1" x14ac:dyDescent="0.25">
      <c r="A98" s="54" t="s">
        <v>162</v>
      </c>
      <c r="B98" s="54" t="s">
        <v>163</v>
      </c>
      <c r="C98" s="31">
        <v>4301070976</v>
      </c>
      <c r="D98" s="197">
        <v>4607111034144</v>
      </c>
      <c r="E98" s="198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1"/>
      <c r="R98" s="191"/>
      <c r="S98" s="191"/>
      <c r="T98" s="192"/>
      <c r="U98" s="34"/>
      <c r="V98" s="34"/>
      <c r="W98" s="35" t="s">
        <v>69</v>
      </c>
      <c r="X98" s="186">
        <v>60</v>
      </c>
      <c r="Y98" s="187">
        <f t="shared" si="12"/>
        <v>60</v>
      </c>
      <c r="Z98" s="36">
        <f t="shared" si="13"/>
        <v>0.92999999999999994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 t="shared" si="14"/>
        <v>449.15999999999997</v>
      </c>
      <c r="BN98" s="67">
        <f t="shared" si="15"/>
        <v>449.15999999999997</v>
      </c>
      <c r="BO98" s="67">
        <f t="shared" si="16"/>
        <v>0.7142857142857143</v>
      </c>
      <c r="BP98" s="67">
        <f t="shared" si="17"/>
        <v>0.7142857142857143</v>
      </c>
    </row>
    <row r="99" spans="1:68" ht="27" customHeight="1" x14ac:dyDescent="0.25">
      <c r="A99" s="54" t="s">
        <v>164</v>
      </c>
      <c r="B99" s="54" t="s">
        <v>165</v>
      </c>
      <c r="C99" s="31">
        <v>4301070973</v>
      </c>
      <c r="D99" s="197">
        <v>4607111033987</v>
      </c>
      <c r="E99" s="198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1"/>
      <c r="R99" s="191"/>
      <c r="S99" s="191"/>
      <c r="T99" s="192"/>
      <c r="U99" s="34"/>
      <c r="V99" s="34"/>
      <c r="W99" s="35" t="s">
        <v>69</v>
      </c>
      <c r="X99" s="186">
        <v>24</v>
      </c>
      <c r="Y99" s="187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166</v>
      </c>
      <c r="B100" s="54" t="s">
        <v>167</v>
      </c>
      <c r="C100" s="31">
        <v>4301070974</v>
      </c>
      <c r="D100" s="197">
        <v>4607111034151</v>
      </c>
      <c r="E100" s="198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1"/>
      <c r="R100" s="191"/>
      <c r="S100" s="191"/>
      <c r="T100" s="192"/>
      <c r="U100" s="34"/>
      <c r="V100" s="34"/>
      <c r="W100" s="35" t="s">
        <v>69</v>
      </c>
      <c r="X100" s="186">
        <v>48</v>
      </c>
      <c r="Y100" s="187">
        <f t="shared" si="12"/>
        <v>48</v>
      </c>
      <c r="Z100" s="36">
        <f t="shared" si="13"/>
        <v>0.74399999999999999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 t="shared" si="14"/>
        <v>359.32799999999997</v>
      </c>
      <c r="BN100" s="67">
        <f t="shared" si="15"/>
        <v>359.32799999999997</v>
      </c>
      <c r="BO100" s="67">
        <f t="shared" si="16"/>
        <v>0.5714285714285714</v>
      </c>
      <c r="BP100" s="67">
        <f t="shared" si="17"/>
        <v>0.5714285714285714</v>
      </c>
    </row>
    <row r="101" spans="1:68" ht="27" customHeight="1" x14ac:dyDescent="0.25">
      <c r="A101" s="54" t="s">
        <v>168</v>
      </c>
      <c r="B101" s="54" t="s">
        <v>169</v>
      </c>
      <c r="C101" s="31">
        <v>4301070945</v>
      </c>
      <c r="D101" s="197">
        <v>4607111037435</v>
      </c>
      <c r="E101" s="198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150</v>
      </c>
      <c r="P101" s="355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1"/>
      <c r="R101" s="191"/>
      <c r="S101" s="191"/>
      <c r="T101" s="192"/>
      <c r="U101" s="34"/>
      <c r="V101" s="34"/>
      <c r="W101" s="35" t="s">
        <v>69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170</v>
      </c>
      <c r="B102" s="54" t="s">
        <v>171</v>
      </c>
      <c r="C102" s="31">
        <v>4301070958</v>
      </c>
      <c r="D102" s="197">
        <v>4607111038098</v>
      </c>
      <c r="E102" s="198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1"/>
      <c r="R102" s="191"/>
      <c r="S102" s="191"/>
      <c r="T102" s="192"/>
      <c r="U102" s="34"/>
      <c r="V102" s="34"/>
      <c r="W102" s="35" t="s">
        <v>69</v>
      </c>
      <c r="X102" s="186">
        <v>0</v>
      </c>
      <c r="Y102" s="18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11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12"/>
      <c r="P103" s="199" t="s">
        <v>71</v>
      </c>
      <c r="Q103" s="200"/>
      <c r="R103" s="200"/>
      <c r="S103" s="200"/>
      <c r="T103" s="200"/>
      <c r="U103" s="200"/>
      <c r="V103" s="201"/>
      <c r="W103" s="37" t="s">
        <v>69</v>
      </c>
      <c r="X103" s="188">
        <f>IFERROR(SUM(X97:X102),"0")</f>
        <v>144</v>
      </c>
      <c r="Y103" s="188">
        <f>IFERROR(SUM(Y97:Y102),"0")</f>
        <v>144</v>
      </c>
      <c r="Z103" s="188">
        <f>IFERROR(IF(Z97="",0,Z97),"0")+IFERROR(IF(Z98="",0,Z98),"0")+IFERROR(IF(Z99="",0,Z99),"0")+IFERROR(IF(Z100="",0,Z100),"0")+IFERROR(IF(Z101="",0,Z101),"0")+IFERROR(IF(Z102="",0,Z102),"0")</f>
        <v>2.2320000000000002</v>
      </c>
      <c r="AA103" s="189"/>
      <c r="AB103" s="189"/>
      <c r="AC103" s="189"/>
    </row>
    <row r="104" spans="1:68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12"/>
      <c r="P104" s="199" t="s">
        <v>71</v>
      </c>
      <c r="Q104" s="200"/>
      <c r="R104" s="200"/>
      <c r="S104" s="200"/>
      <c r="T104" s="200"/>
      <c r="U104" s="200"/>
      <c r="V104" s="201"/>
      <c r="W104" s="37" t="s">
        <v>72</v>
      </c>
      <c r="X104" s="188">
        <f>IFERROR(SUMPRODUCT(X97:X102*H97:H102),"0")</f>
        <v>1025.28</v>
      </c>
      <c r="Y104" s="188">
        <f>IFERROR(SUMPRODUCT(Y97:Y102*H97:H102),"0")</f>
        <v>1025.28</v>
      </c>
      <c r="Z104" s="37"/>
      <c r="AA104" s="189"/>
      <c r="AB104" s="189"/>
      <c r="AC104" s="189"/>
    </row>
    <row r="105" spans="1:68" ht="16.5" customHeight="1" x14ac:dyDescent="0.25">
      <c r="A105" s="202" t="s">
        <v>172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180"/>
      <c r="AB105" s="180"/>
      <c r="AC105" s="180"/>
    </row>
    <row r="106" spans="1:68" ht="14.25" customHeight="1" x14ac:dyDescent="0.25">
      <c r="A106" s="225" t="s">
        <v>129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179"/>
      <c r="AB106" s="179"/>
      <c r="AC106" s="179"/>
    </row>
    <row r="107" spans="1:68" ht="27" customHeight="1" x14ac:dyDescent="0.25">
      <c r="A107" s="54" t="s">
        <v>173</v>
      </c>
      <c r="B107" s="54" t="s">
        <v>174</v>
      </c>
      <c r="C107" s="31">
        <v>4301135289</v>
      </c>
      <c r="D107" s="197">
        <v>4607111034014</v>
      </c>
      <c r="E107" s="198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1"/>
      <c r="R107" s="191"/>
      <c r="S107" s="191"/>
      <c r="T107" s="192"/>
      <c r="U107" s="34"/>
      <c r="V107" s="34"/>
      <c r="W107" s="35" t="s">
        <v>69</v>
      </c>
      <c r="X107" s="186">
        <v>168</v>
      </c>
      <c r="Y107" s="187">
        <f>IFERROR(IF(X107="","",X107),"")</f>
        <v>168</v>
      </c>
      <c r="Z107" s="36">
        <f>IFERROR(IF(X107="","",X107*0.01788),"")</f>
        <v>3.0038399999999998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622.20479999999998</v>
      </c>
      <c r="BN107" s="67">
        <f>IFERROR(Y107*I107,"0")</f>
        <v>622.20479999999998</v>
      </c>
      <c r="BO107" s="67">
        <f>IFERROR(X107/J107,"0")</f>
        <v>2.4</v>
      </c>
      <c r="BP107" s="67">
        <f>IFERROR(Y107/J107,"0")</f>
        <v>2.4</v>
      </c>
    </row>
    <row r="108" spans="1:68" ht="27" customHeight="1" x14ac:dyDescent="0.25">
      <c r="A108" s="54" t="s">
        <v>175</v>
      </c>
      <c r="B108" s="54" t="s">
        <v>176</v>
      </c>
      <c r="C108" s="31">
        <v>4301135299</v>
      </c>
      <c r="D108" s="197">
        <v>4607111033994</v>
      </c>
      <c r="E108" s="198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1"/>
      <c r="R108" s="191"/>
      <c r="S108" s="191"/>
      <c r="T108" s="192"/>
      <c r="U108" s="34"/>
      <c r="V108" s="34"/>
      <c r="W108" s="35" t="s">
        <v>69</v>
      </c>
      <c r="X108" s="186">
        <v>168</v>
      </c>
      <c r="Y108" s="187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11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12"/>
      <c r="P109" s="199" t="s">
        <v>71</v>
      </c>
      <c r="Q109" s="200"/>
      <c r="R109" s="200"/>
      <c r="S109" s="200"/>
      <c r="T109" s="200"/>
      <c r="U109" s="200"/>
      <c r="V109" s="201"/>
      <c r="W109" s="37" t="s">
        <v>69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6.0076799999999997</v>
      </c>
      <c r="AA109" s="189"/>
      <c r="AB109" s="189"/>
      <c r="AC109" s="18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12"/>
      <c r="P110" s="199" t="s">
        <v>71</v>
      </c>
      <c r="Q110" s="200"/>
      <c r="R110" s="200"/>
      <c r="S110" s="200"/>
      <c r="T110" s="200"/>
      <c r="U110" s="200"/>
      <c r="V110" s="201"/>
      <c r="W110" s="37" t="s">
        <v>72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customHeight="1" x14ac:dyDescent="0.25">
      <c r="A111" s="202" t="s">
        <v>177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80"/>
      <c r="AB111" s="180"/>
      <c r="AC111" s="180"/>
    </row>
    <row r="112" spans="1:68" ht="14.25" customHeight="1" x14ac:dyDescent="0.25">
      <c r="A112" s="225" t="s">
        <v>129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79"/>
      <c r="AB112" s="179"/>
      <c r="AC112" s="179"/>
    </row>
    <row r="113" spans="1:68" ht="27" customHeight="1" x14ac:dyDescent="0.25">
      <c r="A113" s="54" t="s">
        <v>178</v>
      </c>
      <c r="B113" s="54" t="s">
        <v>179</v>
      </c>
      <c r="C113" s="31">
        <v>4301135311</v>
      </c>
      <c r="D113" s="197">
        <v>4607111039095</v>
      </c>
      <c r="E113" s="198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1"/>
      <c r="R113" s="191"/>
      <c r="S113" s="191"/>
      <c r="T113" s="192"/>
      <c r="U113" s="34"/>
      <c r="V113" s="34"/>
      <c r="W113" s="35" t="s">
        <v>69</v>
      </c>
      <c r="X113" s="186">
        <v>0</v>
      </c>
      <c r="Y113" s="18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7">
        <v>4607111034199</v>
      </c>
      <c r="E114" s="198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1"/>
      <c r="R114" s="191"/>
      <c r="S114" s="191"/>
      <c r="T114" s="192"/>
      <c r="U114" s="34"/>
      <c r="V114" s="34"/>
      <c r="W114" s="35" t="s">
        <v>69</v>
      </c>
      <c r="X114" s="186">
        <v>98</v>
      </c>
      <c r="Y114" s="187">
        <f>IFERROR(IF(X114="","",X114),"")</f>
        <v>98</v>
      </c>
      <c r="Z114" s="36">
        <f>IFERROR(IF(X114="","",X114*0.01788),"")</f>
        <v>1.75224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211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12"/>
      <c r="P115" s="199" t="s">
        <v>71</v>
      </c>
      <c r="Q115" s="200"/>
      <c r="R115" s="200"/>
      <c r="S115" s="200"/>
      <c r="T115" s="200"/>
      <c r="U115" s="200"/>
      <c r="V115" s="201"/>
      <c r="W115" s="37" t="s">
        <v>69</v>
      </c>
      <c r="X115" s="188">
        <f>IFERROR(SUM(X113:X114),"0")</f>
        <v>98</v>
      </c>
      <c r="Y115" s="188">
        <f>IFERROR(SUM(Y113:Y114),"0")</f>
        <v>98</v>
      </c>
      <c r="Z115" s="188">
        <f>IFERROR(IF(Z113="",0,Z113),"0")+IFERROR(IF(Z114="",0,Z114),"0")</f>
        <v>1.75224</v>
      </c>
      <c r="AA115" s="189"/>
      <c r="AB115" s="189"/>
      <c r="AC115" s="18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12"/>
      <c r="P116" s="199" t="s">
        <v>71</v>
      </c>
      <c r="Q116" s="200"/>
      <c r="R116" s="200"/>
      <c r="S116" s="200"/>
      <c r="T116" s="200"/>
      <c r="U116" s="200"/>
      <c r="V116" s="201"/>
      <c r="W116" s="37" t="s">
        <v>72</v>
      </c>
      <c r="X116" s="188">
        <f>IFERROR(SUMPRODUCT(X113:X114*H113:H114),"0")</f>
        <v>294</v>
      </c>
      <c r="Y116" s="188">
        <f>IFERROR(SUMPRODUCT(Y113:Y114*H113:H114),"0")</f>
        <v>294</v>
      </c>
      <c r="Z116" s="37"/>
      <c r="AA116" s="189"/>
      <c r="AB116" s="189"/>
      <c r="AC116" s="189"/>
    </row>
    <row r="117" spans="1:68" ht="16.5" customHeight="1" x14ac:dyDescent="0.25">
      <c r="A117" s="202" t="s">
        <v>182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80"/>
      <c r="AB117" s="180"/>
      <c r="AC117" s="180"/>
    </row>
    <row r="118" spans="1:68" ht="14.25" customHeight="1" x14ac:dyDescent="0.25">
      <c r="A118" s="225" t="s">
        <v>129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79"/>
      <c r="AB118" s="179"/>
      <c r="AC118" s="179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7">
        <v>4607111034380</v>
      </c>
      <c r="E119" s="198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1"/>
      <c r="R119" s="191"/>
      <c r="S119" s="191"/>
      <c r="T119" s="192"/>
      <c r="U119" s="34"/>
      <c r="V119" s="34"/>
      <c r="W119" s="35" t="s">
        <v>69</v>
      </c>
      <c r="X119" s="186">
        <v>42</v>
      </c>
      <c r="Y119" s="187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197">
        <v>4607111034397</v>
      </c>
      <c r="E120" s="198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1"/>
      <c r="R120" s="191"/>
      <c r="S120" s="191"/>
      <c r="T120" s="192"/>
      <c r="U120" s="34"/>
      <c r="V120" s="34"/>
      <c r="W120" s="35" t="s">
        <v>69</v>
      </c>
      <c r="X120" s="186">
        <v>28</v>
      </c>
      <c r="Y120" s="18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11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12"/>
      <c r="P121" s="199" t="s">
        <v>71</v>
      </c>
      <c r="Q121" s="200"/>
      <c r="R121" s="200"/>
      <c r="S121" s="200"/>
      <c r="T121" s="200"/>
      <c r="U121" s="200"/>
      <c r="V121" s="201"/>
      <c r="W121" s="37" t="s">
        <v>69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12"/>
      <c r="P122" s="199" t="s">
        <v>71</v>
      </c>
      <c r="Q122" s="200"/>
      <c r="R122" s="200"/>
      <c r="S122" s="200"/>
      <c r="T122" s="200"/>
      <c r="U122" s="200"/>
      <c r="V122" s="201"/>
      <c r="W122" s="37" t="s">
        <v>72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customHeight="1" x14ac:dyDescent="0.25">
      <c r="A123" s="202" t="s">
        <v>187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80"/>
      <c r="AB123" s="180"/>
      <c r="AC123" s="180"/>
    </row>
    <row r="124" spans="1:68" ht="14.25" customHeight="1" x14ac:dyDescent="0.25">
      <c r="A124" s="225" t="s">
        <v>129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79"/>
      <c r="AB124" s="179"/>
      <c r="AC124" s="179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7">
        <v>4607111035806</v>
      </c>
      <c r="E125" s="198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1"/>
      <c r="R125" s="191"/>
      <c r="S125" s="191"/>
      <c r="T125" s="192"/>
      <c r="U125" s="34"/>
      <c r="V125" s="34"/>
      <c r="W125" s="35" t="s">
        <v>69</v>
      </c>
      <c r="X125" s="186">
        <v>28</v>
      </c>
      <c r="Y125" s="187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211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12"/>
      <c r="P126" s="199" t="s">
        <v>71</v>
      </c>
      <c r="Q126" s="200"/>
      <c r="R126" s="200"/>
      <c r="S126" s="200"/>
      <c r="T126" s="200"/>
      <c r="U126" s="200"/>
      <c r="V126" s="201"/>
      <c r="W126" s="37" t="s">
        <v>69</v>
      </c>
      <c r="X126" s="188">
        <f>IFERROR(SUM(X125:X125),"0")</f>
        <v>28</v>
      </c>
      <c r="Y126" s="188">
        <f>IFERROR(SUM(Y125:Y125),"0")</f>
        <v>28</v>
      </c>
      <c r="Z126" s="188">
        <f>IFERROR(IF(Z125="",0,Z125),"0")</f>
        <v>0.50063999999999997</v>
      </c>
      <c r="AA126" s="189"/>
      <c r="AB126" s="189"/>
      <c r="AC126" s="189"/>
    </row>
    <row r="127" spans="1:68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12"/>
      <c r="P127" s="199" t="s">
        <v>71</v>
      </c>
      <c r="Q127" s="200"/>
      <c r="R127" s="200"/>
      <c r="S127" s="200"/>
      <c r="T127" s="200"/>
      <c r="U127" s="200"/>
      <c r="V127" s="201"/>
      <c r="W127" s="37" t="s">
        <v>72</v>
      </c>
      <c r="X127" s="188">
        <f>IFERROR(SUMPRODUCT(X125:X125*H125:H125),"0")</f>
        <v>84</v>
      </c>
      <c r="Y127" s="188">
        <f>IFERROR(SUMPRODUCT(Y125:Y125*H125:H125),"0")</f>
        <v>84</v>
      </c>
      <c r="Z127" s="37"/>
      <c r="AA127" s="189"/>
      <c r="AB127" s="189"/>
      <c r="AC127" s="189"/>
    </row>
    <row r="128" spans="1:68" ht="16.5" customHeight="1" x14ac:dyDescent="0.25">
      <c r="A128" s="202" t="s">
        <v>190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180"/>
      <c r="AB128" s="180"/>
      <c r="AC128" s="180"/>
    </row>
    <row r="129" spans="1:68" ht="14.25" customHeight="1" x14ac:dyDescent="0.25">
      <c r="A129" s="225" t="s">
        <v>191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179"/>
      <c r="AB129" s="179"/>
      <c r="AC129" s="179"/>
    </row>
    <row r="130" spans="1:68" ht="27" customHeight="1" x14ac:dyDescent="0.25">
      <c r="A130" s="54" t="s">
        <v>192</v>
      </c>
      <c r="B130" s="54" t="s">
        <v>193</v>
      </c>
      <c r="C130" s="31">
        <v>4301071054</v>
      </c>
      <c r="D130" s="197">
        <v>4607111035639</v>
      </c>
      <c r="E130" s="198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45" t="s">
        <v>195</v>
      </c>
      <c r="Q130" s="191"/>
      <c r="R130" s="191"/>
      <c r="S130" s="191"/>
      <c r="T130" s="192"/>
      <c r="U130" s="34"/>
      <c r="V130" s="34"/>
      <c r="W130" s="35" t="s">
        <v>69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196</v>
      </c>
      <c r="B131" s="54" t="s">
        <v>197</v>
      </c>
      <c r="C131" s="31">
        <v>4301135540</v>
      </c>
      <c r="D131" s="197">
        <v>4607111035646</v>
      </c>
      <c r="E131" s="198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194</v>
      </c>
      <c r="L131" s="32" t="s">
        <v>67</v>
      </c>
      <c r="M131" s="33" t="s">
        <v>68</v>
      </c>
      <c r="N131" s="33"/>
      <c r="O131" s="32">
        <v>180</v>
      </c>
      <c r="P131" s="2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1"/>
      <c r="R131" s="191"/>
      <c r="S131" s="191"/>
      <c r="T131" s="192"/>
      <c r="U131" s="34"/>
      <c r="V131" s="34"/>
      <c r="W131" s="35" t="s">
        <v>69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11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12"/>
      <c r="P132" s="199" t="s">
        <v>71</v>
      </c>
      <c r="Q132" s="200"/>
      <c r="R132" s="200"/>
      <c r="S132" s="200"/>
      <c r="T132" s="200"/>
      <c r="U132" s="200"/>
      <c r="V132" s="201"/>
      <c r="W132" s="37" t="s">
        <v>69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12"/>
      <c r="P133" s="199" t="s">
        <v>71</v>
      </c>
      <c r="Q133" s="200"/>
      <c r="R133" s="200"/>
      <c r="S133" s="200"/>
      <c r="T133" s="200"/>
      <c r="U133" s="200"/>
      <c r="V133" s="201"/>
      <c r="W133" s="37" t="s">
        <v>72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customHeight="1" x14ac:dyDescent="0.25">
      <c r="A134" s="202" t="s">
        <v>198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180"/>
      <c r="AB134" s="180"/>
      <c r="AC134" s="180"/>
    </row>
    <row r="135" spans="1:68" ht="14.25" customHeight="1" x14ac:dyDescent="0.25">
      <c r="A135" s="225" t="s">
        <v>129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79"/>
      <c r="AB135" s="179"/>
      <c r="AC135" s="179"/>
    </row>
    <row r="136" spans="1:68" ht="27" customHeight="1" x14ac:dyDescent="0.25">
      <c r="A136" s="54" t="s">
        <v>199</v>
      </c>
      <c r="B136" s="54" t="s">
        <v>200</v>
      </c>
      <c r="C136" s="31">
        <v>4301135281</v>
      </c>
      <c r="D136" s="197">
        <v>4607111036568</v>
      </c>
      <c r="E136" s="198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1"/>
      <c r="R136" s="191"/>
      <c r="S136" s="191"/>
      <c r="T136" s="192"/>
      <c r="U136" s="34"/>
      <c r="V136" s="34"/>
      <c r="W136" s="35" t="s">
        <v>69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11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12"/>
      <c r="P137" s="199" t="s">
        <v>71</v>
      </c>
      <c r="Q137" s="200"/>
      <c r="R137" s="200"/>
      <c r="S137" s="200"/>
      <c r="T137" s="200"/>
      <c r="U137" s="200"/>
      <c r="V137" s="201"/>
      <c r="W137" s="37" t="s">
        <v>69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12"/>
      <c r="P138" s="199" t="s">
        <v>71</v>
      </c>
      <c r="Q138" s="200"/>
      <c r="R138" s="200"/>
      <c r="S138" s="200"/>
      <c r="T138" s="200"/>
      <c r="U138" s="200"/>
      <c r="V138" s="201"/>
      <c r="W138" s="37" t="s">
        <v>72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customHeight="1" x14ac:dyDescent="0.2">
      <c r="A139" s="221" t="s">
        <v>201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48"/>
      <c r="AB139" s="48"/>
      <c r="AC139" s="48"/>
    </row>
    <row r="140" spans="1:68" ht="16.5" customHeight="1" x14ac:dyDescent="0.25">
      <c r="A140" s="202" t="s">
        <v>202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180"/>
      <c r="AB140" s="180"/>
      <c r="AC140" s="180"/>
    </row>
    <row r="141" spans="1:68" ht="14.25" customHeight="1" x14ac:dyDescent="0.25">
      <c r="A141" s="225" t="s">
        <v>129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79"/>
      <c r="AB141" s="179"/>
      <c r="AC141" s="179"/>
    </row>
    <row r="142" spans="1:68" ht="27" customHeight="1" x14ac:dyDescent="0.25">
      <c r="A142" s="54" t="s">
        <v>203</v>
      </c>
      <c r="B142" s="54" t="s">
        <v>204</v>
      </c>
      <c r="C142" s="31">
        <v>4301135317</v>
      </c>
      <c r="D142" s="197">
        <v>4607111039057</v>
      </c>
      <c r="E142" s="198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125</v>
      </c>
      <c r="L142" s="32" t="s">
        <v>67</v>
      </c>
      <c r="M142" s="33" t="s">
        <v>68</v>
      </c>
      <c r="N142" s="33"/>
      <c r="O142" s="32">
        <v>180</v>
      </c>
      <c r="P142" s="278" t="s">
        <v>205</v>
      </c>
      <c r="Q142" s="191"/>
      <c r="R142" s="191"/>
      <c r="S142" s="191"/>
      <c r="T142" s="192"/>
      <c r="U142" s="34"/>
      <c r="V142" s="34"/>
      <c r="W142" s="35" t="s">
        <v>69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11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12"/>
      <c r="P143" s="199" t="s">
        <v>71</v>
      </c>
      <c r="Q143" s="200"/>
      <c r="R143" s="200"/>
      <c r="S143" s="200"/>
      <c r="T143" s="200"/>
      <c r="U143" s="200"/>
      <c r="V143" s="201"/>
      <c r="W143" s="37" t="s">
        <v>69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12"/>
      <c r="P144" s="199" t="s">
        <v>71</v>
      </c>
      <c r="Q144" s="200"/>
      <c r="R144" s="200"/>
      <c r="S144" s="200"/>
      <c r="T144" s="200"/>
      <c r="U144" s="200"/>
      <c r="V144" s="201"/>
      <c r="W144" s="37" t="s">
        <v>72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customHeight="1" x14ac:dyDescent="0.25">
      <c r="A145" s="202" t="s">
        <v>206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180"/>
      <c r="AB145" s="180"/>
      <c r="AC145" s="180"/>
    </row>
    <row r="146" spans="1:68" ht="14.25" customHeight="1" x14ac:dyDescent="0.25">
      <c r="A146" s="225" t="s">
        <v>63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179"/>
      <c r="AB146" s="179"/>
      <c r="AC146" s="179"/>
    </row>
    <row r="147" spans="1:68" ht="16.5" customHeight="1" x14ac:dyDescent="0.25">
      <c r="A147" s="54" t="s">
        <v>207</v>
      </c>
      <c r="B147" s="54" t="s">
        <v>208</v>
      </c>
      <c r="C147" s="31">
        <v>4301071062</v>
      </c>
      <c r="D147" s="197">
        <v>4607111036384</v>
      </c>
      <c r="E147" s="198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2" t="s">
        <v>209</v>
      </c>
      <c r="Q147" s="191"/>
      <c r="R147" s="191"/>
      <c r="S147" s="191"/>
      <c r="T147" s="192"/>
      <c r="U147" s="34"/>
      <c r="V147" s="34"/>
      <c r="W147" s="35" t="s">
        <v>69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customHeight="1" x14ac:dyDescent="0.25">
      <c r="A148" s="54" t="s">
        <v>210</v>
      </c>
      <c r="B148" s="54" t="s">
        <v>211</v>
      </c>
      <c r="C148" s="31">
        <v>4301070956</v>
      </c>
      <c r="D148" s="197">
        <v>4640242180250</v>
      </c>
      <c r="E148" s="198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66</v>
      </c>
      <c r="L148" s="32" t="s">
        <v>67</v>
      </c>
      <c r="M148" s="33" t="s">
        <v>68</v>
      </c>
      <c r="N148" s="33"/>
      <c r="O148" s="32">
        <v>180</v>
      </c>
      <c r="P148" s="252" t="s">
        <v>212</v>
      </c>
      <c r="Q148" s="191"/>
      <c r="R148" s="191"/>
      <c r="S148" s="191"/>
      <c r="T148" s="192"/>
      <c r="U148" s="34"/>
      <c r="V148" s="34"/>
      <c r="W148" s="35" t="s">
        <v>69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70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213</v>
      </c>
      <c r="B149" s="54" t="s">
        <v>214</v>
      </c>
      <c r="C149" s="31">
        <v>4301071050</v>
      </c>
      <c r="D149" s="197">
        <v>4607111036216</v>
      </c>
      <c r="E149" s="198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66</v>
      </c>
      <c r="L149" s="32" t="s">
        <v>67</v>
      </c>
      <c r="M149" s="33" t="s">
        <v>68</v>
      </c>
      <c r="N149" s="33"/>
      <c r="O149" s="32">
        <v>180</v>
      </c>
      <c r="P149" s="383" t="s">
        <v>215</v>
      </c>
      <c r="Q149" s="191"/>
      <c r="R149" s="191"/>
      <c r="S149" s="191"/>
      <c r="T149" s="192"/>
      <c r="U149" s="34"/>
      <c r="V149" s="34"/>
      <c r="W149" s="35" t="s">
        <v>69</v>
      </c>
      <c r="X149" s="186">
        <v>0</v>
      </c>
      <c r="Y149" s="187">
        <f>IFERROR(IF(X149="","",X149),"")</f>
        <v>0</v>
      </c>
      <c r="Z149" s="36">
        <f>IFERROR(IF(X149="","",X149*0.00866),"")</f>
        <v>0</v>
      </c>
      <c r="AA149" s="56"/>
      <c r="AB149" s="57"/>
      <c r="AC149" s="68"/>
      <c r="AG149" s="67"/>
      <c r="AJ149" s="69" t="s">
        <v>70</v>
      </c>
      <c r="AK149" s="69">
        <v>1</v>
      </c>
      <c r="BB149" s="123" t="s">
        <v>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t="27" customHeight="1" x14ac:dyDescent="0.25">
      <c r="A150" s="54" t="s">
        <v>216</v>
      </c>
      <c r="B150" s="54" t="s">
        <v>217</v>
      </c>
      <c r="C150" s="31">
        <v>4301071027</v>
      </c>
      <c r="D150" s="197">
        <v>4607111036278</v>
      </c>
      <c r="E150" s="198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217" t="s">
        <v>218</v>
      </c>
      <c r="Q150" s="191"/>
      <c r="R150" s="191"/>
      <c r="S150" s="191"/>
      <c r="T150" s="192"/>
      <c r="U150" s="34"/>
      <c r="V150" s="34"/>
      <c r="W150" s="35" t="s">
        <v>69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1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12"/>
      <c r="P151" s="199" t="s">
        <v>71</v>
      </c>
      <c r="Q151" s="200"/>
      <c r="R151" s="200"/>
      <c r="S151" s="200"/>
      <c r="T151" s="200"/>
      <c r="U151" s="200"/>
      <c r="V151" s="201"/>
      <c r="W151" s="37" t="s">
        <v>69</v>
      </c>
      <c r="X151" s="188">
        <f>IFERROR(SUM(X147:X150),"0")</f>
        <v>0</v>
      </c>
      <c r="Y151" s="188">
        <f>IFERROR(SUM(Y147:Y150),"0")</f>
        <v>0</v>
      </c>
      <c r="Z151" s="188">
        <f>IFERROR(IF(Z147="",0,Z147),"0")+IFERROR(IF(Z148="",0,Z148),"0")+IFERROR(IF(Z149="",0,Z149),"0")+IFERROR(IF(Z150="",0,Z150),"0")</f>
        <v>0</v>
      </c>
      <c r="AA151" s="189"/>
      <c r="AB151" s="189"/>
      <c r="AC151" s="189"/>
    </row>
    <row r="152" spans="1:68" x14ac:dyDescent="0.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12"/>
      <c r="P152" s="199" t="s">
        <v>71</v>
      </c>
      <c r="Q152" s="200"/>
      <c r="R152" s="200"/>
      <c r="S152" s="200"/>
      <c r="T152" s="200"/>
      <c r="U152" s="200"/>
      <c r="V152" s="201"/>
      <c r="W152" s="37" t="s">
        <v>72</v>
      </c>
      <c r="X152" s="188">
        <f>IFERROR(SUMPRODUCT(X147:X150*H147:H150),"0")</f>
        <v>0</v>
      </c>
      <c r="Y152" s="188">
        <f>IFERROR(SUMPRODUCT(Y147:Y150*H147:H150),"0")</f>
        <v>0</v>
      </c>
      <c r="Z152" s="37"/>
      <c r="AA152" s="189"/>
      <c r="AB152" s="189"/>
      <c r="AC152" s="189"/>
    </row>
    <row r="153" spans="1:68" ht="14.25" customHeight="1" x14ac:dyDescent="0.25">
      <c r="A153" s="225" t="s">
        <v>219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79"/>
      <c r="AB153" s="179"/>
      <c r="AC153" s="179"/>
    </row>
    <row r="154" spans="1:68" ht="27" customHeight="1" x14ac:dyDescent="0.25">
      <c r="A154" s="54" t="s">
        <v>220</v>
      </c>
      <c r="B154" s="54" t="s">
        <v>221</v>
      </c>
      <c r="C154" s="31">
        <v>4301080153</v>
      </c>
      <c r="D154" s="197">
        <v>4607111036827</v>
      </c>
      <c r="E154" s="198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90</v>
      </c>
      <c r="P154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1"/>
      <c r="R154" s="191"/>
      <c r="S154" s="191"/>
      <c r="T154" s="192"/>
      <c r="U154" s="34"/>
      <c r="V154" s="34"/>
      <c r="W154" s="35" t="s">
        <v>69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222</v>
      </c>
      <c r="B155" s="54" t="s">
        <v>223</v>
      </c>
      <c r="C155" s="31">
        <v>4301080154</v>
      </c>
      <c r="D155" s="197">
        <v>4607111036834</v>
      </c>
      <c r="E155" s="198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90</v>
      </c>
      <c r="P155" s="2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1"/>
      <c r="R155" s="191"/>
      <c r="S155" s="191"/>
      <c r="T155" s="192"/>
      <c r="U155" s="34"/>
      <c r="V155" s="34"/>
      <c r="W155" s="35" t="s">
        <v>69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12"/>
      <c r="P156" s="199" t="s">
        <v>71</v>
      </c>
      <c r="Q156" s="200"/>
      <c r="R156" s="200"/>
      <c r="S156" s="200"/>
      <c r="T156" s="200"/>
      <c r="U156" s="200"/>
      <c r="V156" s="201"/>
      <c r="W156" s="37" t="s">
        <v>69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12"/>
      <c r="P157" s="199" t="s">
        <v>71</v>
      </c>
      <c r="Q157" s="200"/>
      <c r="R157" s="200"/>
      <c r="S157" s="200"/>
      <c r="T157" s="200"/>
      <c r="U157" s="200"/>
      <c r="V157" s="201"/>
      <c r="W157" s="37" t="s">
        <v>72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customHeight="1" x14ac:dyDescent="0.2">
      <c r="A158" s="221" t="s">
        <v>224</v>
      </c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48"/>
      <c r="AB158" s="48"/>
      <c r="AC158" s="48"/>
    </row>
    <row r="159" spans="1:68" ht="16.5" customHeight="1" x14ac:dyDescent="0.25">
      <c r="A159" s="202" t="s">
        <v>225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180"/>
      <c r="AB159" s="180"/>
      <c r="AC159" s="180"/>
    </row>
    <row r="160" spans="1:68" ht="14.25" customHeight="1" x14ac:dyDescent="0.25">
      <c r="A160" s="225" t="s">
        <v>75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79"/>
      <c r="AB160" s="179"/>
      <c r="AC160" s="179"/>
    </row>
    <row r="161" spans="1:68" ht="16.5" customHeight="1" x14ac:dyDescent="0.25">
      <c r="A161" s="54" t="s">
        <v>226</v>
      </c>
      <c r="B161" s="54" t="s">
        <v>227</v>
      </c>
      <c r="C161" s="31">
        <v>4301132097</v>
      </c>
      <c r="D161" s="197">
        <v>4607111035721</v>
      </c>
      <c r="E161" s="198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78</v>
      </c>
      <c r="L161" s="32" t="s">
        <v>67</v>
      </c>
      <c r="M161" s="33" t="s">
        <v>68</v>
      </c>
      <c r="N161" s="33"/>
      <c r="O161" s="32">
        <v>365</v>
      </c>
      <c r="P161" s="3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1"/>
      <c r="R161" s="191"/>
      <c r="S161" s="191"/>
      <c r="T161" s="192"/>
      <c r="U161" s="34"/>
      <c r="V161" s="34"/>
      <c r="W161" s="35" t="s">
        <v>69</v>
      </c>
      <c r="X161" s="186">
        <v>28</v>
      </c>
      <c r="Y161" s="187">
        <f>IFERROR(IF(X161="","",X161),"")</f>
        <v>28</v>
      </c>
      <c r="Z161" s="36">
        <f>IFERROR(IF(X161="","",X161*0.01788),"")</f>
        <v>0.50063999999999997</v>
      </c>
      <c r="AA161" s="56"/>
      <c r="AB161" s="57"/>
      <c r="AC161" s="68"/>
      <c r="AG161" s="67"/>
      <c r="AJ161" s="69" t="s">
        <v>70</v>
      </c>
      <c r="AK161" s="69">
        <v>1</v>
      </c>
      <c r="BB161" s="127" t="s">
        <v>79</v>
      </c>
      <c r="BM161" s="67">
        <f>IFERROR(X161*I161,"0")</f>
        <v>94.864000000000004</v>
      </c>
      <c r="BN161" s="67">
        <f>IFERROR(Y161*I161,"0")</f>
        <v>94.864000000000004</v>
      </c>
      <c r="BO161" s="67">
        <f>IFERROR(X161/J161,"0")</f>
        <v>0.4</v>
      </c>
      <c r="BP161" s="67">
        <f>IFERROR(Y161/J161,"0")</f>
        <v>0.4</v>
      </c>
    </row>
    <row r="162" spans="1:68" ht="27" customHeight="1" x14ac:dyDescent="0.25">
      <c r="A162" s="54" t="s">
        <v>228</v>
      </c>
      <c r="B162" s="54" t="s">
        <v>229</v>
      </c>
      <c r="C162" s="31">
        <v>4301132100</v>
      </c>
      <c r="D162" s="197">
        <v>4607111035691</v>
      </c>
      <c r="E162" s="198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78</v>
      </c>
      <c r="L162" s="32" t="s">
        <v>67</v>
      </c>
      <c r="M162" s="33" t="s">
        <v>68</v>
      </c>
      <c r="N162" s="33"/>
      <c r="O162" s="32">
        <v>365</v>
      </c>
      <c r="P162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1"/>
      <c r="R162" s="191"/>
      <c r="S162" s="191"/>
      <c r="T162" s="192"/>
      <c r="U162" s="34"/>
      <c r="V162" s="34"/>
      <c r="W162" s="35" t="s">
        <v>69</v>
      </c>
      <c r="X162" s="186">
        <v>14</v>
      </c>
      <c r="Y162" s="187">
        <f>IFERROR(IF(X162="","",X162),"")</f>
        <v>14</v>
      </c>
      <c r="Z162" s="36">
        <f>IFERROR(IF(X162="","",X162*0.01788),"")</f>
        <v>0.25031999999999999</v>
      </c>
      <c r="AA162" s="56"/>
      <c r="AB162" s="57"/>
      <c r="AC162" s="68"/>
      <c r="AG162" s="67"/>
      <c r="AJ162" s="69" t="s">
        <v>70</v>
      </c>
      <c r="AK162" s="69">
        <v>1</v>
      </c>
      <c r="BB162" s="128" t="s">
        <v>79</v>
      </c>
      <c r="BM162" s="67">
        <f>IFERROR(X162*I162,"0")</f>
        <v>47.432000000000002</v>
      </c>
      <c r="BN162" s="67">
        <f>IFERROR(Y162*I162,"0")</f>
        <v>47.432000000000002</v>
      </c>
      <c r="BO162" s="67">
        <f>IFERROR(X162/J162,"0")</f>
        <v>0.2</v>
      </c>
      <c r="BP162" s="67">
        <f>IFERROR(Y162/J162,"0")</f>
        <v>0.2</v>
      </c>
    </row>
    <row r="163" spans="1:68" ht="27" customHeight="1" x14ac:dyDescent="0.25">
      <c r="A163" s="54" t="s">
        <v>230</v>
      </c>
      <c r="B163" s="54" t="s">
        <v>231</v>
      </c>
      <c r="C163" s="31">
        <v>4301132079</v>
      </c>
      <c r="D163" s="197">
        <v>4607111038487</v>
      </c>
      <c r="E163" s="198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78</v>
      </c>
      <c r="L163" s="32" t="s">
        <v>67</v>
      </c>
      <c r="M163" s="33" t="s">
        <v>68</v>
      </c>
      <c r="N163" s="33"/>
      <c r="O163" s="32">
        <v>180</v>
      </c>
      <c r="P163" s="29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1"/>
      <c r="R163" s="191"/>
      <c r="S163" s="191"/>
      <c r="T163" s="192"/>
      <c r="U163" s="34"/>
      <c r="V163" s="34"/>
      <c r="W163" s="35" t="s">
        <v>69</v>
      </c>
      <c r="X163" s="186">
        <v>14</v>
      </c>
      <c r="Y163" s="187">
        <f>IFERROR(IF(X163="","",X163),"")</f>
        <v>14</v>
      </c>
      <c r="Z163" s="36">
        <f>IFERROR(IF(X163="","",X163*0.01788),"")</f>
        <v>0.25031999999999999</v>
      </c>
      <c r="AA163" s="56"/>
      <c r="AB163" s="57"/>
      <c r="AC163" s="68"/>
      <c r="AG163" s="67"/>
      <c r="AJ163" s="69" t="s">
        <v>70</v>
      </c>
      <c r="AK163" s="69">
        <v>1</v>
      </c>
      <c r="BB163" s="129" t="s">
        <v>79</v>
      </c>
      <c r="BM163" s="67">
        <f>IFERROR(X163*I163,"0")</f>
        <v>52.304000000000002</v>
      </c>
      <c r="BN163" s="67">
        <f>IFERROR(Y163*I163,"0")</f>
        <v>52.304000000000002</v>
      </c>
      <c r="BO163" s="67">
        <f>IFERROR(X163/J163,"0")</f>
        <v>0.2</v>
      </c>
      <c r="BP163" s="67">
        <f>IFERROR(Y163/J163,"0")</f>
        <v>0.2</v>
      </c>
    </row>
    <row r="164" spans="1:68" x14ac:dyDescent="0.2">
      <c r="A164" s="211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12"/>
      <c r="P164" s="199" t="s">
        <v>71</v>
      </c>
      <c r="Q164" s="200"/>
      <c r="R164" s="200"/>
      <c r="S164" s="200"/>
      <c r="T164" s="200"/>
      <c r="U164" s="200"/>
      <c r="V164" s="201"/>
      <c r="W164" s="37" t="s">
        <v>69</v>
      </c>
      <c r="X164" s="188">
        <f>IFERROR(SUM(X161:X163),"0")</f>
        <v>56</v>
      </c>
      <c r="Y164" s="188">
        <f>IFERROR(SUM(Y161:Y163),"0")</f>
        <v>56</v>
      </c>
      <c r="Z164" s="188">
        <f>IFERROR(IF(Z161="",0,Z161),"0")+IFERROR(IF(Z162="",0,Z162),"0")+IFERROR(IF(Z163="",0,Z163),"0")</f>
        <v>1.0012799999999999</v>
      </c>
      <c r="AA164" s="189"/>
      <c r="AB164" s="189"/>
      <c r="AC164" s="189"/>
    </row>
    <row r="165" spans="1:68" x14ac:dyDescent="0.2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12"/>
      <c r="P165" s="199" t="s">
        <v>71</v>
      </c>
      <c r="Q165" s="200"/>
      <c r="R165" s="200"/>
      <c r="S165" s="200"/>
      <c r="T165" s="200"/>
      <c r="U165" s="200"/>
      <c r="V165" s="201"/>
      <c r="W165" s="37" t="s">
        <v>72</v>
      </c>
      <c r="X165" s="188">
        <f>IFERROR(SUMPRODUCT(X161:X163*H161:H163),"0")</f>
        <v>168</v>
      </c>
      <c r="Y165" s="188">
        <f>IFERROR(SUMPRODUCT(Y161:Y163*H161:H163),"0")</f>
        <v>168</v>
      </c>
      <c r="Z165" s="37"/>
      <c r="AA165" s="189"/>
      <c r="AB165" s="189"/>
      <c r="AC165" s="189"/>
    </row>
    <row r="166" spans="1:68" ht="14.25" customHeight="1" x14ac:dyDescent="0.25">
      <c r="A166" s="225" t="s">
        <v>232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79"/>
      <c r="AB166" s="179"/>
      <c r="AC166" s="179"/>
    </row>
    <row r="167" spans="1:68" ht="27" customHeight="1" x14ac:dyDescent="0.25">
      <c r="A167" s="54" t="s">
        <v>233</v>
      </c>
      <c r="B167" s="54" t="s">
        <v>234</v>
      </c>
      <c r="C167" s="31">
        <v>4301051319</v>
      </c>
      <c r="D167" s="197">
        <v>4680115881204</v>
      </c>
      <c r="E167" s="198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66</v>
      </c>
      <c r="L167" s="32" t="s">
        <v>67</v>
      </c>
      <c r="M167" s="33" t="s">
        <v>235</v>
      </c>
      <c r="N167" s="33"/>
      <c r="O167" s="32">
        <v>365</v>
      </c>
      <c r="P16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1"/>
      <c r="R167" s="191"/>
      <c r="S167" s="191"/>
      <c r="T167" s="192"/>
      <c r="U167" s="34"/>
      <c r="V167" s="34"/>
      <c r="W167" s="35" t="s">
        <v>69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236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211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12"/>
      <c r="P168" s="199" t="s">
        <v>71</v>
      </c>
      <c r="Q168" s="200"/>
      <c r="R168" s="200"/>
      <c r="S168" s="200"/>
      <c r="T168" s="200"/>
      <c r="U168" s="200"/>
      <c r="V168" s="201"/>
      <c r="W168" s="37" t="s">
        <v>69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12"/>
      <c r="P169" s="199" t="s">
        <v>71</v>
      </c>
      <c r="Q169" s="200"/>
      <c r="R169" s="200"/>
      <c r="S169" s="200"/>
      <c r="T169" s="200"/>
      <c r="U169" s="200"/>
      <c r="V169" s="201"/>
      <c r="W169" s="37" t="s">
        <v>72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customHeight="1" x14ac:dyDescent="0.2">
      <c r="A170" s="221" t="s">
        <v>237</v>
      </c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48"/>
      <c r="AB170" s="48"/>
      <c r="AC170" s="48"/>
    </row>
    <row r="171" spans="1:68" ht="16.5" customHeight="1" x14ac:dyDescent="0.25">
      <c r="A171" s="202" t="s">
        <v>238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180"/>
      <c r="AB171" s="180"/>
      <c r="AC171" s="180"/>
    </row>
    <row r="172" spans="1:68" ht="14.25" customHeight="1" x14ac:dyDescent="0.25">
      <c r="A172" s="225" t="s">
        <v>63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179"/>
      <c r="AB172" s="179"/>
      <c r="AC172" s="179"/>
    </row>
    <row r="173" spans="1:68" ht="16.5" customHeight="1" x14ac:dyDescent="0.25">
      <c r="A173" s="54" t="s">
        <v>239</v>
      </c>
      <c r="B173" s="54" t="s">
        <v>240</v>
      </c>
      <c r="C173" s="31">
        <v>4301070948</v>
      </c>
      <c r="D173" s="197">
        <v>4607111037022</v>
      </c>
      <c r="E173" s="198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1"/>
      <c r="R173" s="191"/>
      <c r="S173" s="191"/>
      <c r="T173" s="192"/>
      <c r="U173" s="34"/>
      <c r="V173" s="34"/>
      <c r="W173" s="35" t="s">
        <v>69</v>
      </c>
      <c r="X173" s="186">
        <v>12</v>
      </c>
      <c r="Y173" s="187">
        <f>IFERROR(IF(X173="","",X173),"")</f>
        <v>12</v>
      </c>
      <c r="Z173" s="36">
        <f>IFERROR(IF(X173="","",X173*0.0155),"")</f>
        <v>0.186</v>
      </c>
      <c r="AA173" s="56"/>
      <c r="AB173" s="57"/>
      <c r="AC173" s="68"/>
      <c r="AG173" s="67"/>
      <c r="AJ173" s="69" t="s">
        <v>70</v>
      </c>
      <c r="AK173" s="69">
        <v>1</v>
      </c>
      <c r="BB173" s="131" t="s">
        <v>1</v>
      </c>
      <c r="BM173" s="67">
        <f>IFERROR(X173*I173,"0")</f>
        <v>70.44</v>
      </c>
      <c r="BN173" s="67">
        <f>IFERROR(Y173*I173,"0")</f>
        <v>70.44</v>
      </c>
      <c r="BO173" s="67">
        <f>IFERROR(X173/J173,"0")</f>
        <v>0.14285714285714285</v>
      </c>
      <c r="BP173" s="67">
        <f>IFERROR(Y173/J173,"0")</f>
        <v>0.14285714285714285</v>
      </c>
    </row>
    <row r="174" spans="1:68" ht="27" customHeight="1" x14ac:dyDescent="0.25">
      <c r="A174" s="54" t="s">
        <v>241</v>
      </c>
      <c r="B174" s="54" t="s">
        <v>242</v>
      </c>
      <c r="C174" s="31">
        <v>4301070990</v>
      </c>
      <c r="D174" s="197">
        <v>4607111038494</v>
      </c>
      <c r="E174" s="198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1"/>
      <c r="R174" s="191"/>
      <c r="S174" s="191"/>
      <c r="T174" s="192"/>
      <c r="U174" s="34"/>
      <c r="V174" s="34"/>
      <c r="W174" s="35" t="s">
        <v>69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70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243</v>
      </c>
      <c r="B175" s="54" t="s">
        <v>244</v>
      </c>
      <c r="C175" s="31">
        <v>4301070966</v>
      </c>
      <c r="D175" s="197">
        <v>4607111038135</v>
      </c>
      <c r="E175" s="198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3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1"/>
      <c r="R175" s="191"/>
      <c r="S175" s="191"/>
      <c r="T175" s="192"/>
      <c r="U175" s="34"/>
      <c r="V175" s="34"/>
      <c r="W175" s="35" t="s">
        <v>69</v>
      </c>
      <c r="X175" s="186">
        <v>0</v>
      </c>
      <c r="Y175" s="187">
        <f>IFERROR(IF(X175="","",X175),"")</f>
        <v>0</v>
      </c>
      <c r="Z175" s="36">
        <f>IFERROR(IF(X175="","",X175*0.0155),"")</f>
        <v>0</v>
      </c>
      <c r="AA175" s="56"/>
      <c r="AB175" s="57"/>
      <c r="AC175" s="68"/>
      <c r="AG175" s="67"/>
      <c r="AJ175" s="69" t="s">
        <v>70</v>
      </c>
      <c r="AK175" s="69">
        <v>1</v>
      </c>
      <c r="BB175" s="13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1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12"/>
      <c r="P176" s="199" t="s">
        <v>71</v>
      </c>
      <c r="Q176" s="200"/>
      <c r="R176" s="200"/>
      <c r="S176" s="200"/>
      <c r="T176" s="200"/>
      <c r="U176" s="200"/>
      <c r="V176" s="201"/>
      <c r="W176" s="37" t="s">
        <v>69</v>
      </c>
      <c r="X176" s="188">
        <f>IFERROR(SUM(X173:X175),"0")</f>
        <v>12</v>
      </c>
      <c r="Y176" s="188">
        <f>IFERROR(SUM(Y173:Y175),"0")</f>
        <v>12</v>
      </c>
      <c r="Z176" s="188">
        <f>IFERROR(IF(Z173="",0,Z173),"0")+IFERROR(IF(Z174="",0,Z174),"0")+IFERROR(IF(Z175="",0,Z175),"0")</f>
        <v>0.186</v>
      </c>
      <c r="AA176" s="189"/>
      <c r="AB176" s="189"/>
      <c r="AC176" s="189"/>
    </row>
    <row r="177" spans="1:68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12"/>
      <c r="P177" s="199" t="s">
        <v>71</v>
      </c>
      <c r="Q177" s="200"/>
      <c r="R177" s="200"/>
      <c r="S177" s="200"/>
      <c r="T177" s="200"/>
      <c r="U177" s="200"/>
      <c r="V177" s="201"/>
      <c r="W177" s="37" t="s">
        <v>72</v>
      </c>
      <c r="X177" s="188">
        <f>IFERROR(SUMPRODUCT(X173:X175*H173:H175),"0")</f>
        <v>67.199999999999989</v>
      </c>
      <c r="Y177" s="188">
        <f>IFERROR(SUMPRODUCT(Y173:Y175*H173:H175),"0")</f>
        <v>67.199999999999989</v>
      </c>
      <c r="Z177" s="37"/>
      <c r="AA177" s="189"/>
      <c r="AB177" s="189"/>
      <c r="AC177" s="189"/>
    </row>
    <row r="178" spans="1:68" ht="16.5" customHeight="1" x14ac:dyDescent="0.25">
      <c r="A178" s="202" t="s">
        <v>245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180"/>
      <c r="AB178" s="180"/>
      <c r="AC178" s="180"/>
    </row>
    <row r="179" spans="1:68" ht="14.25" customHeight="1" x14ac:dyDescent="0.25">
      <c r="A179" s="225" t="s">
        <v>63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79"/>
      <c r="AB179" s="179"/>
      <c r="AC179" s="179"/>
    </row>
    <row r="180" spans="1:68" ht="27" customHeight="1" x14ac:dyDescent="0.25">
      <c r="A180" s="54" t="s">
        <v>246</v>
      </c>
      <c r="B180" s="54" t="s">
        <v>247</v>
      </c>
      <c r="C180" s="31">
        <v>4301070996</v>
      </c>
      <c r="D180" s="197">
        <v>4607111038654</v>
      </c>
      <c r="E180" s="198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1"/>
      <c r="R180" s="191"/>
      <c r="S180" s="191"/>
      <c r="T180" s="192"/>
      <c r="U180" s="34"/>
      <c r="V180" s="34"/>
      <c r="W180" s="35" t="s">
        <v>69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70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248</v>
      </c>
      <c r="B181" s="54" t="s">
        <v>249</v>
      </c>
      <c r="C181" s="31">
        <v>4301070997</v>
      </c>
      <c r="D181" s="197">
        <v>4607111038586</v>
      </c>
      <c r="E181" s="198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1"/>
      <c r="R181" s="191"/>
      <c r="S181" s="191"/>
      <c r="T181" s="192"/>
      <c r="U181" s="34"/>
      <c r="V181" s="34"/>
      <c r="W181" s="35" t="s">
        <v>69</v>
      </c>
      <c r="X181" s="186">
        <v>0</v>
      </c>
      <c r="Y181" s="187">
        <f t="shared" si="18"/>
        <v>0</v>
      </c>
      <c r="Z181" s="36">
        <f t="shared" si="19"/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5" t="s">
        <v>1</v>
      </c>
      <c r="BM181" s="67">
        <f t="shared" si="20"/>
        <v>0</v>
      </c>
      <c r="BN181" s="67">
        <f t="shared" si="21"/>
        <v>0</v>
      </c>
      <c r="BO181" s="67">
        <f t="shared" si="22"/>
        <v>0</v>
      </c>
      <c r="BP181" s="67">
        <f t="shared" si="23"/>
        <v>0</v>
      </c>
    </row>
    <row r="182" spans="1:68" ht="27" customHeight="1" x14ac:dyDescent="0.25">
      <c r="A182" s="54" t="s">
        <v>250</v>
      </c>
      <c r="B182" s="54" t="s">
        <v>251</v>
      </c>
      <c r="C182" s="31">
        <v>4301070962</v>
      </c>
      <c r="D182" s="197">
        <v>4607111038609</v>
      </c>
      <c r="E182" s="198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1"/>
      <c r="R182" s="191"/>
      <c r="S182" s="191"/>
      <c r="T182" s="192"/>
      <c r="U182" s="34"/>
      <c r="V182" s="34"/>
      <c r="W182" s="35" t="s">
        <v>69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customHeight="1" x14ac:dyDescent="0.25">
      <c r="A183" s="54" t="s">
        <v>252</v>
      </c>
      <c r="B183" s="54" t="s">
        <v>253</v>
      </c>
      <c r="C183" s="31">
        <v>4301070963</v>
      </c>
      <c r="D183" s="197">
        <v>4607111038630</v>
      </c>
      <c r="E183" s="198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1"/>
      <c r="R183" s="191"/>
      <c r="S183" s="191"/>
      <c r="T183" s="192"/>
      <c r="U183" s="34"/>
      <c r="V183" s="34"/>
      <c r="W183" s="35" t="s">
        <v>69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customHeight="1" x14ac:dyDescent="0.25">
      <c r="A184" s="54" t="s">
        <v>254</v>
      </c>
      <c r="B184" s="54" t="s">
        <v>255</v>
      </c>
      <c r="C184" s="31">
        <v>4301070959</v>
      </c>
      <c r="D184" s="197">
        <v>4607111038616</v>
      </c>
      <c r="E184" s="198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4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1"/>
      <c r="R184" s="191"/>
      <c r="S184" s="191"/>
      <c r="T184" s="192"/>
      <c r="U184" s="34"/>
      <c r="V184" s="34"/>
      <c r="W184" s="35" t="s">
        <v>69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256</v>
      </c>
      <c r="B185" s="54" t="s">
        <v>257</v>
      </c>
      <c r="C185" s="31">
        <v>4301070960</v>
      </c>
      <c r="D185" s="197">
        <v>4607111038623</v>
      </c>
      <c r="E185" s="198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1"/>
      <c r="R185" s="191"/>
      <c r="S185" s="191"/>
      <c r="T185" s="192"/>
      <c r="U185" s="34"/>
      <c r="V185" s="34"/>
      <c r="W185" s="35" t="s">
        <v>69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x14ac:dyDescent="0.2">
      <c r="A186" s="211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12"/>
      <c r="P186" s="199" t="s">
        <v>71</v>
      </c>
      <c r="Q186" s="200"/>
      <c r="R186" s="200"/>
      <c r="S186" s="200"/>
      <c r="T186" s="200"/>
      <c r="U186" s="200"/>
      <c r="V186" s="201"/>
      <c r="W186" s="37" t="s">
        <v>69</v>
      </c>
      <c r="X186" s="188">
        <f>IFERROR(SUM(X180:X185),"0")</f>
        <v>0</v>
      </c>
      <c r="Y186" s="188">
        <f>IFERROR(SUM(Y180:Y185),"0")</f>
        <v>0</v>
      </c>
      <c r="Z186" s="188">
        <f>IFERROR(IF(Z180="",0,Z180),"0")+IFERROR(IF(Z181="",0,Z181),"0")+IFERROR(IF(Z182="",0,Z182),"0")+IFERROR(IF(Z183="",0,Z183),"0")+IFERROR(IF(Z184="",0,Z184),"0")+IFERROR(IF(Z185="",0,Z185),"0")</f>
        <v>0</v>
      </c>
      <c r="AA186" s="189"/>
      <c r="AB186" s="189"/>
      <c r="AC186" s="189"/>
    </row>
    <row r="187" spans="1:68" x14ac:dyDescent="0.2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12"/>
      <c r="P187" s="199" t="s">
        <v>71</v>
      </c>
      <c r="Q187" s="200"/>
      <c r="R187" s="200"/>
      <c r="S187" s="200"/>
      <c r="T187" s="200"/>
      <c r="U187" s="200"/>
      <c r="V187" s="201"/>
      <c r="W187" s="37" t="s">
        <v>72</v>
      </c>
      <c r="X187" s="188">
        <f>IFERROR(SUMPRODUCT(X180:X185*H180:H185),"0")</f>
        <v>0</v>
      </c>
      <c r="Y187" s="188">
        <f>IFERROR(SUMPRODUCT(Y180:Y185*H180:H185),"0")</f>
        <v>0</v>
      </c>
      <c r="Z187" s="37"/>
      <c r="AA187" s="189"/>
      <c r="AB187" s="189"/>
      <c r="AC187" s="189"/>
    </row>
    <row r="188" spans="1:68" ht="16.5" customHeight="1" x14ac:dyDescent="0.25">
      <c r="A188" s="202" t="s">
        <v>258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180"/>
      <c r="AB188" s="180"/>
      <c r="AC188" s="180"/>
    </row>
    <row r="189" spans="1:68" ht="14.25" customHeight="1" x14ac:dyDescent="0.25">
      <c r="A189" s="225" t="s">
        <v>63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179"/>
      <c r="AB189" s="179"/>
      <c r="AC189" s="179"/>
    </row>
    <row r="190" spans="1:68" ht="27" customHeight="1" x14ac:dyDescent="0.25">
      <c r="A190" s="54" t="s">
        <v>259</v>
      </c>
      <c r="B190" s="54" t="s">
        <v>260</v>
      </c>
      <c r="C190" s="31">
        <v>4301070915</v>
      </c>
      <c r="D190" s="197">
        <v>4607111035882</v>
      </c>
      <c r="E190" s="198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1"/>
      <c r="R190" s="191"/>
      <c r="S190" s="191"/>
      <c r="T190" s="192"/>
      <c r="U190" s="34"/>
      <c r="V190" s="34"/>
      <c r="W190" s="35" t="s">
        <v>69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261</v>
      </c>
      <c r="B191" s="54" t="s">
        <v>262</v>
      </c>
      <c r="C191" s="31">
        <v>4301070921</v>
      </c>
      <c r="D191" s="197">
        <v>4607111035905</v>
      </c>
      <c r="E191" s="198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1"/>
      <c r="R191" s="191"/>
      <c r="S191" s="191"/>
      <c r="T191" s="192"/>
      <c r="U191" s="34"/>
      <c r="V191" s="34"/>
      <c r="W191" s="35" t="s">
        <v>69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263</v>
      </c>
      <c r="B192" s="54" t="s">
        <v>264</v>
      </c>
      <c r="C192" s="31">
        <v>4301070917</v>
      </c>
      <c r="D192" s="197">
        <v>4607111035912</v>
      </c>
      <c r="E192" s="198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1"/>
      <c r="R192" s="191"/>
      <c r="S192" s="191"/>
      <c r="T192" s="192"/>
      <c r="U192" s="34"/>
      <c r="V192" s="34"/>
      <c r="W192" s="35" t="s">
        <v>69</v>
      </c>
      <c r="X192" s="186">
        <v>12</v>
      </c>
      <c r="Y192" s="187">
        <f>IFERROR(IF(X192="","",X192),"")</f>
        <v>12</v>
      </c>
      <c r="Z192" s="36">
        <f>IFERROR(IF(X192="","",X192*0.0155),"")</f>
        <v>0.186</v>
      </c>
      <c r="AA192" s="56"/>
      <c r="AB192" s="57"/>
      <c r="AC192" s="68"/>
      <c r="AG192" s="67"/>
      <c r="AJ192" s="69" t="s">
        <v>70</v>
      </c>
      <c r="AK192" s="69">
        <v>1</v>
      </c>
      <c r="BB192" s="142" t="s">
        <v>1</v>
      </c>
      <c r="BM192" s="67">
        <f>IFERROR(X192*I192,"0")</f>
        <v>86.28</v>
      </c>
      <c r="BN192" s="67">
        <f>IFERROR(Y192*I192,"0")</f>
        <v>86.28</v>
      </c>
      <c r="BO192" s="67">
        <f>IFERROR(X192/J192,"0")</f>
        <v>0.14285714285714285</v>
      </c>
      <c r="BP192" s="67">
        <f>IFERROR(Y192/J192,"0")</f>
        <v>0.14285714285714285</v>
      </c>
    </row>
    <row r="193" spans="1:68" ht="27" customHeight="1" x14ac:dyDescent="0.25">
      <c r="A193" s="54" t="s">
        <v>265</v>
      </c>
      <c r="B193" s="54" t="s">
        <v>266</v>
      </c>
      <c r="C193" s="31">
        <v>4301070920</v>
      </c>
      <c r="D193" s="197">
        <v>4607111035929</v>
      </c>
      <c r="E193" s="198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1"/>
      <c r="R193" s="191"/>
      <c r="S193" s="191"/>
      <c r="T193" s="192"/>
      <c r="U193" s="34"/>
      <c r="V193" s="34"/>
      <c r="W193" s="35" t="s">
        <v>69</v>
      </c>
      <c r="X193" s="186">
        <v>12</v>
      </c>
      <c r="Y193" s="187">
        <f>IFERROR(IF(X193="","",X193),"")</f>
        <v>12</v>
      </c>
      <c r="Z193" s="36">
        <f>IFERROR(IF(X193="","",X193*0.0155),"")</f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3" t="s">
        <v>1</v>
      </c>
      <c r="BM193" s="67">
        <f>IFERROR(X193*I193,"0")</f>
        <v>89.64</v>
      </c>
      <c r="BN193" s="67">
        <f>IFERROR(Y193*I193,"0")</f>
        <v>89.64</v>
      </c>
      <c r="BO193" s="67">
        <f>IFERROR(X193/J193,"0")</f>
        <v>0.14285714285714285</v>
      </c>
      <c r="BP193" s="67">
        <f>IFERROR(Y193/J193,"0")</f>
        <v>0.14285714285714285</v>
      </c>
    </row>
    <row r="194" spans="1:68" x14ac:dyDescent="0.2">
      <c r="A194" s="211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12"/>
      <c r="P194" s="199" t="s">
        <v>71</v>
      </c>
      <c r="Q194" s="200"/>
      <c r="R194" s="200"/>
      <c r="S194" s="200"/>
      <c r="T194" s="200"/>
      <c r="U194" s="200"/>
      <c r="V194" s="201"/>
      <c r="W194" s="37" t="s">
        <v>69</v>
      </c>
      <c r="X194" s="188">
        <f>IFERROR(SUM(X190:X193),"0")</f>
        <v>24</v>
      </c>
      <c r="Y194" s="188">
        <f>IFERROR(SUM(Y190:Y193),"0")</f>
        <v>24</v>
      </c>
      <c r="Z194" s="188">
        <f>IFERROR(IF(Z190="",0,Z190),"0")+IFERROR(IF(Z191="",0,Z191),"0")+IFERROR(IF(Z192="",0,Z192),"0")+IFERROR(IF(Z193="",0,Z193),"0")</f>
        <v>0.372</v>
      </c>
      <c r="AA194" s="189"/>
      <c r="AB194" s="189"/>
      <c r="AC194" s="189"/>
    </row>
    <row r="195" spans="1:68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12"/>
      <c r="P195" s="199" t="s">
        <v>71</v>
      </c>
      <c r="Q195" s="200"/>
      <c r="R195" s="200"/>
      <c r="S195" s="200"/>
      <c r="T195" s="200"/>
      <c r="U195" s="200"/>
      <c r="V195" s="201"/>
      <c r="W195" s="37" t="s">
        <v>72</v>
      </c>
      <c r="X195" s="188">
        <f>IFERROR(SUMPRODUCT(X190:X193*H190:H193),"0")</f>
        <v>168.96</v>
      </c>
      <c r="Y195" s="188">
        <f>IFERROR(SUMPRODUCT(Y190:Y193*H190:H193),"0")</f>
        <v>168.96</v>
      </c>
      <c r="Z195" s="37"/>
      <c r="AA195" s="189"/>
      <c r="AB195" s="189"/>
      <c r="AC195" s="189"/>
    </row>
    <row r="196" spans="1:68" ht="16.5" customHeight="1" x14ac:dyDescent="0.25">
      <c r="A196" s="202" t="s">
        <v>267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80"/>
      <c r="AB196" s="180"/>
      <c r="AC196" s="180"/>
    </row>
    <row r="197" spans="1:68" ht="14.25" customHeight="1" x14ac:dyDescent="0.25">
      <c r="A197" s="225" t="s">
        <v>63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79"/>
      <c r="AB197" s="179"/>
      <c r="AC197" s="179"/>
    </row>
    <row r="198" spans="1:68" ht="16.5" customHeight="1" x14ac:dyDescent="0.25">
      <c r="A198" s="54" t="s">
        <v>268</v>
      </c>
      <c r="B198" s="54" t="s">
        <v>269</v>
      </c>
      <c r="C198" s="31">
        <v>4301071033</v>
      </c>
      <c r="D198" s="197">
        <v>4607111035332</v>
      </c>
      <c r="E198" s="198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59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1"/>
      <c r="R198" s="191"/>
      <c r="S198" s="191"/>
      <c r="T198" s="192"/>
      <c r="U198" s="34"/>
      <c r="V198" s="34"/>
      <c r="W198" s="35" t="s">
        <v>69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customHeight="1" x14ac:dyDescent="0.25">
      <c r="A199" s="54" t="s">
        <v>270</v>
      </c>
      <c r="B199" s="54" t="s">
        <v>271</v>
      </c>
      <c r="C199" s="31">
        <v>4301071000</v>
      </c>
      <c r="D199" s="197">
        <v>4607111038708</v>
      </c>
      <c r="E199" s="198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1"/>
      <c r="R199" s="191"/>
      <c r="S199" s="191"/>
      <c r="T199" s="192"/>
      <c r="U199" s="34"/>
      <c r="V199" s="34"/>
      <c r="W199" s="35" t="s">
        <v>69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211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12"/>
      <c r="P200" s="199" t="s">
        <v>71</v>
      </c>
      <c r="Q200" s="200"/>
      <c r="R200" s="200"/>
      <c r="S200" s="200"/>
      <c r="T200" s="200"/>
      <c r="U200" s="200"/>
      <c r="V200" s="201"/>
      <c r="W200" s="37" t="s">
        <v>69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x14ac:dyDescent="0.2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12"/>
      <c r="P201" s="199" t="s">
        <v>71</v>
      </c>
      <c r="Q201" s="200"/>
      <c r="R201" s="200"/>
      <c r="S201" s="200"/>
      <c r="T201" s="200"/>
      <c r="U201" s="200"/>
      <c r="V201" s="201"/>
      <c r="W201" s="37" t="s">
        <v>72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customHeight="1" x14ac:dyDescent="0.2">
      <c r="A202" s="221" t="s">
        <v>272</v>
      </c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48"/>
      <c r="AB202" s="48"/>
      <c r="AC202" s="48"/>
    </row>
    <row r="203" spans="1:68" ht="16.5" customHeight="1" x14ac:dyDescent="0.25">
      <c r="A203" s="202" t="s">
        <v>273</v>
      </c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180"/>
      <c r="AB203" s="180"/>
      <c r="AC203" s="180"/>
    </row>
    <row r="204" spans="1:68" ht="14.25" customHeight="1" x14ac:dyDescent="0.25">
      <c r="A204" s="225" t="s">
        <v>63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79"/>
      <c r="AB204" s="179"/>
      <c r="AC204" s="179"/>
    </row>
    <row r="205" spans="1:68" ht="27" customHeight="1" x14ac:dyDescent="0.25">
      <c r="A205" s="54" t="s">
        <v>274</v>
      </c>
      <c r="B205" s="54" t="s">
        <v>275</v>
      </c>
      <c r="C205" s="31">
        <v>4301071036</v>
      </c>
      <c r="D205" s="197">
        <v>4607111036162</v>
      </c>
      <c r="E205" s="198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90</v>
      </c>
      <c r="P205" s="274" t="s">
        <v>276</v>
      </c>
      <c r="Q205" s="191"/>
      <c r="R205" s="191"/>
      <c r="S205" s="191"/>
      <c r="T205" s="192"/>
      <c r="U205" s="34"/>
      <c r="V205" s="34"/>
      <c r="W205" s="35" t="s">
        <v>69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11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12"/>
      <c r="P206" s="199" t="s">
        <v>71</v>
      </c>
      <c r="Q206" s="200"/>
      <c r="R206" s="200"/>
      <c r="S206" s="200"/>
      <c r="T206" s="200"/>
      <c r="U206" s="200"/>
      <c r="V206" s="201"/>
      <c r="W206" s="37" t="s">
        <v>69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12"/>
      <c r="P207" s="199" t="s">
        <v>71</v>
      </c>
      <c r="Q207" s="200"/>
      <c r="R207" s="200"/>
      <c r="S207" s="200"/>
      <c r="T207" s="200"/>
      <c r="U207" s="200"/>
      <c r="V207" s="201"/>
      <c r="W207" s="37" t="s">
        <v>72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customHeight="1" x14ac:dyDescent="0.2">
      <c r="A208" s="221" t="s">
        <v>277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48"/>
      <c r="AB208" s="48"/>
      <c r="AC208" s="48"/>
    </row>
    <row r="209" spans="1:68" ht="16.5" customHeight="1" x14ac:dyDescent="0.25">
      <c r="A209" s="202" t="s">
        <v>278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80"/>
      <c r="AB209" s="180"/>
      <c r="AC209" s="180"/>
    </row>
    <row r="210" spans="1:68" ht="14.25" customHeight="1" x14ac:dyDescent="0.25">
      <c r="A210" s="225" t="s">
        <v>63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79"/>
      <c r="AB210" s="179"/>
      <c r="AC210" s="179"/>
    </row>
    <row r="211" spans="1:68" ht="27" customHeight="1" x14ac:dyDescent="0.25">
      <c r="A211" s="54" t="s">
        <v>279</v>
      </c>
      <c r="B211" s="54" t="s">
        <v>280</v>
      </c>
      <c r="C211" s="31">
        <v>4301071029</v>
      </c>
      <c r="D211" s="197">
        <v>4607111035899</v>
      </c>
      <c r="E211" s="198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1"/>
      <c r="R211" s="191"/>
      <c r="S211" s="191"/>
      <c r="T211" s="192"/>
      <c r="U211" s="34"/>
      <c r="V211" s="34"/>
      <c r="W211" s="35" t="s">
        <v>69</v>
      </c>
      <c r="X211" s="186">
        <v>0</v>
      </c>
      <c r="Y211" s="18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70</v>
      </c>
      <c r="AK211" s="69">
        <v>1</v>
      </c>
      <c r="BB211" s="147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281</v>
      </c>
      <c r="B212" s="54" t="s">
        <v>282</v>
      </c>
      <c r="C212" s="31">
        <v>4301070991</v>
      </c>
      <c r="D212" s="197">
        <v>4607111038180</v>
      </c>
      <c r="E212" s="198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3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1"/>
      <c r="R212" s="191"/>
      <c r="S212" s="191"/>
      <c r="T212" s="192"/>
      <c r="U212" s="34"/>
      <c r="V212" s="34"/>
      <c r="W212" s="35" t="s">
        <v>69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1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12"/>
      <c r="P213" s="199" t="s">
        <v>71</v>
      </c>
      <c r="Q213" s="200"/>
      <c r="R213" s="200"/>
      <c r="S213" s="200"/>
      <c r="T213" s="200"/>
      <c r="U213" s="200"/>
      <c r="V213" s="201"/>
      <c r="W213" s="37" t="s">
        <v>69</v>
      </c>
      <c r="X213" s="188">
        <f>IFERROR(SUM(X211:X212),"0")</f>
        <v>0</v>
      </c>
      <c r="Y213" s="188">
        <f>IFERROR(SUM(Y211:Y212),"0")</f>
        <v>0</v>
      </c>
      <c r="Z213" s="188">
        <f>IFERROR(IF(Z211="",0,Z211),"0")+IFERROR(IF(Z212="",0,Z212),"0")</f>
        <v>0</v>
      </c>
      <c r="AA213" s="189"/>
      <c r="AB213" s="189"/>
      <c r="AC213" s="189"/>
    </row>
    <row r="214" spans="1:68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12"/>
      <c r="P214" s="199" t="s">
        <v>71</v>
      </c>
      <c r="Q214" s="200"/>
      <c r="R214" s="200"/>
      <c r="S214" s="200"/>
      <c r="T214" s="200"/>
      <c r="U214" s="200"/>
      <c r="V214" s="201"/>
      <c r="W214" s="37" t="s">
        <v>72</v>
      </c>
      <c r="X214" s="188">
        <f>IFERROR(SUMPRODUCT(X211:X212*H211:H212),"0")</f>
        <v>0</v>
      </c>
      <c r="Y214" s="188">
        <f>IFERROR(SUMPRODUCT(Y211:Y212*H211:H212),"0")</f>
        <v>0</v>
      </c>
      <c r="Z214" s="37"/>
      <c r="AA214" s="189"/>
      <c r="AB214" s="189"/>
      <c r="AC214" s="189"/>
    </row>
    <row r="215" spans="1:68" ht="27.75" customHeight="1" x14ac:dyDescent="0.2">
      <c r="A215" s="221" t="s">
        <v>202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48"/>
      <c r="AB215" s="48"/>
      <c r="AC215" s="48"/>
    </row>
    <row r="216" spans="1:68" ht="16.5" customHeight="1" x14ac:dyDescent="0.25">
      <c r="A216" s="202" t="s">
        <v>202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80"/>
      <c r="AB216" s="180"/>
      <c r="AC216" s="180"/>
    </row>
    <row r="217" spans="1:68" ht="14.25" customHeight="1" x14ac:dyDescent="0.25">
      <c r="A217" s="225" t="s">
        <v>63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79"/>
      <c r="AB217" s="179"/>
      <c r="AC217" s="179"/>
    </row>
    <row r="218" spans="1:68" ht="27" customHeight="1" x14ac:dyDescent="0.25">
      <c r="A218" s="54" t="s">
        <v>283</v>
      </c>
      <c r="B218" s="54" t="s">
        <v>284</v>
      </c>
      <c r="C218" s="31">
        <v>4301071014</v>
      </c>
      <c r="D218" s="197">
        <v>4640242181264</v>
      </c>
      <c r="E218" s="198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388" t="s">
        <v>285</v>
      </c>
      <c r="Q218" s="191"/>
      <c r="R218" s="191"/>
      <c r="S218" s="191"/>
      <c r="T218" s="192"/>
      <c r="U218" s="34"/>
      <c r="V218" s="34"/>
      <c r="W218" s="35" t="s">
        <v>69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286</v>
      </c>
      <c r="B219" s="54" t="s">
        <v>287</v>
      </c>
      <c r="C219" s="31">
        <v>4301071021</v>
      </c>
      <c r="D219" s="197">
        <v>4640242181325</v>
      </c>
      <c r="E219" s="198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291" t="s">
        <v>288</v>
      </c>
      <c r="Q219" s="191"/>
      <c r="R219" s="191"/>
      <c r="S219" s="191"/>
      <c r="T219" s="192"/>
      <c r="U219" s="34"/>
      <c r="V219" s="34"/>
      <c r="W219" s="35" t="s">
        <v>69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70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289</v>
      </c>
      <c r="B220" s="54" t="s">
        <v>290</v>
      </c>
      <c r="C220" s="31">
        <v>4301070993</v>
      </c>
      <c r="D220" s="197">
        <v>4640242180670</v>
      </c>
      <c r="E220" s="198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210" t="s">
        <v>291</v>
      </c>
      <c r="Q220" s="191"/>
      <c r="R220" s="191"/>
      <c r="S220" s="191"/>
      <c r="T220" s="192"/>
      <c r="U220" s="34"/>
      <c r="V220" s="34"/>
      <c r="W220" s="35" t="s">
        <v>69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70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11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12"/>
      <c r="P221" s="199" t="s">
        <v>71</v>
      </c>
      <c r="Q221" s="200"/>
      <c r="R221" s="200"/>
      <c r="S221" s="200"/>
      <c r="T221" s="200"/>
      <c r="U221" s="200"/>
      <c r="V221" s="201"/>
      <c r="W221" s="37" t="s">
        <v>69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12"/>
      <c r="P222" s="199" t="s">
        <v>71</v>
      </c>
      <c r="Q222" s="200"/>
      <c r="R222" s="200"/>
      <c r="S222" s="200"/>
      <c r="T222" s="200"/>
      <c r="U222" s="200"/>
      <c r="V222" s="201"/>
      <c r="W222" s="37" t="s">
        <v>72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customHeight="1" x14ac:dyDescent="0.25">
      <c r="A223" s="225" t="s">
        <v>133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79"/>
      <c r="AB223" s="179"/>
      <c r="AC223" s="179"/>
    </row>
    <row r="224" spans="1:68" ht="27" customHeight="1" x14ac:dyDescent="0.25">
      <c r="A224" s="54" t="s">
        <v>292</v>
      </c>
      <c r="B224" s="54" t="s">
        <v>293</v>
      </c>
      <c r="C224" s="31">
        <v>4301131019</v>
      </c>
      <c r="D224" s="197">
        <v>4640242180427</v>
      </c>
      <c r="E224" s="198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125</v>
      </c>
      <c r="L224" s="32" t="s">
        <v>67</v>
      </c>
      <c r="M224" s="33" t="s">
        <v>68</v>
      </c>
      <c r="N224" s="33"/>
      <c r="O224" s="32">
        <v>180</v>
      </c>
      <c r="P224" s="306" t="s">
        <v>294</v>
      </c>
      <c r="Q224" s="191"/>
      <c r="R224" s="191"/>
      <c r="S224" s="191"/>
      <c r="T224" s="192"/>
      <c r="U224" s="34"/>
      <c r="V224" s="34"/>
      <c r="W224" s="35" t="s">
        <v>69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2" t="s">
        <v>79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1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12"/>
      <c r="P225" s="199" t="s">
        <v>71</v>
      </c>
      <c r="Q225" s="200"/>
      <c r="R225" s="200"/>
      <c r="S225" s="200"/>
      <c r="T225" s="200"/>
      <c r="U225" s="200"/>
      <c r="V225" s="201"/>
      <c r="W225" s="37" t="s">
        <v>69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12"/>
      <c r="P226" s="199" t="s">
        <v>71</v>
      </c>
      <c r="Q226" s="200"/>
      <c r="R226" s="200"/>
      <c r="S226" s="200"/>
      <c r="T226" s="200"/>
      <c r="U226" s="200"/>
      <c r="V226" s="201"/>
      <c r="W226" s="37" t="s">
        <v>72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customHeight="1" x14ac:dyDescent="0.25">
      <c r="A227" s="225" t="s">
        <v>75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79"/>
      <c r="AB227" s="179"/>
      <c r="AC227" s="179"/>
    </row>
    <row r="228" spans="1:68" ht="27" customHeight="1" x14ac:dyDescent="0.25">
      <c r="A228" s="54" t="s">
        <v>295</v>
      </c>
      <c r="B228" s="54" t="s">
        <v>296</v>
      </c>
      <c r="C228" s="31">
        <v>4301132080</v>
      </c>
      <c r="D228" s="197">
        <v>4640242180397</v>
      </c>
      <c r="E228" s="198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77" t="s">
        <v>297</v>
      </c>
      <c r="Q228" s="191"/>
      <c r="R228" s="191"/>
      <c r="S228" s="191"/>
      <c r="T228" s="192"/>
      <c r="U228" s="34"/>
      <c r="V228" s="34"/>
      <c r="W228" s="35" t="s">
        <v>69</v>
      </c>
      <c r="X228" s="186">
        <v>12</v>
      </c>
      <c r="Y228" s="187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3" t="s">
        <v>79</v>
      </c>
      <c r="BM228" s="67">
        <f>IFERROR(X228*I228,"0")</f>
        <v>75.12</v>
      </c>
      <c r="BN228" s="67">
        <f>IFERROR(Y228*I228,"0")</f>
        <v>75.12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298</v>
      </c>
      <c r="B229" s="54" t="s">
        <v>299</v>
      </c>
      <c r="C229" s="31">
        <v>4301132104</v>
      </c>
      <c r="D229" s="197">
        <v>4640242181219</v>
      </c>
      <c r="E229" s="198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125</v>
      </c>
      <c r="L229" s="32" t="s">
        <v>67</v>
      </c>
      <c r="M229" s="33" t="s">
        <v>68</v>
      </c>
      <c r="N229" s="33"/>
      <c r="O229" s="32">
        <v>180</v>
      </c>
      <c r="P229" s="309" t="s">
        <v>300</v>
      </c>
      <c r="Q229" s="191"/>
      <c r="R229" s="191"/>
      <c r="S229" s="191"/>
      <c r="T229" s="192"/>
      <c r="U229" s="34"/>
      <c r="V229" s="34"/>
      <c r="W229" s="35" t="s">
        <v>69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4" t="s">
        <v>79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1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12"/>
      <c r="P230" s="199" t="s">
        <v>71</v>
      </c>
      <c r="Q230" s="200"/>
      <c r="R230" s="200"/>
      <c r="S230" s="200"/>
      <c r="T230" s="200"/>
      <c r="U230" s="200"/>
      <c r="V230" s="201"/>
      <c r="W230" s="37" t="s">
        <v>69</v>
      </c>
      <c r="X230" s="188">
        <f>IFERROR(SUM(X228:X229),"0")</f>
        <v>12</v>
      </c>
      <c r="Y230" s="188">
        <f>IFERROR(SUM(Y228:Y229),"0")</f>
        <v>12</v>
      </c>
      <c r="Z230" s="188">
        <f>IFERROR(IF(Z228="",0,Z228),"0")+IFERROR(IF(Z229="",0,Z229),"0")</f>
        <v>0.186</v>
      </c>
      <c r="AA230" s="189"/>
      <c r="AB230" s="189"/>
      <c r="AC230" s="189"/>
    </row>
    <row r="231" spans="1:68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12"/>
      <c r="P231" s="199" t="s">
        <v>71</v>
      </c>
      <c r="Q231" s="200"/>
      <c r="R231" s="200"/>
      <c r="S231" s="200"/>
      <c r="T231" s="200"/>
      <c r="U231" s="200"/>
      <c r="V231" s="201"/>
      <c r="W231" s="37" t="s">
        <v>72</v>
      </c>
      <c r="X231" s="188">
        <f>IFERROR(SUMPRODUCT(X228:X229*H228:H229),"0")</f>
        <v>72</v>
      </c>
      <c r="Y231" s="188">
        <f>IFERROR(SUMPRODUCT(Y228:Y229*H228:H229),"0")</f>
        <v>72</v>
      </c>
      <c r="Z231" s="37"/>
      <c r="AA231" s="189"/>
      <c r="AB231" s="189"/>
      <c r="AC231" s="189"/>
    </row>
    <row r="232" spans="1:68" ht="14.25" customHeight="1" x14ac:dyDescent="0.25">
      <c r="A232" s="225" t="s">
        <v>152</v>
      </c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179"/>
      <c r="AB232" s="179"/>
      <c r="AC232" s="179"/>
    </row>
    <row r="233" spans="1:68" ht="27" customHeight="1" x14ac:dyDescent="0.25">
      <c r="A233" s="54" t="s">
        <v>301</v>
      </c>
      <c r="B233" s="54" t="s">
        <v>302</v>
      </c>
      <c r="C233" s="31">
        <v>4301136028</v>
      </c>
      <c r="D233" s="197">
        <v>4640242180304</v>
      </c>
      <c r="E233" s="198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78</v>
      </c>
      <c r="L233" s="32" t="s">
        <v>67</v>
      </c>
      <c r="M233" s="33" t="s">
        <v>68</v>
      </c>
      <c r="N233" s="33"/>
      <c r="O233" s="32">
        <v>180</v>
      </c>
      <c r="P233" s="310" t="s">
        <v>303</v>
      </c>
      <c r="Q233" s="191"/>
      <c r="R233" s="191"/>
      <c r="S233" s="191"/>
      <c r="T233" s="192"/>
      <c r="U233" s="34"/>
      <c r="V233" s="34"/>
      <c r="W233" s="35" t="s">
        <v>69</v>
      </c>
      <c r="X233" s="186">
        <v>28</v>
      </c>
      <c r="Y233" s="187">
        <f>IFERROR(IF(X233="","",X233),"")</f>
        <v>28</v>
      </c>
      <c r="Z233" s="36">
        <f>IFERROR(IF(X233="","",X233*0.00936),"")</f>
        <v>0.26207999999999998</v>
      </c>
      <c r="AA233" s="56"/>
      <c r="AB233" s="57"/>
      <c r="AC233" s="68"/>
      <c r="AG233" s="67"/>
      <c r="AJ233" s="69" t="s">
        <v>70</v>
      </c>
      <c r="AK233" s="69">
        <v>1</v>
      </c>
      <c r="BB233" s="155" t="s">
        <v>79</v>
      </c>
      <c r="BM233" s="67">
        <f>IFERROR(X233*I233,"0")</f>
        <v>80.936800000000005</v>
      </c>
      <c r="BN233" s="67">
        <f>IFERROR(Y233*I233,"0")</f>
        <v>80.936800000000005</v>
      </c>
      <c r="BO233" s="67">
        <f>IFERROR(X233/J233,"0")</f>
        <v>0.22222222222222221</v>
      </c>
      <c r="BP233" s="67">
        <f>IFERROR(Y233/J233,"0")</f>
        <v>0.22222222222222221</v>
      </c>
    </row>
    <row r="234" spans="1:68" ht="27" customHeight="1" x14ac:dyDescent="0.25">
      <c r="A234" s="54" t="s">
        <v>304</v>
      </c>
      <c r="B234" s="54" t="s">
        <v>305</v>
      </c>
      <c r="C234" s="31">
        <v>4301136026</v>
      </c>
      <c r="D234" s="197">
        <v>4640242180236</v>
      </c>
      <c r="E234" s="198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233" t="s">
        <v>306</v>
      </c>
      <c r="Q234" s="191"/>
      <c r="R234" s="191"/>
      <c r="S234" s="191"/>
      <c r="T234" s="192"/>
      <c r="U234" s="34"/>
      <c r="V234" s="34"/>
      <c r="W234" s="35" t="s">
        <v>69</v>
      </c>
      <c r="X234" s="186">
        <v>0</v>
      </c>
      <c r="Y234" s="187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6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307</v>
      </c>
      <c r="B235" s="54" t="s">
        <v>308</v>
      </c>
      <c r="C235" s="31">
        <v>4301136029</v>
      </c>
      <c r="D235" s="197">
        <v>4640242180410</v>
      </c>
      <c r="E235" s="198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78</v>
      </c>
      <c r="L235" s="32" t="s">
        <v>67</v>
      </c>
      <c r="M235" s="33" t="s">
        <v>68</v>
      </c>
      <c r="N235" s="33"/>
      <c r="O235" s="32">
        <v>180</v>
      </c>
      <c r="P235" s="3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1"/>
      <c r="R235" s="191"/>
      <c r="S235" s="191"/>
      <c r="T235" s="192"/>
      <c r="U235" s="34"/>
      <c r="V235" s="34"/>
      <c r="W235" s="35" t="s">
        <v>69</v>
      </c>
      <c r="X235" s="186">
        <v>0</v>
      </c>
      <c r="Y235" s="187">
        <f>IFERROR(IF(X235="","",X235),"")</f>
        <v>0</v>
      </c>
      <c r="Z235" s="36">
        <f>IFERROR(IF(X235="","",X235*0.00936),"")</f>
        <v>0</v>
      </c>
      <c r="AA235" s="56"/>
      <c r="AB235" s="57"/>
      <c r="AC235" s="68"/>
      <c r="AG235" s="67"/>
      <c r="AJ235" s="69" t="s">
        <v>70</v>
      </c>
      <c r="AK235" s="69">
        <v>1</v>
      </c>
      <c r="BB235" s="157" t="s">
        <v>79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11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12"/>
      <c r="P236" s="199" t="s">
        <v>71</v>
      </c>
      <c r="Q236" s="200"/>
      <c r="R236" s="200"/>
      <c r="S236" s="200"/>
      <c r="T236" s="200"/>
      <c r="U236" s="200"/>
      <c r="V236" s="201"/>
      <c r="W236" s="37" t="s">
        <v>69</v>
      </c>
      <c r="X236" s="188">
        <f>IFERROR(SUM(X233:X235),"0")</f>
        <v>28</v>
      </c>
      <c r="Y236" s="188">
        <f>IFERROR(SUM(Y233:Y235),"0")</f>
        <v>28</v>
      </c>
      <c r="Z236" s="188">
        <f>IFERROR(IF(Z233="",0,Z233),"0")+IFERROR(IF(Z234="",0,Z234),"0")+IFERROR(IF(Z235="",0,Z235),"0")</f>
        <v>0.26207999999999998</v>
      </c>
      <c r="AA236" s="189"/>
      <c r="AB236" s="189"/>
      <c r="AC236" s="189"/>
    </row>
    <row r="237" spans="1:68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12"/>
      <c r="P237" s="199" t="s">
        <v>71</v>
      </c>
      <c r="Q237" s="200"/>
      <c r="R237" s="200"/>
      <c r="S237" s="200"/>
      <c r="T237" s="200"/>
      <c r="U237" s="200"/>
      <c r="V237" s="201"/>
      <c r="W237" s="37" t="s">
        <v>72</v>
      </c>
      <c r="X237" s="188">
        <f>IFERROR(SUMPRODUCT(X233:X235*H233:H235),"0")</f>
        <v>75.600000000000009</v>
      </c>
      <c r="Y237" s="188">
        <f>IFERROR(SUMPRODUCT(Y233:Y235*H233:H235),"0")</f>
        <v>75.600000000000009</v>
      </c>
      <c r="Z237" s="37"/>
      <c r="AA237" s="189"/>
      <c r="AB237" s="189"/>
      <c r="AC237" s="189"/>
    </row>
    <row r="238" spans="1:68" ht="14.25" customHeight="1" x14ac:dyDescent="0.25">
      <c r="A238" s="225" t="s">
        <v>129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179"/>
      <c r="AB238" s="179"/>
      <c r="AC238" s="179"/>
    </row>
    <row r="239" spans="1:68" ht="27" customHeight="1" x14ac:dyDescent="0.25">
      <c r="A239" s="54" t="s">
        <v>309</v>
      </c>
      <c r="B239" s="54" t="s">
        <v>310</v>
      </c>
      <c r="C239" s="31">
        <v>4301135193</v>
      </c>
      <c r="D239" s="197">
        <v>4640242180403</v>
      </c>
      <c r="E239" s="198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78</v>
      </c>
      <c r="L239" s="32" t="s">
        <v>67</v>
      </c>
      <c r="M239" s="33" t="s">
        <v>68</v>
      </c>
      <c r="N239" s="33"/>
      <c r="O239" s="32">
        <v>180</v>
      </c>
      <c r="P239" s="288" t="s">
        <v>311</v>
      </c>
      <c r="Q239" s="191"/>
      <c r="R239" s="191"/>
      <c r="S239" s="191"/>
      <c r="T239" s="192"/>
      <c r="U239" s="34"/>
      <c r="V239" s="34"/>
      <c r="W239" s="35" t="s">
        <v>69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8" t="s">
        <v>79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312</v>
      </c>
      <c r="B240" s="54" t="s">
        <v>313</v>
      </c>
      <c r="C240" s="31">
        <v>4301135394</v>
      </c>
      <c r="D240" s="197">
        <v>4640242181561</v>
      </c>
      <c r="E240" s="198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78</v>
      </c>
      <c r="L240" s="32" t="s">
        <v>67</v>
      </c>
      <c r="M240" s="33" t="s">
        <v>68</v>
      </c>
      <c r="N240" s="33"/>
      <c r="O240" s="32">
        <v>180</v>
      </c>
      <c r="P240" s="253" t="s">
        <v>314</v>
      </c>
      <c r="Q240" s="191"/>
      <c r="R240" s="191"/>
      <c r="S240" s="191"/>
      <c r="T240" s="192"/>
      <c r="U240" s="34"/>
      <c r="V240" s="34"/>
      <c r="W240" s="35" t="s">
        <v>69</v>
      </c>
      <c r="X240" s="186">
        <v>14</v>
      </c>
      <c r="Y240" s="187">
        <f t="shared" si="24"/>
        <v>14</v>
      </c>
      <c r="Z240" s="36">
        <f>IFERROR(IF(X240="","",X240*0.00936),"")</f>
        <v>0.13103999999999999</v>
      </c>
      <c r="AA240" s="56"/>
      <c r="AB240" s="57"/>
      <c r="AC240" s="68"/>
      <c r="AG240" s="67"/>
      <c r="AJ240" s="69" t="s">
        <v>70</v>
      </c>
      <c r="AK240" s="69">
        <v>1</v>
      </c>
      <c r="BB240" s="159" t="s">
        <v>79</v>
      </c>
      <c r="BM240" s="67">
        <f t="shared" si="25"/>
        <v>54.488</v>
      </c>
      <c r="BN240" s="67">
        <f t="shared" si="26"/>
        <v>54.488</v>
      </c>
      <c r="BO240" s="67">
        <f t="shared" si="27"/>
        <v>0.1111111111111111</v>
      </c>
      <c r="BP240" s="67">
        <f t="shared" si="28"/>
        <v>0.1111111111111111</v>
      </c>
    </row>
    <row r="241" spans="1:68" ht="37.5" customHeight="1" x14ac:dyDescent="0.25">
      <c r="A241" s="54" t="s">
        <v>315</v>
      </c>
      <c r="B241" s="54" t="s">
        <v>316</v>
      </c>
      <c r="C241" s="31">
        <v>4301135187</v>
      </c>
      <c r="D241" s="197">
        <v>4640242180328</v>
      </c>
      <c r="E241" s="198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78</v>
      </c>
      <c r="L241" s="32" t="s">
        <v>67</v>
      </c>
      <c r="M241" s="33" t="s">
        <v>68</v>
      </c>
      <c r="N241" s="33"/>
      <c r="O241" s="32">
        <v>180</v>
      </c>
      <c r="P241" s="352" t="s">
        <v>317</v>
      </c>
      <c r="Q241" s="191"/>
      <c r="R241" s="191"/>
      <c r="S241" s="191"/>
      <c r="T241" s="192"/>
      <c r="U241" s="34"/>
      <c r="V241" s="34"/>
      <c r="W241" s="35" t="s">
        <v>69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70</v>
      </c>
      <c r="AK241" s="69">
        <v>1</v>
      </c>
      <c r="BB241" s="160" t="s">
        <v>79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318</v>
      </c>
      <c r="B242" s="54" t="s">
        <v>319</v>
      </c>
      <c r="C242" s="31">
        <v>4301135186</v>
      </c>
      <c r="D242" s="197">
        <v>4640242180311</v>
      </c>
      <c r="E242" s="198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249" t="s">
        <v>320</v>
      </c>
      <c r="Q242" s="191"/>
      <c r="R242" s="191"/>
      <c r="S242" s="191"/>
      <c r="T242" s="192"/>
      <c r="U242" s="34"/>
      <c r="V242" s="34"/>
      <c r="W242" s="35" t="s">
        <v>69</v>
      </c>
      <c r="X242" s="186">
        <v>0</v>
      </c>
      <c r="Y242" s="187">
        <f t="shared" si="24"/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70</v>
      </c>
      <c r="AK242" s="69">
        <v>1</v>
      </c>
      <c r="BB242" s="161" t="s">
        <v>79</v>
      </c>
      <c r="BM242" s="67">
        <f t="shared" si="25"/>
        <v>0</v>
      </c>
      <c r="BN242" s="67">
        <f t="shared" si="26"/>
        <v>0</v>
      </c>
      <c r="BO242" s="67">
        <f t="shared" si="27"/>
        <v>0</v>
      </c>
      <c r="BP242" s="67">
        <f t="shared" si="28"/>
        <v>0</v>
      </c>
    </row>
    <row r="243" spans="1:68" ht="27" customHeight="1" x14ac:dyDescent="0.25">
      <c r="A243" s="54" t="s">
        <v>321</v>
      </c>
      <c r="B243" s="54" t="s">
        <v>322</v>
      </c>
      <c r="C243" s="31">
        <v>4301135320</v>
      </c>
      <c r="D243" s="197">
        <v>4640242181592</v>
      </c>
      <c r="E243" s="198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79" t="s">
        <v>323</v>
      </c>
      <c r="Q243" s="191"/>
      <c r="R243" s="191"/>
      <c r="S243" s="191"/>
      <c r="T243" s="192"/>
      <c r="U243" s="34"/>
      <c r="V243" s="34"/>
      <c r="W243" s="35" t="s">
        <v>69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2" t="s">
        <v>79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324</v>
      </c>
      <c r="B244" s="54" t="s">
        <v>325</v>
      </c>
      <c r="C244" s="31">
        <v>4301135405</v>
      </c>
      <c r="D244" s="197">
        <v>4640242181523</v>
      </c>
      <c r="E244" s="198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0" t="s">
        <v>326</v>
      </c>
      <c r="Q244" s="191"/>
      <c r="R244" s="191"/>
      <c r="S244" s="191"/>
      <c r="T244" s="192"/>
      <c r="U244" s="34"/>
      <c r="V244" s="34"/>
      <c r="W244" s="35" t="s">
        <v>69</v>
      </c>
      <c r="X244" s="186">
        <v>0</v>
      </c>
      <c r="Y244" s="187">
        <f t="shared" si="24"/>
        <v>0</v>
      </c>
      <c r="Z244" s="36">
        <f t="shared" si="29"/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3" t="s">
        <v>79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327</v>
      </c>
      <c r="B245" s="54" t="s">
        <v>328</v>
      </c>
      <c r="C245" s="31">
        <v>4301135404</v>
      </c>
      <c r="D245" s="197">
        <v>4640242181516</v>
      </c>
      <c r="E245" s="198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78</v>
      </c>
      <c r="L245" s="32" t="s">
        <v>67</v>
      </c>
      <c r="M245" s="33" t="s">
        <v>68</v>
      </c>
      <c r="N245" s="33"/>
      <c r="O245" s="32">
        <v>180</v>
      </c>
      <c r="P245" s="305" t="s">
        <v>329</v>
      </c>
      <c r="Q245" s="191"/>
      <c r="R245" s="191"/>
      <c r="S245" s="191"/>
      <c r="T245" s="192"/>
      <c r="U245" s="34"/>
      <c r="V245" s="34"/>
      <c r="W245" s="35" t="s">
        <v>69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4" t="s">
        <v>79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customHeight="1" x14ac:dyDescent="0.25">
      <c r="A246" s="54" t="s">
        <v>330</v>
      </c>
      <c r="B246" s="54" t="s">
        <v>331</v>
      </c>
      <c r="C246" s="31">
        <v>4301135402</v>
      </c>
      <c r="D246" s="197">
        <v>4640242181493</v>
      </c>
      <c r="E246" s="198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3" t="s">
        <v>332</v>
      </c>
      <c r="Q246" s="191"/>
      <c r="R246" s="191"/>
      <c r="S246" s="191"/>
      <c r="T246" s="192"/>
      <c r="U246" s="34"/>
      <c r="V246" s="34"/>
      <c r="W246" s="35" t="s">
        <v>69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5" t="s">
        <v>79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4301135375</v>
      </c>
      <c r="D247" s="197">
        <v>4640242181486</v>
      </c>
      <c r="E247" s="198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78</v>
      </c>
      <c r="L247" s="32" t="s">
        <v>67</v>
      </c>
      <c r="M247" s="33" t="s">
        <v>68</v>
      </c>
      <c r="N247" s="33"/>
      <c r="O247" s="32">
        <v>180</v>
      </c>
      <c r="P247" s="351" t="s">
        <v>335</v>
      </c>
      <c r="Q247" s="191"/>
      <c r="R247" s="191"/>
      <c r="S247" s="191"/>
      <c r="T247" s="192"/>
      <c r="U247" s="34"/>
      <c r="V247" s="34"/>
      <c r="W247" s="35" t="s">
        <v>69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70</v>
      </c>
      <c r="AK247" s="69">
        <v>1</v>
      </c>
      <c r="BB247" s="166" t="s">
        <v>79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336</v>
      </c>
      <c r="B248" s="54" t="s">
        <v>337</v>
      </c>
      <c r="C248" s="31">
        <v>4301135403</v>
      </c>
      <c r="D248" s="197">
        <v>4640242181509</v>
      </c>
      <c r="E248" s="198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78</v>
      </c>
      <c r="L248" s="32" t="s">
        <v>67</v>
      </c>
      <c r="M248" s="33" t="s">
        <v>68</v>
      </c>
      <c r="N248" s="33"/>
      <c r="O248" s="32">
        <v>180</v>
      </c>
      <c r="P248" s="312" t="s">
        <v>338</v>
      </c>
      <c r="Q248" s="191"/>
      <c r="R248" s="191"/>
      <c r="S248" s="191"/>
      <c r="T248" s="192"/>
      <c r="U248" s="34"/>
      <c r="V248" s="34"/>
      <c r="W248" s="35" t="s">
        <v>69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70</v>
      </c>
      <c r="AK248" s="69">
        <v>1</v>
      </c>
      <c r="BB248" s="167" t="s">
        <v>79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4301135304</v>
      </c>
      <c r="D249" s="197">
        <v>4640242181240</v>
      </c>
      <c r="E249" s="198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78</v>
      </c>
      <c r="L249" s="32" t="s">
        <v>67</v>
      </c>
      <c r="M249" s="33" t="s">
        <v>68</v>
      </c>
      <c r="N249" s="33"/>
      <c r="O249" s="32">
        <v>180</v>
      </c>
      <c r="P249" s="213" t="s">
        <v>341</v>
      </c>
      <c r="Q249" s="191"/>
      <c r="R249" s="191"/>
      <c r="S249" s="191"/>
      <c r="T249" s="192"/>
      <c r="U249" s="34"/>
      <c r="V249" s="34"/>
      <c r="W249" s="35" t="s">
        <v>69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70</v>
      </c>
      <c r="AK249" s="69">
        <v>1</v>
      </c>
      <c r="BB249" s="168" t="s">
        <v>79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342</v>
      </c>
      <c r="B250" s="54" t="s">
        <v>343</v>
      </c>
      <c r="C250" s="31">
        <v>4301135310</v>
      </c>
      <c r="D250" s="197">
        <v>4640242181318</v>
      </c>
      <c r="E250" s="198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65" t="s">
        <v>344</v>
      </c>
      <c r="Q250" s="191"/>
      <c r="R250" s="191"/>
      <c r="S250" s="191"/>
      <c r="T250" s="192"/>
      <c r="U250" s="34"/>
      <c r="V250" s="34"/>
      <c r="W250" s="35" t="s">
        <v>69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9" t="s">
        <v>79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4301135306</v>
      </c>
      <c r="D251" s="197">
        <v>4640242181578</v>
      </c>
      <c r="E251" s="198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125</v>
      </c>
      <c r="L251" s="32" t="s">
        <v>67</v>
      </c>
      <c r="M251" s="33" t="s">
        <v>68</v>
      </c>
      <c r="N251" s="33"/>
      <c r="O251" s="32">
        <v>180</v>
      </c>
      <c r="P251" s="325" t="s">
        <v>347</v>
      </c>
      <c r="Q251" s="191"/>
      <c r="R251" s="191"/>
      <c r="S251" s="191"/>
      <c r="T251" s="192"/>
      <c r="U251" s="34"/>
      <c r="V251" s="34"/>
      <c r="W251" s="35" t="s">
        <v>69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70" t="s">
        <v>79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348</v>
      </c>
      <c r="B252" s="54" t="s">
        <v>349</v>
      </c>
      <c r="C252" s="31">
        <v>4301135305</v>
      </c>
      <c r="D252" s="197">
        <v>4640242181394</v>
      </c>
      <c r="E252" s="198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125</v>
      </c>
      <c r="L252" s="32" t="s">
        <v>67</v>
      </c>
      <c r="M252" s="33" t="s">
        <v>68</v>
      </c>
      <c r="N252" s="33"/>
      <c r="O252" s="32">
        <v>180</v>
      </c>
      <c r="P252" s="230" t="s">
        <v>350</v>
      </c>
      <c r="Q252" s="191"/>
      <c r="R252" s="191"/>
      <c r="S252" s="191"/>
      <c r="T252" s="192"/>
      <c r="U252" s="34"/>
      <c r="V252" s="34"/>
      <c r="W252" s="35" t="s">
        <v>69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71" t="s">
        <v>79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351</v>
      </c>
      <c r="B253" s="54" t="s">
        <v>352</v>
      </c>
      <c r="C253" s="31">
        <v>4301135309</v>
      </c>
      <c r="D253" s="197">
        <v>4640242181332</v>
      </c>
      <c r="E253" s="198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125</v>
      </c>
      <c r="L253" s="32" t="s">
        <v>67</v>
      </c>
      <c r="M253" s="33" t="s">
        <v>68</v>
      </c>
      <c r="N253" s="33"/>
      <c r="O253" s="32">
        <v>180</v>
      </c>
      <c r="P253" s="370" t="s">
        <v>353</v>
      </c>
      <c r="Q253" s="191"/>
      <c r="R253" s="191"/>
      <c r="S253" s="191"/>
      <c r="T253" s="192"/>
      <c r="U253" s="34"/>
      <c r="V253" s="34"/>
      <c r="W253" s="35" t="s">
        <v>69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72" t="s">
        <v>79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354</v>
      </c>
      <c r="B254" s="54" t="s">
        <v>355</v>
      </c>
      <c r="C254" s="31">
        <v>4301135308</v>
      </c>
      <c r="D254" s="197">
        <v>4640242181349</v>
      </c>
      <c r="E254" s="198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125</v>
      </c>
      <c r="L254" s="32" t="s">
        <v>67</v>
      </c>
      <c r="M254" s="33" t="s">
        <v>68</v>
      </c>
      <c r="N254" s="33"/>
      <c r="O254" s="32">
        <v>180</v>
      </c>
      <c r="P254" s="324" t="s">
        <v>356</v>
      </c>
      <c r="Q254" s="191"/>
      <c r="R254" s="191"/>
      <c r="S254" s="191"/>
      <c r="T254" s="192"/>
      <c r="U254" s="34"/>
      <c r="V254" s="34"/>
      <c r="W254" s="35" t="s">
        <v>69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73" t="s">
        <v>79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4301135307</v>
      </c>
      <c r="D255" s="197">
        <v>4640242181370</v>
      </c>
      <c r="E255" s="198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125</v>
      </c>
      <c r="L255" s="32" t="s">
        <v>67</v>
      </c>
      <c r="M255" s="33" t="s">
        <v>68</v>
      </c>
      <c r="N255" s="33"/>
      <c r="O255" s="32">
        <v>180</v>
      </c>
      <c r="P255" s="256" t="s">
        <v>359</v>
      </c>
      <c r="Q255" s="191"/>
      <c r="R255" s="191"/>
      <c r="S255" s="191"/>
      <c r="T255" s="192"/>
      <c r="U255" s="34"/>
      <c r="V255" s="34"/>
      <c r="W255" s="35" t="s">
        <v>69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74" t="s">
        <v>79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4301135319</v>
      </c>
      <c r="D256" s="197">
        <v>4607111037473</v>
      </c>
      <c r="E256" s="198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332" t="s">
        <v>362</v>
      </c>
      <c r="Q256" s="191"/>
      <c r="R256" s="191"/>
      <c r="S256" s="191"/>
      <c r="T256" s="192"/>
      <c r="U256" s="34"/>
      <c r="V256" s="34"/>
      <c r="W256" s="35" t="s">
        <v>69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75" t="s">
        <v>79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363</v>
      </c>
      <c r="B257" s="54" t="s">
        <v>364</v>
      </c>
      <c r="C257" s="31">
        <v>4301135198</v>
      </c>
      <c r="D257" s="197">
        <v>4640242180663</v>
      </c>
      <c r="E257" s="198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337" t="s">
        <v>365</v>
      </c>
      <c r="Q257" s="191"/>
      <c r="R257" s="191"/>
      <c r="S257" s="191"/>
      <c r="T257" s="192"/>
      <c r="U257" s="34"/>
      <c r="V257" s="34"/>
      <c r="W257" s="35" t="s">
        <v>69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76" t="s">
        <v>79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211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12"/>
      <c r="P258" s="199" t="s">
        <v>71</v>
      </c>
      <c r="Q258" s="200"/>
      <c r="R258" s="200"/>
      <c r="S258" s="200"/>
      <c r="T258" s="200"/>
      <c r="U258" s="200"/>
      <c r="V258" s="201"/>
      <c r="W258" s="37" t="s">
        <v>69</v>
      </c>
      <c r="X258" s="188">
        <f>IFERROR(SUM(X239:X257),"0")</f>
        <v>14</v>
      </c>
      <c r="Y258" s="188">
        <f>IFERROR(SUM(Y239:Y257),"0")</f>
        <v>14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0.13103999999999999</v>
      </c>
      <c r="AA258" s="189"/>
      <c r="AB258" s="189"/>
      <c r="AC258" s="189"/>
    </row>
    <row r="259" spans="1:68" x14ac:dyDescent="0.2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12"/>
      <c r="P259" s="199" t="s">
        <v>71</v>
      </c>
      <c r="Q259" s="200"/>
      <c r="R259" s="200"/>
      <c r="S259" s="200"/>
      <c r="T259" s="200"/>
      <c r="U259" s="200"/>
      <c r="V259" s="201"/>
      <c r="W259" s="37" t="s">
        <v>72</v>
      </c>
      <c r="X259" s="188">
        <f>IFERROR(SUMPRODUCT(X239:X257*H239:H257),"0")</f>
        <v>51.800000000000004</v>
      </c>
      <c r="Y259" s="188">
        <f>IFERROR(SUMPRODUCT(Y239:Y257*H239:H257),"0")</f>
        <v>51.800000000000004</v>
      </c>
      <c r="Z259" s="37"/>
      <c r="AA259" s="189"/>
      <c r="AB259" s="189"/>
      <c r="AC259" s="189"/>
    </row>
    <row r="260" spans="1:68" ht="15" customHeight="1" x14ac:dyDescent="0.2">
      <c r="A260" s="292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93"/>
      <c r="P260" s="206" t="s">
        <v>366</v>
      </c>
      <c r="Q260" s="207"/>
      <c r="R260" s="207"/>
      <c r="S260" s="207"/>
      <c r="T260" s="207"/>
      <c r="U260" s="207"/>
      <c r="V260" s="208"/>
      <c r="W260" s="37" t="s">
        <v>72</v>
      </c>
      <c r="X260" s="188">
        <f>IFERROR(X24+X33+X40+X49+X60+X66+X71+X77+X87+X94+X104+X110+X116+X122+X127+X133+X138+X144+X152+X157+X165+X169+X177+X187+X195+X201+X207+X214+X222+X226+X231+X237+X259,"0")</f>
        <v>5077.2800000000007</v>
      </c>
      <c r="Y260" s="188">
        <f>IFERROR(Y24+Y33+Y40+Y49+Y60+Y66+Y71+Y77+Y87+Y94+Y104+Y110+Y116+Y122+Y127+Y133+Y138+Y144+Y152+Y157+Y165+Y169+Y177+Y187+Y195+Y201+Y207+Y214+Y222+Y226+Y231+Y237+Y259,"0")</f>
        <v>5077.2800000000007</v>
      </c>
      <c r="Z260" s="37"/>
      <c r="AA260" s="189"/>
      <c r="AB260" s="189"/>
      <c r="AC260" s="189"/>
    </row>
    <row r="261" spans="1:68" x14ac:dyDescent="0.2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93"/>
      <c r="P261" s="206" t="s">
        <v>367</v>
      </c>
      <c r="Q261" s="207"/>
      <c r="R261" s="207"/>
      <c r="S261" s="207"/>
      <c r="T261" s="207"/>
      <c r="U261" s="207"/>
      <c r="V261" s="208"/>
      <c r="W261" s="37" t="s">
        <v>72</v>
      </c>
      <c r="X261" s="188">
        <f>IFERROR(SUM(BM22:BM257),"0")</f>
        <v>5771.0079999999989</v>
      </c>
      <c r="Y261" s="188">
        <f>IFERROR(SUM(BN22:BN257),"0")</f>
        <v>5771.0079999999989</v>
      </c>
      <c r="Z261" s="37"/>
      <c r="AA261" s="189"/>
      <c r="AB261" s="189"/>
      <c r="AC261" s="189"/>
    </row>
    <row r="262" spans="1:68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93"/>
      <c r="P262" s="206" t="s">
        <v>368</v>
      </c>
      <c r="Q262" s="207"/>
      <c r="R262" s="207"/>
      <c r="S262" s="207"/>
      <c r="T262" s="207"/>
      <c r="U262" s="207"/>
      <c r="V262" s="208"/>
      <c r="W262" s="37" t="s">
        <v>369</v>
      </c>
      <c r="X262" s="38">
        <f>ROUNDUP(SUM(BO22:BO257),0)</f>
        <v>18</v>
      </c>
      <c r="Y262" s="38">
        <f>ROUNDUP(SUM(BP22:BP257),0)</f>
        <v>18</v>
      </c>
      <c r="Z262" s="37"/>
      <c r="AA262" s="189"/>
      <c r="AB262" s="189"/>
      <c r="AC262" s="189"/>
    </row>
    <row r="263" spans="1:68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93"/>
      <c r="P263" s="206" t="s">
        <v>370</v>
      </c>
      <c r="Q263" s="207"/>
      <c r="R263" s="207"/>
      <c r="S263" s="207"/>
      <c r="T263" s="207"/>
      <c r="U263" s="207"/>
      <c r="V263" s="208"/>
      <c r="W263" s="37" t="s">
        <v>72</v>
      </c>
      <c r="X263" s="188">
        <f>GrossWeightTotal+PalletQtyTotal*25</f>
        <v>6221.0079999999989</v>
      </c>
      <c r="Y263" s="188">
        <f>GrossWeightTotalR+PalletQtyTotalR*25</f>
        <v>6221.0079999999989</v>
      </c>
      <c r="Z263" s="37"/>
      <c r="AA263" s="189"/>
      <c r="AB263" s="189"/>
      <c r="AC263" s="189"/>
    </row>
    <row r="264" spans="1:68" x14ac:dyDescent="0.2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93"/>
      <c r="P264" s="206" t="s">
        <v>371</v>
      </c>
      <c r="Q264" s="207"/>
      <c r="R264" s="207"/>
      <c r="S264" s="207"/>
      <c r="T264" s="207"/>
      <c r="U264" s="207"/>
      <c r="V264" s="208"/>
      <c r="W264" s="37" t="s">
        <v>369</v>
      </c>
      <c r="X264" s="188">
        <f>IFERROR(X23+X32+X39+X48+X59+X65+X70+X76+X86+X93+X103+X109+X115+X121+X126+X132+X137+X143+X151+X156+X164+X168+X176+X186+X194+X200+X206+X213+X221+X225+X230+X236+X258,"0")</f>
        <v>1348</v>
      </c>
      <c r="Y264" s="188">
        <f>IFERROR(Y23+Y32+Y39+Y48+Y59+Y65+Y70+Y76+Y86+Y93+Y103+Y109+Y115+Y121+Y126+Y132+Y137+Y143+Y151+Y156+Y164+Y168+Y176+Y186+Y194+Y200+Y206+Y213+Y221+Y225+Y230+Y236+Y258,"0")</f>
        <v>1348</v>
      </c>
      <c r="Z264" s="37"/>
      <c r="AA264" s="189"/>
      <c r="AB264" s="189"/>
      <c r="AC264" s="189"/>
    </row>
    <row r="265" spans="1:68" ht="14.25" customHeight="1" x14ac:dyDescent="0.2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93"/>
      <c r="P265" s="206" t="s">
        <v>372</v>
      </c>
      <c r="Q265" s="207"/>
      <c r="R265" s="207"/>
      <c r="S265" s="207"/>
      <c r="T265" s="207"/>
      <c r="U265" s="207"/>
      <c r="V265" s="208"/>
      <c r="W265" s="39" t="s">
        <v>373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22.353960000000001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374</v>
      </c>
      <c r="B267" s="177" t="s">
        <v>62</v>
      </c>
      <c r="C267" s="193" t="s">
        <v>73</v>
      </c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20"/>
      <c r="T267" s="193" t="s">
        <v>201</v>
      </c>
      <c r="U267" s="220"/>
      <c r="V267" s="177" t="s">
        <v>224</v>
      </c>
      <c r="W267" s="193" t="s">
        <v>237</v>
      </c>
      <c r="X267" s="219"/>
      <c r="Y267" s="219"/>
      <c r="Z267" s="220"/>
      <c r="AA267" s="177" t="s">
        <v>272</v>
      </c>
      <c r="AB267" s="177" t="s">
        <v>277</v>
      </c>
      <c r="AC267" s="177" t="s">
        <v>202</v>
      </c>
      <c r="AF267" s="178"/>
    </row>
    <row r="268" spans="1:68" ht="14.25" customHeight="1" thickTop="1" x14ac:dyDescent="0.2">
      <c r="A268" s="195" t="s">
        <v>375</v>
      </c>
      <c r="B268" s="193" t="s">
        <v>62</v>
      </c>
      <c r="C268" s="193" t="s">
        <v>74</v>
      </c>
      <c r="D268" s="193" t="s">
        <v>86</v>
      </c>
      <c r="E268" s="193" t="s">
        <v>94</v>
      </c>
      <c r="F268" s="193" t="s">
        <v>107</v>
      </c>
      <c r="G268" s="193" t="s">
        <v>122</v>
      </c>
      <c r="H268" s="193" t="s">
        <v>128</v>
      </c>
      <c r="I268" s="193" t="s">
        <v>132</v>
      </c>
      <c r="J268" s="193" t="s">
        <v>138</v>
      </c>
      <c r="K268" s="193" t="s">
        <v>151</v>
      </c>
      <c r="L268" s="193" t="s">
        <v>159</v>
      </c>
      <c r="M268" s="193" t="s">
        <v>172</v>
      </c>
      <c r="N268" s="178"/>
      <c r="O268" s="193" t="s">
        <v>177</v>
      </c>
      <c r="P268" s="193" t="s">
        <v>182</v>
      </c>
      <c r="Q268" s="193" t="s">
        <v>187</v>
      </c>
      <c r="R268" s="193" t="s">
        <v>190</v>
      </c>
      <c r="S268" s="193" t="s">
        <v>198</v>
      </c>
      <c r="T268" s="193" t="s">
        <v>202</v>
      </c>
      <c r="U268" s="193" t="s">
        <v>206</v>
      </c>
      <c r="V268" s="193" t="s">
        <v>225</v>
      </c>
      <c r="W268" s="193" t="s">
        <v>238</v>
      </c>
      <c r="X268" s="193" t="s">
        <v>245</v>
      </c>
      <c r="Y268" s="193" t="s">
        <v>258</v>
      </c>
      <c r="Z268" s="193" t="s">
        <v>267</v>
      </c>
      <c r="AA268" s="193" t="s">
        <v>273</v>
      </c>
      <c r="AB268" s="193" t="s">
        <v>278</v>
      </c>
      <c r="AC268" s="193" t="s">
        <v>202</v>
      </c>
      <c r="AF268" s="178"/>
    </row>
    <row r="269" spans="1:68" ht="13.5" customHeight="1" thickBot="1" x14ac:dyDescent="0.25">
      <c r="A269" s="196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78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F269" s="178"/>
    </row>
    <row r="270" spans="1:68" ht="18" customHeight="1" thickTop="1" thickBot="1" x14ac:dyDescent="0.25">
      <c r="A270" s="40" t="s">
        <v>376</v>
      </c>
      <c r="B270" s="46">
        <f>IFERROR(X22*H22,"0")</f>
        <v>0</v>
      </c>
      <c r="C270" s="46">
        <f>IFERROR(X28*H28,"0")+IFERROR(X29*H29,"0")+IFERROR(X30*H30,"0")+IFERROR(X31*H31,"0")</f>
        <v>84</v>
      </c>
      <c r="D270" s="46">
        <f>IFERROR(X36*H36,"0")+IFERROR(X37*H37,"0")+IFERROR(X38*H38,"0")</f>
        <v>0</v>
      </c>
      <c r="E270" s="46">
        <f>IFERROR(X43*H43,"0")+IFERROR(X44*H44,"0")+IFERROR(X45*H45,"0")+IFERROR(X46*H46,"0")+IFERROR(X47*H47,"0")</f>
        <v>0</v>
      </c>
      <c r="F270" s="46">
        <f>IFERROR(X52*H52,"0")+IFERROR(X53*H53,"0")+IFERROR(X54*H54,"0")+IFERROR(X55*H55,"0")+IFERROR(X56*H56,"0")+IFERROR(X57*H57,"0")+IFERROR(X58*H58,"0")</f>
        <v>0</v>
      </c>
      <c r="G270" s="46">
        <f>IFERROR(X63*H63,"0")+IFERROR(X64*H64,"0")</f>
        <v>108.6</v>
      </c>
      <c r="H270" s="46">
        <f>IFERROR(X69*H69,"0")</f>
        <v>50.4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1260</v>
      </c>
      <c r="K270" s="46">
        <f>IFERROR(X90*H90,"0")+IFERROR(X91*H91,"0")+IFERROR(X92*H92,"0")</f>
        <v>198.24</v>
      </c>
      <c r="L270" s="46">
        <f>IFERROR(X97*H97,"0")+IFERROR(X98*H98,"0")+IFERROR(X99*H99,"0")+IFERROR(X100*H100,"0")+IFERROR(X101*H101,"0")+IFERROR(X102*H102,"0")</f>
        <v>1025.28</v>
      </c>
      <c r="M270" s="46">
        <f>IFERROR(X107*H107,"0")+IFERROR(X108*H108,"0")</f>
        <v>1008</v>
      </c>
      <c r="N270" s="178"/>
      <c r="O270" s="46">
        <f>IFERROR(X113*H113,"0")+IFERROR(X114*H114,"0")</f>
        <v>294</v>
      </c>
      <c r="P270" s="46">
        <f>IFERROR(X119*H119,"0")+IFERROR(X120*H120,"0")</f>
        <v>210</v>
      </c>
      <c r="Q270" s="46">
        <f>IFERROR(X125*H125,"0")</f>
        <v>84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0</v>
      </c>
      <c r="V270" s="46">
        <f>IFERROR(X161*H161,"0")+IFERROR(X162*H162,"0")+IFERROR(X163*H163,"0")+IFERROR(X167*H167,"0")</f>
        <v>168</v>
      </c>
      <c r="W270" s="46">
        <f>IFERROR(X173*H173,"0")+IFERROR(X174*H174,"0")+IFERROR(X175*H175,"0")</f>
        <v>67.199999999999989</v>
      </c>
      <c r="X270" s="46">
        <f>IFERROR(X180*H180,"0")+IFERROR(X181*H181,"0")+IFERROR(X182*H182,"0")+IFERROR(X183*H183,"0")+IFERROR(X184*H184,"0")+IFERROR(X185*H185,"0")</f>
        <v>0</v>
      </c>
      <c r="Y270" s="46">
        <f>IFERROR(X190*H190,"0")+IFERROR(X191*H191,"0")+IFERROR(X192*H192,"0")+IFERROR(X193*H193,"0")</f>
        <v>168.96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199.40000000000003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377</v>
      </c>
      <c r="B272" s="58" t="s">
        <v>378</v>
      </c>
      <c r="C272" s="58" t="s">
        <v>379</v>
      </c>
    </row>
    <row r="273" spans="1:3" x14ac:dyDescent="0.2">
      <c r="A273" s="59">
        <f>SUMPRODUCT(--(BB:BB="ЗПФ"),--(W:W="кор"),H:H,Y:Y)+SUMPRODUCT(--(BB:BB="ЗПФ"),--(W:W="кг"),Y:Y)</f>
        <v>1370.0400000000002</v>
      </c>
      <c r="B273" s="60">
        <f>SUMPRODUCT(--(BB:BB="ПГП"),--(W:W="кор"),H:H,Y:Y)+SUMPRODUCT(--(BB:BB="ПГП"),--(W:W="кг"),Y:Y)</f>
        <v>3707.2400000000002</v>
      </c>
      <c r="C273" s="60">
        <f>SUMPRODUCT(--(BB:BB="КИЗ"),--(W:W="кор"),H:H,Y:Y)+SUMPRODUCT(--(BB:BB="КИЗ"),--(W:W="кг"),Y:Y)</f>
        <v>0</v>
      </c>
    </row>
  </sheetData>
  <sheetProtection algorithmName="SHA-512" hashValue="Pi3r2PpMEU6cCT6pwq+xnnJ4U8BnSb8GYPYnEptNLSdS6o/fuXmVI+HRGRh8fphaMUR2ETNQFAB8l6g/BGe2og==" saltValue="GZTdbvQZXK6Dd83xSWEi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D257:E257"/>
    <mergeCell ref="D268:D269"/>
    <mergeCell ref="M268:M269"/>
    <mergeCell ref="P36:T36"/>
    <mergeCell ref="P107:T107"/>
    <mergeCell ref="D150:E150"/>
    <mergeCell ref="P101:T101"/>
    <mergeCell ref="P194:V194"/>
    <mergeCell ref="A103:O104"/>
    <mergeCell ref="A168:O169"/>
    <mergeCell ref="P187:V187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D254:E254"/>
    <mergeCell ref="P229:T229"/>
    <mergeCell ref="D125:E12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P71:V71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166:Z166"/>
    <mergeCell ref="D229:E229"/>
    <mergeCell ref="P131:T131"/>
    <mergeCell ref="D108:E108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P59:V59"/>
    <mergeCell ref="P97:T97"/>
    <mergeCell ref="D211:E211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P156:V156"/>
    <mergeCell ref="P92:T92"/>
    <mergeCell ref="P173:T173"/>
    <mergeCell ref="P29:T29"/>
    <mergeCell ref="P100:T100"/>
    <mergeCell ref="D81:E81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P155:T155"/>
    <mergeCell ref="P220:T220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380</v>
      </c>
      <c r="H1" s="52"/>
    </row>
    <row r="3" spans="2:8" x14ac:dyDescent="0.2">
      <c r="B3" s="47" t="s">
        <v>381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382</v>
      </c>
      <c r="C6" s="47" t="s">
        <v>383</v>
      </c>
      <c r="D6" s="47" t="s">
        <v>384</v>
      </c>
      <c r="E6" s="47"/>
    </row>
    <row r="7" spans="2:8" x14ac:dyDescent="0.2">
      <c r="B7" s="47" t="s">
        <v>385</v>
      </c>
      <c r="C7" s="47" t="s">
        <v>386</v>
      </c>
      <c r="D7" s="47" t="s">
        <v>387</v>
      </c>
      <c r="E7" s="47"/>
    </row>
    <row r="8" spans="2:8" x14ac:dyDescent="0.2">
      <c r="B8" s="47" t="s">
        <v>14</v>
      </c>
      <c r="C8" s="47" t="s">
        <v>388</v>
      </c>
      <c r="D8" s="47" t="s">
        <v>389</v>
      </c>
      <c r="E8" s="47"/>
    </row>
    <row r="9" spans="2:8" x14ac:dyDescent="0.2">
      <c r="B9" s="47" t="s">
        <v>390</v>
      </c>
      <c r="C9" s="47" t="s">
        <v>391</v>
      </c>
      <c r="D9" s="47" t="s">
        <v>392</v>
      </c>
      <c r="E9" s="47"/>
    </row>
    <row r="11" spans="2:8" x14ac:dyDescent="0.2">
      <c r="B11" s="47" t="s">
        <v>393</v>
      </c>
      <c r="C11" s="47" t="s">
        <v>383</v>
      </c>
      <c r="D11" s="47"/>
      <c r="E11" s="47"/>
    </row>
    <row r="13" spans="2:8" x14ac:dyDescent="0.2">
      <c r="B13" s="47" t="s">
        <v>394</v>
      </c>
      <c r="C13" s="47" t="s">
        <v>386</v>
      </c>
      <c r="D13" s="47"/>
      <c r="E13" s="47"/>
    </row>
    <row r="15" spans="2:8" x14ac:dyDescent="0.2">
      <c r="B15" s="47" t="s">
        <v>395</v>
      </c>
      <c r="C15" s="47" t="s">
        <v>388</v>
      </c>
      <c r="D15" s="47"/>
      <c r="E15" s="47"/>
    </row>
    <row r="17" spans="2:5" x14ac:dyDescent="0.2">
      <c r="B17" s="47" t="s">
        <v>396</v>
      </c>
      <c r="C17" s="47" t="s">
        <v>391</v>
      </c>
      <c r="D17" s="47"/>
      <c r="E17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  <row r="21" spans="2:5" x14ac:dyDescent="0.2">
      <c r="B21" s="47" t="s">
        <v>399</v>
      </c>
      <c r="C21" s="47"/>
      <c r="D21" s="47"/>
      <c r="E21" s="47"/>
    </row>
    <row r="22" spans="2:5" x14ac:dyDescent="0.2">
      <c r="B22" s="47" t="s">
        <v>400</v>
      </c>
      <c r="C22" s="47"/>
      <c r="D22" s="47"/>
      <c r="E22" s="47"/>
    </row>
    <row r="23" spans="2:5" x14ac:dyDescent="0.2">
      <c r="B23" s="47" t="s">
        <v>401</v>
      </c>
      <c r="C23" s="47"/>
      <c r="D23" s="47"/>
      <c r="E23" s="47"/>
    </row>
    <row r="24" spans="2:5" x14ac:dyDescent="0.2">
      <c r="B24" s="47" t="s">
        <v>402</v>
      </c>
      <c r="C24" s="47"/>
      <c r="D24" s="47"/>
      <c r="E24" s="47"/>
    </row>
    <row r="25" spans="2:5" x14ac:dyDescent="0.2">
      <c r="B25" s="47" t="s">
        <v>403</v>
      </c>
      <c r="C25" s="47"/>
      <c r="D25" s="47"/>
      <c r="E25" s="47"/>
    </row>
    <row r="26" spans="2:5" x14ac:dyDescent="0.2">
      <c r="B26" s="47" t="s">
        <v>404</v>
      </c>
      <c r="C26" s="47"/>
      <c r="D26" s="47"/>
      <c r="E26" s="47"/>
    </row>
    <row r="27" spans="2:5" x14ac:dyDescent="0.2">
      <c r="B27" s="47" t="s">
        <v>405</v>
      </c>
      <c r="C27" s="47"/>
      <c r="D27" s="47"/>
      <c r="E27" s="47"/>
    </row>
    <row r="28" spans="2:5" x14ac:dyDescent="0.2">
      <c r="B28" s="47" t="s">
        <v>406</v>
      </c>
      <c r="C28" s="47"/>
      <c r="D28" s="47"/>
      <c r="E28" s="47"/>
    </row>
    <row r="29" spans="2:5" x14ac:dyDescent="0.2">
      <c r="B29" s="47" t="s">
        <v>407</v>
      </c>
      <c r="C29" s="47"/>
      <c r="D29" s="47"/>
      <c r="E29" s="47"/>
    </row>
  </sheetData>
  <sheetProtection algorithmName="SHA-512" hashValue="GpIOukBosJnKAuzoHMb/XY38Pcg/QDe+h6hcwHpzlIUtbUptP1aO8rAKd9ExcOACitWER8XS4092SdxyFMo0+w==" saltValue="vabFDVODCsb8PvN8IK2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