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B996DE9-C0CE-4272-8DEF-3A86F7432E0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596" i="1" l="1"/>
  <c r="X585" i="1"/>
  <c r="X584" i="1"/>
  <c r="BO583" i="1"/>
  <c r="BM583" i="1"/>
  <c r="Y583" i="1"/>
  <c r="X581" i="1"/>
  <c r="Y580" i="1"/>
  <c r="X580" i="1"/>
  <c r="BP579" i="1"/>
  <c r="BO579" i="1"/>
  <c r="BN579" i="1"/>
  <c r="BM579" i="1"/>
  <c r="Z579" i="1"/>
  <c r="Z580" i="1" s="1"/>
  <c r="Y579" i="1"/>
  <c r="Y581" i="1" s="1"/>
  <c r="X577" i="1"/>
  <c r="X576" i="1"/>
  <c r="BO575" i="1"/>
  <c r="BM575" i="1"/>
  <c r="Y575" i="1"/>
  <c r="X573" i="1"/>
  <c r="Y572" i="1"/>
  <c r="X572" i="1"/>
  <c r="BP571" i="1"/>
  <c r="BO571" i="1"/>
  <c r="BN571" i="1"/>
  <c r="BM571" i="1"/>
  <c r="Z571" i="1"/>
  <c r="Y571" i="1"/>
  <c r="BP570" i="1"/>
  <c r="BO570" i="1"/>
  <c r="BN570" i="1"/>
  <c r="BM570" i="1"/>
  <c r="Z570" i="1"/>
  <c r="Z572" i="1" s="1"/>
  <c r="Y570" i="1"/>
  <c r="AE596" i="1" s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Z559" i="1" s="1"/>
  <c r="Y557" i="1"/>
  <c r="Y560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Z545" i="1" s="1"/>
  <c r="Y541" i="1"/>
  <c r="Y546" i="1" s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7" i="1"/>
  <c r="Y526" i="1"/>
  <c r="X526" i="1"/>
  <c r="BP525" i="1"/>
  <c r="BO525" i="1"/>
  <c r="BN525" i="1"/>
  <c r="BM525" i="1"/>
  <c r="Z525" i="1"/>
  <c r="Z526" i="1" s="1"/>
  <c r="Y525" i="1"/>
  <c r="Y527" i="1" s="1"/>
  <c r="P525" i="1"/>
  <c r="X523" i="1"/>
  <c r="X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X517" i="1"/>
  <c r="X516" i="1"/>
  <c r="BP515" i="1"/>
  <c r="BO515" i="1"/>
  <c r="BN515" i="1"/>
  <c r="BM515" i="1"/>
  <c r="Z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P511" i="1"/>
  <c r="BO511" i="1"/>
  <c r="BN511" i="1"/>
  <c r="BM511" i="1"/>
  <c r="Z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P505" i="1"/>
  <c r="BO505" i="1"/>
  <c r="BN505" i="1"/>
  <c r="BM505" i="1"/>
  <c r="Z505" i="1"/>
  <c r="Y505" i="1"/>
  <c r="Y507" i="1" s="1"/>
  <c r="P505" i="1"/>
  <c r="X503" i="1"/>
  <c r="X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X489" i="1"/>
  <c r="Y488" i="1"/>
  <c r="X488" i="1"/>
  <c r="BP487" i="1"/>
  <c r="BO487" i="1"/>
  <c r="BN487" i="1"/>
  <c r="BM487" i="1"/>
  <c r="Z487" i="1"/>
  <c r="Z488" i="1" s="1"/>
  <c r="Y487" i="1"/>
  <c r="AB596" i="1" s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P480" i="1"/>
  <c r="X477" i="1"/>
  <c r="Y476" i="1"/>
  <c r="X476" i="1"/>
  <c r="BP475" i="1"/>
  <c r="BO475" i="1"/>
  <c r="BN475" i="1"/>
  <c r="BM475" i="1"/>
  <c r="Z475" i="1"/>
  <c r="Z476" i="1" s="1"/>
  <c r="Y475" i="1"/>
  <c r="Y477" i="1" s="1"/>
  <c r="P475" i="1"/>
  <c r="X473" i="1"/>
  <c r="X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N462" i="1"/>
  <c r="BM462" i="1"/>
  <c r="Z462" i="1"/>
  <c r="Z463" i="1" s="1"/>
  <c r="Y462" i="1"/>
  <c r="P462" i="1"/>
  <c r="X459" i="1"/>
  <c r="Y458" i="1"/>
  <c r="X458" i="1"/>
  <c r="BP457" i="1"/>
  <c r="BO457" i="1"/>
  <c r="BN457" i="1"/>
  <c r="BM457" i="1"/>
  <c r="Z457" i="1"/>
  <c r="Z458" i="1" s="1"/>
  <c r="Y457" i="1"/>
  <c r="Y459" i="1" s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Y454" i="1" s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Y407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Y403" i="1" s="1"/>
  <c r="P399" i="1"/>
  <c r="BP398" i="1"/>
  <c r="BO398" i="1"/>
  <c r="BN398" i="1"/>
  <c r="BM398" i="1"/>
  <c r="Z398" i="1"/>
  <c r="Y398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X390" i="1"/>
  <c r="Y389" i="1"/>
  <c r="X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Y390" i="1" s="1"/>
  <c r="P386" i="1"/>
  <c r="X384" i="1"/>
  <c r="X383" i="1"/>
  <c r="BP382" i="1"/>
  <c r="BO382" i="1"/>
  <c r="BN382" i="1"/>
  <c r="BM382" i="1"/>
  <c r="Z382" i="1"/>
  <c r="Y382" i="1"/>
  <c r="P382" i="1"/>
  <c r="BO381" i="1"/>
  <c r="BM381" i="1"/>
  <c r="Y381" i="1"/>
  <c r="Y383" i="1" s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X365" i="1"/>
  <c r="X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Y354" i="1" s="1"/>
  <c r="P350" i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BO343" i="1"/>
  <c r="BM343" i="1"/>
  <c r="Y343" i="1"/>
  <c r="X341" i="1"/>
  <c r="Y340" i="1"/>
  <c r="X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Y341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Y334" i="1" s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Y325" i="1" s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X308" i="1"/>
  <c r="X307" i="1"/>
  <c r="BP306" i="1"/>
  <c r="BO306" i="1"/>
  <c r="BN306" i="1"/>
  <c r="BM306" i="1"/>
  <c r="Z306" i="1"/>
  <c r="Y306" i="1"/>
  <c r="P306" i="1"/>
  <c r="BO305" i="1"/>
  <c r="BM305" i="1"/>
  <c r="Y305" i="1"/>
  <c r="Y307" i="1" s="1"/>
  <c r="P305" i="1"/>
  <c r="X303" i="1"/>
  <c r="X302" i="1"/>
  <c r="BO301" i="1"/>
  <c r="BM301" i="1"/>
  <c r="Y301" i="1"/>
  <c r="T596" i="1" s="1"/>
  <c r="P301" i="1"/>
  <c r="X298" i="1"/>
  <c r="X297" i="1"/>
  <c r="BO296" i="1"/>
  <c r="BM296" i="1"/>
  <c r="Y296" i="1"/>
  <c r="S596" i="1" s="1"/>
  <c r="P296" i="1"/>
  <c r="X293" i="1"/>
  <c r="X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Y293" i="1" s="1"/>
  <c r="P287" i="1"/>
  <c r="X284" i="1"/>
  <c r="X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Q596" i="1" s="1"/>
  <c r="P280" i="1"/>
  <c r="X277" i="1"/>
  <c r="X276" i="1"/>
  <c r="BO275" i="1"/>
  <c r="BM275" i="1"/>
  <c r="Y275" i="1"/>
  <c r="P596" i="1" s="1"/>
  <c r="P275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O596" i="1" s="1"/>
  <c r="P266" i="1"/>
  <c r="X263" i="1"/>
  <c r="X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Y263" i="1" s="1"/>
  <c r="P255" i="1"/>
  <c r="BP254" i="1"/>
  <c r="BO254" i="1"/>
  <c r="BN254" i="1"/>
  <c r="BM254" i="1"/>
  <c r="Z254" i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K596" i="1" s="1"/>
  <c r="P242" i="1"/>
  <c r="X239" i="1"/>
  <c r="X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Y239" i="1" s="1"/>
  <c r="P233" i="1"/>
  <c r="X231" i="1"/>
  <c r="X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Y217" i="1" s="1"/>
  <c r="P209" i="1"/>
  <c r="BP208" i="1"/>
  <c r="BO208" i="1"/>
  <c r="BN208" i="1"/>
  <c r="BM208" i="1"/>
  <c r="Z208" i="1"/>
  <c r="Y208" i="1"/>
  <c r="P208" i="1"/>
  <c r="X206" i="1"/>
  <c r="Y205" i="1"/>
  <c r="X205" i="1"/>
  <c r="BP204" i="1"/>
  <c r="BO204" i="1"/>
  <c r="BN204" i="1"/>
  <c r="BM204" i="1"/>
  <c r="Z204" i="1"/>
  <c r="Y204" i="1"/>
  <c r="P204" i="1"/>
  <c r="BO203" i="1"/>
  <c r="BM203" i="1"/>
  <c r="Y203" i="1"/>
  <c r="P203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BO190" i="1"/>
  <c r="BM190" i="1"/>
  <c r="Y190" i="1"/>
  <c r="P190" i="1"/>
  <c r="BP189" i="1"/>
  <c r="BO189" i="1"/>
  <c r="BN189" i="1"/>
  <c r="BM189" i="1"/>
  <c r="Z189" i="1"/>
  <c r="Y189" i="1"/>
  <c r="P189" i="1"/>
  <c r="BO188" i="1"/>
  <c r="BM188" i="1"/>
  <c r="Y188" i="1"/>
  <c r="P188" i="1"/>
  <c r="BP187" i="1"/>
  <c r="BO187" i="1"/>
  <c r="BN187" i="1"/>
  <c r="BM187" i="1"/>
  <c r="Z187" i="1"/>
  <c r="Y187" i="1"/>
  <c r="P187" i="1"/>
  <c r="BO186" i="1"/>
  <c r="BN186" i="1"/>
  <c r="BM186" i="1"/>
  <c r="Z186" i="1"/>
  <c r="Y186" i="1"/>
  <c r="P186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Y181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Y175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0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Y156" i="1" s="1"/>
  <c r="P153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G596" i="1" s="1"/>
  <c r="P148" i="1"/>
  <c r="X145" i="1"/>
  <c r="X144" i="1"/>
  <c r="BO143" i="1"/>
  <c r="BM143" i="1"/>
  <c r="Y143" i="1"/>
  <c r="Y145" i="1" s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Y139" i="1" s="1"/>
  <c r="P133" i="1"/>
  <c r="X131" i="1"/>
  <c r="X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Y131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F596" i="1" s="1"/>
  <c r="P119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Y116" i="1" s="1"/>
  <c r="P110" i="1"/>
  <c r="X108" i="1"/>
  <c r="X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Y108" i="1" s="1"/>
  <c r="P104" i="1"/>
  <c r="BP103" i="1"/>
  <c r="BO103" i="1"/>
  <c r="BN103" i="1"/>
  <c r="BM103" i="1"/>
  <c r="Z103" i="1"/>
  <c r="Y103" i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Y99" i="1" s="1"/>
  <c r="P97" i="1"/>
  <c r="BP96" i="1"/>
  <c r="BO96" i="1"/>
  <c r="BN96" i="1"/>
  <c r="BM96" i="1"/>
  <c r="Z96" i="1"/>
  <c r="Y96" i="1"/>
  <c r="Y100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Y93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89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Y79" i="1" s="1"/>
  <c r="P77" i="1"/>
  <c r="X75" i="1"/>
  <c r="X74" i="1"/>
  <c r="BO73" i="1"/>
  <c r="BM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D596" i="1" s="1"/>
  <c r="P68" i="1"/>
  <c r="X65" i="1"/>
  <c r="X64" i="1"/>
  <c r="BO63" i="1"/>
  <c r="BM63" i="1"/>
  <c r="Y63" i="1"/>
  <c r="Y65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596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7" i="1" s="1"/>
  <c r="P27" i="1"/>
  <c r="BP26" i="1"/>
  <c r="BO26" i="1"/>
  <c r="BN26" i="1"/>
  <c r="BM26" i="1"/>
  <c r="Z26" i="1"/>
  <c r="Y26" i="1"/>
  <c r="Y36" i="1" s="1"/>
  <c r="X24" i="1"/>
  <c r="X586" i="1" s="1"/>
  <c r="X23" i="1"/>
  <c r="X590" i="1" s="1"/>
  <c r="BO22" i="1"/>
  <c r="X588" i="1" s="1"/>
  <c r="BM22" i="1"/>
  <c r="X587" i="1" s="1"/>
  <c r="X589" i="1" s="1"/>
  <c r="Y22" i="1"/>
  <c r="B596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7" i="1"/>
  <c r="Z36" i="1" s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BP63" i="1"/>
  <c r="Z68" i="1"/>
  <c r="BN68" i="1"/>
  <c r="BP68" i="1"/>
  <c r="Z70" i="1"/>
  <c r="BN70" i="1"/>
  <c r="Z73" i="1"/>
  <c r="BN73" i="1"/>
  <c r="Y74" i="1"/>
  <c r="Z77" i="1"/>
  <c r="Z79" i="1" s="1"/>
  <c r="BN77" i="1"/>
  <c r="BP77" i="1"/>
  <c r="Y80" i="1"/>
  <c r="Z83" i="1"/>
  <c r="Z88" i="1" s="1"/>
  <c r="BN83" i="1"/>
  <c r="BP83" i="1"/>
  <c r="Z85" i="1"/>
  <c r="BN85" i="1"/>
  <c r="Z87" i="1"/>
  <c r="BN87" i="1"/>
  <c r="Z91" i="1"/>
  <c r="Z93" i="1" s="1"/>
  <c r="BN91" i="1"/>
  <c r="BP91" i="1"/>
  <c r="Y94" i="1"/>
  <c r="Z97" i="1"/>
  <c r="Z99" i="1" s="1"/>
  <c r="BN97" i="1"/>
  <c r="BP97" i="1"/>
  <c r="E596" i="1"/>
  <c r="Z104" i="1"/>
  <c r="Z107" i="1" s="1"/>
  <c r="BN104" i="1"/>
  <c r="BP104" i="1"/>
  <c r="Z106" i="1"/>
  <c r="BN106" i="1"/>
  <c r="Y107" i="1"/>
  <c r="Z110" i="1"/>
  <c r="Z115" i="1" s="1"/>
  <c r="BN110" i="1"/>
  <c r="BP110" i="1"/>
  <c r="Z112" i="1"/>
  <c r="BN112" i="1"/>
  <c r="Z114" i="1"/>
  <c r="BN114" i="1"/>
  <c r="Y115" i="1"/>
  <c r="Z119" i="1"/>
  <c r="Z124" i="1" s="1"/>
  <c r="BN119" i="1"/>
  <c r="BP119" i="1"/>
  <c r="Z121" i="1"/>
  <c r="BN121" i="1"/>
  <c r="Z123" i="1"/>
  <c r="BN123" i="1"/>
  <c r="Y124" i="1"/>
  <c r="Z127" i="1"/>
  <c r="Z130" i="1" s="1"/>
  <c r="BN127" i="1"/>
  <c r="BP127" i="1"/>
  <c r="Z129" i="1"/>
  <c r="BN129" i="1"/>
  <c r="Y130" i="1"/>
  <c r="Z133" i="1"/>
  <c r="Z139" i="1" s="1"/>
  <c r="BN133" i="1"/>
  <c r="BP133" i="1"/>
  <c r="Z135" i="1"/>
  <c r="BN135" i="1"/>
  <c r="Z137" i="1"/>
  <c r="BN137" i="1"/>
  <c r="Y140" i="1"/>
  <c r="Z143" i="1"/>
  <c r="Z144" i="1" s="1"/>
  <c r="BN143" i="1"/>
  <c r="BP143" i="1"/>
  <c r="Z148" i="1"/>
  <c r="Z150" i="1" s="1"/>
  <c r="BN148" i="1"/>
  <c r="BP148" i="1"/>
  <c r="Y151" i="1"/>
  <c r="Z154" i="1"/>
  <c r="Z155" i="1" s="1"/>
  <c r="BN154" i="1"/>
  <c r="Y155" i="1"/>
  <c r="Z158" i="1"/>
  <c r="Z160" i="1" s="1"/>
  <c r="BN158" i="1"/>
  <c r="BP158" i="1"/>
  <c r="Y161" i="1"/>
  <c r="H596" i="1"/>
  <c r="Z165" i="1"/>
  <c r="Z167" i="1" s="1"/>
  <c r="BN165" i="1"/>
  <c r="Y168" i="1"/>
  <c r="Z171" i="1"/>
  <c r="Z175" i="1" s="1"/>
  <c r="BN171" i="1"/>
  <c r="Z173" i="1"/>
  <c r="BN173" i="1"/>
  <c r="Y176" i="1"/>
  <c r="Z179" i="1"/>
  <c r="Z181" i="1" s="1"/>
  <c r="BN179" i="1"/>
  <c r="Y182" i="1"/>
  <c r="I596" i="1"/>
  <c r="Y195" i="1"/>
  <c r="BP186" i="1"/>
  <c r="BP190" i="1"/>
  <c r="BN190" i="1"/>
  <c r="Z190" i="1"/>
  <c r="Y194" i="1"/>
  <c r="BP199" i="1"/>
  <c r="BN199" i="1"/>
  <c r="Z199" i="1"/>
  <c r="Z200" i="1" s="1"/>
  <c r="Y201" i="1"/>
  <c r="Y206" i="1"/>
  <c r="BP203" i="1"/>
  <c r="BN203" i="1"/>
  <c r="Z203" i="1"/>
  <c r="Z205" i="1" s="1"/>
  <c r="Y216" i="1"/>
  <c r="BP211" i="1"/>
  <c r="BN211" i="1"/>
  <c r="Z211" i="1"/>
  <c r="BP215" i="1"/>
  <c r="BN215" i="1"/>
  <c r="Z215" i="1"/>
  <c r="Y231" i="1"/>
  <c r="Y230" i="1"/>
  <c r="BP219" i="1"/>
  <c r="BN219" i="1"/>
  <c r="Z219" i="1"/>
  <c r="H9" i="1"/>
  <c r="Y24" i="1"/>
  <c r="Y59" i="1"/>
  <c r="Y75" i="1"/>
  <c r="Y125" i="1"/>
  <c r="Y150" i="1"/>
  <c r="Y167" i="1"/>
  <c r="BP188" i="1"/>
  <c r="BN188" i="1"/>
  <c r="Z188" i="1"/>
  <c r="BP192" i="1"/>
  <c r="BN192" i="1"/>
  <c r="Z192" i="1"/>
  <c r="Z194" i="1" s="1"/>
  <c r="BP209" i="1"/>
  <c r="BN209" i="1"/>
  <c r="Z209" i="1"/>
  <c r="Z216" i="1" s="1"/>
  <c r="BP213" i="1"/>
  <c r="BN213" i="1"/>
  <c r="Z213" i="1"/>
  <c r="BP221" i="1"/>
  <c r="BN221" i="1"/>
  <c r="Z221" i="1"/>
  <c r="J596" i="1"/>
  <c r="Y200" i="1"/>
  <c r="Z223" i="1"/>
  <c r="BN223" i="1"/>
  <c r="Z225" i="1"/>
  <c r="BN225" i="1"/>
  <c r="Z227" i="1"/>
  <c r="BN227" i="1"/>
  <c r="Z229" i="1"/>
  <c r="BN229" i="1"/>
  <c r="Z233" i="1"/>
  <c r="Z238" i="1" s="1"/>
  <c r="BN233" i="1"/>
  <c r="BP233" i="1"/>
  <c r="Z235" i="1"/>
  <c r="BN235" i="1"/>
  <c r="Z237" i="1"/>
  <c r="BN237" i="1"/>
  <c r="Y238" i="1"/>
  <c r="Z242" i="1"/>
  <c r="Z250" i="1" s="1"/>
  <c r="BN242" i="1"/>
  <c r="BP242" i="1"/>
  <c r="Z244" i="1"/>
  <c r="BN244" i="1"/>
  <c r="Z246" i="1"/>
  <c r="BN246" i="1"/>
  <c r="Z248" i="1"/>
  <c r="BN248" i="1"/>
  <c r="Y251" i="1"/>
  <c r="M596" i="1"/>
  <c r="Z255" i="1"/>
  <c r="Z262" i="1" s="1"/>
  <c r="BN255" i="1"/>
  <c r="BP255" i="1"/>
  <c r="Z257" i="1"/>
  <c r="BN257" i="1"/>
  <c r="Z259" i="1"/>
  <c r="BN259" i="1"/>
  <c r="Z261" i="1"/>
  <c r="BN261" i="1"/>
  <c r="Y262" i="1"/>
  <c r="Z266" i="1"/>
  <c r="BN266" i="1"/>
  <c r="BP266" i="1"/>
  <c r="Z268" i="1"/>
  <c r="BN268" i="1"/>
  <c r="Z270" i="1"/>
  <c r="BN270" i="1"/>
  <c r="Y271" i="1"/>
  <c r="Z275" i="1"/>
  <c r="Z276" i="1" s="1"/>
  <c r="BN275" i="1"/>
  <c r="BP275" i="1"/>
  <c r="Y276" i="1"/>
  <c r="Z280" i="1"/>
  <c r="BN280" i="1"/>
  <c r="BP280" i="1"/>
  <c r="Z282" i="1"/>
  <c r="BN282" i="1"/>
  <c r="Y283" i="1"/>
  <c r="Z287" i="1"/>
  <c r="BN287" i="1"/>
  <c r="BP287" i="1"/>
  <c r="Z289" i="1"/>
  <c r="BN289" i="1"/>
  <c r="Z291" i="1"/>
  <c r="BN291" i="1"/>
  <c r="Y292" i="1"/>
  <c r="Z296" i="1"/>
  <c r="Z297" i="1" s="1"/>
  <c r="BN296" i="1"/>
  <c r="BP296" i="1"/>
  <c r="Y297" i="1"/>
  <c r="Z301" i="1"/>
  <c r="Z302" i="1" s="1"/>
  <c r="BN301" i="1"/>
  <c r="BP301" i="1"/>
  <c r="Y302" i="1"/>
  <c r="Z305" i="1"/>
  <c r="Z307" i="1" s="1"/>
  <c r="BN305" i="1"/>
  <c r="BP305" i="1"/>
  <c r="Y308" i="1"/>
  <c r="U596" i="1"/>
  <c r="Y319" i="1"/>
  <c r="Z312" i="1"/>
  <c r="BN312" i="1"/>
  <c r="Z314" i="1"/>
  <c r="BN314" i="1"/>
  <c r="Y318" i="1"/>
  <c r="BP322" i="1"/>
  <c r="BN322" i="1"/>
  <c r="Z322" i="1"/>
  <c r="BP330" i="1"/>
  <c r="BN330" i="1"/>
  <c r="Z330" i="1"/>
  <c r="Z340" i="1"/>
  <c r="BP338" i="1"/>
  <c r="BN338" i="1"/>
  <c r="Z338" i="1"/>
  <c r="BP344" i="1"/>
  <c r="BN344" i="1"/>
  <c r="Z344" i="1"/>
  <c r="BP352" i="1"/>
  <c r="BN352" i="1"/>
  <c r="Z352" i="1"/>
  <c r="V596" i="1"/>
  <c r="Y358" i="1"/>
  <c r="BP357" i="1"/>
  <c r="BN357" i="1"/>
  <c r="Z357" i="1"/>
  <c r="Z358" i="1" s="1"/>
  <c r="Y359" i="1"/>
  <c r="Y364" i="1"/>
  <c r="BP361" i="1"/>
  <c r="BN361" i="1"/>
  <c r="Z361" i="1"/>
  <c r="BP371" i="1"/>
  <c r="BN371" i="1"/>
  <c r="Z371" i="1"/>
  <c r="BP375" i="1"/>
  <c r="BN375" i="1"/>
  <c r="Z375" i="1"/>
  <c r="Z389" i="1"/>
  <c r="BP387" i="1"/>
  <c r="BN387" i="1"/>
  <c r="Z387" i="1"/>
  <c r="Y394" i="1"/>
  <c r="BP401" i="1"/>
  <c r="BN401" i="1"/>
  <c r="Z401" i="1"/>
  <c r="Y408" i="1"/>
  <c r="BP405" i="1"/>
  <c r="BN405" i="1"/>
  <c r="Z405" i="1"/>
  <c r="Z407" i="1" s="1"/>
  <c r="Y416" i="1"/>
  <c r="BP413" i="1"/>
  <c r="BN413" i="1"/>
  <c r="Z413" i="1"/>
  <c r="Y449" i="1"/>
  <c r="BP431" i="1"/>
  <c r="BN431" i="1"/>
  <c r="Z431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BP468" i="1"/>
  <c r="BN468" i="1"/>
  <c r="Z468" i="1"/>
  <c r="Y472" i="1"/>
  <c r="Z483" i="1"/>
  <c r="BP481" i="1"/>
  <c r="BN481" i="1"/>
  <c r="Z481" i="1"/>
  <c r="Y483" i="1"/>
  <c r="BP512" i="1"/>
  <c r="BN512" i="1"/>
  <c r="Z512" i="1"/>
  <c r="Y516" i="1"/>
  <c r="BP520" i="1"/>
  <c r="BN520" i="1"/>
  <c r="Z520" i="1"/>
  <c r="Z522" i="1" s="1"/>
  <c r="Y522" i="1"/>
  <c r="R596" i="1"/>
  <c r="Y250" i="1"/>
  <c r="Y272" i="1"/>
  <c r="Y277" i="1"/>
  <c r="Y284" i="1"/>
  <c r="Y298" i="1"/>
  <c r="Y303" i="1"/>
  <c r="BP316" i="1"/>
  <c r="BN316" i="1"/>
  <c r="Z316" i="1"/>
  <c r="Z318" i="1" s="1"/>
  <c r="BP324" i="1"/>
  <c r="BN324" i="1"/>
  <c r="Z324" i="1"/>
  <c r="Y326" i="1"/>
  <c r="Y335" i="1"/>
  <c r="BP328" i="1"/>
  <c r="BN328" i="1"/>
  <c r="Z328" i="1"/>
  <c r="Z334" i="1" s="1"/>
  <c r="BP332" i="1"/>
  <c r="BN332" i="1"/>
  <c r="Z332" i="1"/>
  <c r="Y347" i="1"/>
  <c r="BP343" i="1"/>
  <c r="BN343" i="1"/>
  <c r="Z343" i="1"/>
  <c r="BP346" i="1"/>
  <c r="BN346" i="1"/>
  <c r="Z346" i="1"/>
  <c r="Y348" i="1"/>
  <c r="Y353" i="1"/>
  <c r="BP350" i="1"/>
  <c r="BN350" i="1"/>
  <c r="Z350" i="1"/>
  <c r="Z353" i="1" s="1"/>
  <c r="BP363" i="1"/>
  <c r="BN363" i="1"/>
  <c r="Z363" i="1"/>
  <c r="Y365" i="1"/>
  <c r="W596" i="1"/>
  <c r="Y378" i="1"/>
  <c r="BP369" i="1"/>
  <c r="BN369" i="1"/>
  <c r="Z369" i="1"/>
  <c r="BP373" i="1"/>
  <c r="BN373" i="1"/>
  <c r="Z373" i="1"/>
  <c r="BP377" i="1"/>
  <c r="BN377" i="1"/>
  <c r="Z377" i="1"/>
  <c r="Y379" i="1"/>
  <c r="Y384" i="1"/>
  <c r="BP381" i="1"/>
  <c r="BN381" i="1"/>
  <c r="Z381" i="1"/>
  <c r="Z383" i="1" s="1"/>
  <c r="BP393" i="1"/>
  <c r="BN393" i="1"/>
  <c r="Z393" i="1"/>
  <c r="Z394" i="1" s="1"/>
  <c r="Y395" i="1"/>
  <c r="BP399" i="1"/>
  <c r="BN399" i="1"/>
  <c r="Z399" i="1"/>
  <c r="Z402" i="1" s="1"/>
  <c r="BP411" i="1"/>
  <c r="BN411" i="1"/>
  <c r="Z411" i="1"/>
  <c r="Z415" i="1" s="1"/>
  <c r="Y415" i="1"/>
  <c r="BP429" i="1"/>
  <c r="BN429" i="1"/>
  <c r="Z429" i="1"/>
  <c r="Z449" i="1" s="1"/>
  <c r="BP433" i="1"/>
  <c r="BN433" i="1"/>
  <c r="Z433" i="1"/>
  <c r="BP437" i="1"/>
  <c r="BN437" i="1"/>
  <c r="Z437" i="1"/>
  <c r="BP440" i="1"/>
  <c r="BN440" i="1"/>
  <c r="Z440" i="1"/>
  <c r="BP444" i="1"/>
  <c r="BN444" i="1"/>
  <c r="Z444" i="1"/>
  <c r="BP448" i="1"/>
  <c r="BN448" i="1"/>
  <c r="Z448" i="1"/>
  <c r="Y450" i="1"/>
  <c r="Y455" i="1"/>
  <c r="BP452" i="1"/>
  <c r="BN452" i="1"/>
  <c r="Z452" i="1"/>
  <c r="Z454" i="1" s="1"/>
  <c r="BP496" i="1"/>
  <c r="BN496" i="1"/>
  <c r="Z496" i="1"/>
  <c r="BP500" i="1"/>
  <c r="BN500" i="1"/>
  <c r="Z500" i="1"/>
  <c r="BP532" i="1"/>
  <c r="BN532" i="1"/>
  <c r="Z532" i="1"/>
  <c r="BP534" i="1"/>
  <c r="BN534" i="1"/>
  <c r="Z534" i="1"/>
  <c r="BP536" i="1"/>
  <c r="BN536" i="1"/>
  <c r="Z536" i="1"/>
  <c r="BP549" i="1"/>
  <c r="BN549" i="1"/>
  <c r="Z549" i="1"/>
  <c r="BP551" i="1"/>
  <c r="BN551" i="1"/>
  <c r="Z551" i="1"/>
  <c r="BP553" i="1"/>
  <c r="BN553" i="1"/>
  <c r="Z553" i="1"/>
  <c r="Y555" i="1"/>
  <c r="Y566" i="1"/>
  <c r="BP562" i="1"/>
  <c r="BN562" i="1"/>
  <c r="Z562" i="1"/>
  <c r="Y567" i="1"/>
  <c r="BP564" i="1"/>
  <c r="BN564" i="1"/>
  <c r="Z564" i="1"/>
  <c r="X596" i="1"/>
  <c r="Y402" i="1"/>
  <c r="Y596" i="1"/>
  <c r="Y426" i="1"/>
  <c r="Y463" i="1"/>
  <c r="BP462" i="1"/>
  <c r="Y464" i="1"/>
  <c r="Y473" i="1"/>
  <c r="BP466" i="1"/>
  <c r="BN466" i="1"/>
  <c r="Z466" i="1"/>
  <c r="BP470" i="1"/>
  <c r="BN470" i="1"/>
  <c r="Z470" i="1"/>
  <c r="BP494" i="1"/>
  <c r="BN494" i="1"/>
  <c r="Z494" i="1"/>
  <c r="Z502" i="1" s="1"/>
  <c r="BP498" i="1"/>
  <c r="BN498" i="1"/>
  <c r="Z498" i="1"/>
  <c r="Y502" i="1"/>
  <c r="BP506" i="1"/>
  <c r="BN506" i="1"/>
  <c r="Z506" i="1"/>
  <c r="Z507" i="1" s="1"/>
  <c r="Y508" i="1"/>
  <c r="Y517" i="1"/>
  <c r="BP510" i="1"/>
  <c r="BN510" i="1"/>
  <c r="Z510" i="1"/>
  <c r="Z516" i="1" s="1"/>
  <c r="BP514" i="1"/>
  <c r="BN514" i="1"/>
  <c r="Z514" i="1"/>
  <c r="Y523" i="1"/>
  <c r="Y538" i="1"/>
  <c r="Y539" i="1"/>
  <c r="BP531" i="1"/>
  <c r="BN531" i="1"/>
  <c r="Z531" i="1"/>
  <c r="AD596" i="1"/>
  <c r="AA596" i="1"/>
  <c r="Y484" i="1"/>
  <c r="Y489" i="1"/>
  <c r="AC596" i="1"/>
  <c r="Y503" i="1"/>
  <c r="BP533" i="1"/>
  <c r="BN533" i="1"/>
  <c r="Z533" i="1"/>
  <c r="BP535" i="1"/>
  <c r="BN535" i="1"/>
  <c r="Z535" i="1"/>
  <c r="BP537" i="1"/>
  <c r="BN537" i="1"/>
  <c r="Z537" i="1"/>
  <c r="Y554" i="1"/>
  <c r="BP548" i="1"/>
  <c r="BN548" i="1"/>
  <c r="Z548" i="1"/>
  <c r="BP550" i="1"/>
  <c r="BN550" i="1"/>
  <c r="Z550" i="1"/>
  <c r="BP552" i="1"/>
  <c r="BN552" i="1"/>
  <c r="Z552" i="1"/>
  <c r="BP563" i="1"/>
  <c r="BN563" i="1"/>
  <c r="Z563" i="1"/>
  <c r="BP565" i="1"/>
  <c r="BN565" i="1"/>
  <c r="Z565" i="1"/>
  <c r="Y576" i="1"/>
  <c r="BP575" i="1"/>
  <c r="BN575" i="1"/>
  <c r="Z575" i="1"/>
  <c r="Z576" i="1" s="1"/>
  <c r="Y577" i="1"/>
  <c r="Y584" i="1"/>
  <c r="BP583" i="1"/>
  <c r="BN583" i="1"/>
  <c r="Z583" i="1"/>
  <c r="Z584" i="1" s="1"/>
  <c r="Y585" i="1"/>
  <c r="Y573" i="1"/>
  <c r="Z538" i="1" l="1"/>
  <c r="Z472" i="1"/>
  <c r="Z347" i="1"/>
  <c r="Z364" i="1"/>
  <c r="Z292" i="1"/>
  <c r="Z283" i="1"/>
  <c r="Z271" i="1"/>
  <c r="Z74" i="1"/>
  <c r="Y588" i="1"/>
  <c r="Z554" i="1"/>
  <c r="Z566" i="1"/>
  <c r="Z378" i="1"/>
  <c r="Z325" i="1"/>
  <c r="Y586" i="1"/>
  <c r="Z230" i="1"/>
  <c r="Z591" i="1" s="1"/>
  <c r="Y590" i="1"/>
  <c r="Y587" i="1"/>
  <c r="Y589" i="1" s="1"/>
</calcChain>
</file>

<file path=xl/sharedStrings.xml><?xml version="1.0" encoding="utf-8"?>
<sst xmlns="http://schemas.openxmlformats.org/spreadsheetml/2006/main" count="2403" uniqueCount="764">
  <si>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</si>
  <si>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</si>
  <si>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</si>
  <si>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</si>
  <si>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</si>
  <si>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</si>
  <si>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</si>
  <si>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</si>
  <si>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</si>
  <si>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</si>
  <si>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</si>
  <si>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</si>
  <si>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</si>
  <si>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</si>
  <si>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</si>
  <si>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</si>
  <si>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</si>
  <si>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</si>
  <si>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</si>
  <si>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</si>
  <si>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</si>
  <si>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</si>
  <si>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</si>
  <si>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</si>
  <si>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</si>
  <si>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</si>
  <si>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</si>
  <si>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</si>
  <si>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</si>
  <si>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</si>
  <si>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</si>
  <si>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</si>
  <si>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</si>
  <si>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</si>
  <si>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</si>
  <si>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</si>
  <si>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</si>
  <si>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</si>
  <si>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</si>
  <si>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</si>
  <si>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</si>
  <si>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</si>
  <si>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</si>
  <si>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</si>
  <si>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</si>
  <si>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</si>
  <si>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</si>
  <si>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</si>
  <si>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</si>
  <si>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</si>
  <si>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</si>
  <si>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</si>
  <si>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</si>
  <si>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</si>
  <si>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</si>
  <si>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</si>
  <si>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</si>
  <si>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</si>
  <si>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</si>
  <si>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</si>
  <si>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</si>
  <si>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</si>
  <si>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</si>
  <si>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</si>
  <si>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</si>
  <si>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</si>
  <si>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</si>
  <si>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</si>
  <si>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</si>
  <si>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</si>
  <si>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</si>
  <si>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</si>
  <si>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</si>
  <si>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</si>
  <si>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</si>
  <si>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</si>
  <si>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</si>
  <si>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</si>
  <si>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</si>
  <si>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</si>
  <si>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</si>
  <si>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</si>
  <si>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</si>
  <si>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</si>
  <si>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</si>
  <si>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</si>
  <si>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</si>
  <si>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</si>
  <si>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</si>
  <si>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</si>
  <si>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</si>
  <si>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</si>
  <si>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</si>
  <si>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</si>
  <si>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</si>
  <si>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</si>
  <si>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</si>
  <si>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</si>
  <si>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</si>
  <si>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</si>
  <si>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</si>
  <si>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</si>
  <si>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</si>
  <si>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</si>
  <si>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</si>
  <si>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</si>
  <si>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</si>
  <si>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</si>
  <si>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</si>
  <si>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</si>
  <si>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</si>
  <si>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</si>
  <si>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</si>
  <si>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</si>
  <si>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</si>
  <si>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</si>
  <si>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</si>
  <si>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</si>
  <si>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</si>
  <si>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</si>
  <si>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</si>
  <si>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</si>
  <si>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</si>
  <si>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</si>
  <si>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</si>
  <si>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</si>
  <si>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</si>
  <si>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</si>
  <si>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</si>
  <si>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</si>
  <si>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</si>
  <si>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</si>
  <si>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</si>
  <si>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</si>
  <si>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</si>
  <si>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</si>
  <si>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</si>
  <si>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</si>
  <si>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</si>
  <si>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</si>
  <si>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</si>
  <si>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</si>
  <si>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</si>
  <si>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</si>
  <si>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</si>
  <si>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</si>
  <si>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</si>
  <si>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</si>
  <si>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</si>
  <si>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</si>
  <si>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</si>
  <si>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</si>
  <si>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</si>
  <si>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</si>
  <si>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</si>
  <si>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</si>
  <si>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</si>
  <si>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</si>
  <si>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</si>
  <si>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</si>
  <si>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</si>
  <si>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</si>
  <si>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</si>
  <si>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</si>
  <si>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</si>
  <si>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</si>
  <si>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</si>
  <si>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</si>
  <si>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</si>
  <si>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</si>
  <si>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</si>
  <si>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</si>
  <si>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</si>
  <si>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</si>
  <si>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</si>
  <si>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SU002816</t>
  </si>
  <si>
    <t>P003228</t>
  </si>
  <si>
    <t>31.08.2024</t>
  </si>
  <si>
    <t>SU003584</t>
  </si>
  <si>
    <t>P004530</t>
  </si>
  <si>
    <t>30.08.2024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</si>
  <si>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</si>
  <si>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</si>
  <si>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</si>
  <si>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</si>
  <si>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</si>
  <si>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</si>
  <si>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</si>
  <si>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</si>
  <si>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</si>
  <si>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</si>
  <si>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</si>
  <si>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</si>
  <si>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</si>
  <si>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</si>
  <si>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</si>
  <si>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</si>
  <si>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</si>
  <si>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</si>
  <si>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</si>
  <si>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</si>
  <si>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</si>
  <si>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</si>
  <si>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</si>
  <si>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</si>
  <si>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</si>
  <si>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</si>
  <si>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</si>
  <si>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</si>
  <si>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</si>
  <si>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</si>
  <si>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</si>
  <si>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</si>
  <si>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</si>
  <si>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</si>
  <si>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</si>
  <si>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</si>
  <si>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</si>
  <si>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</si>
  <si>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</si>
  <si>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</si>
  <si>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</si>
  <si>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</si>
  <si>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</si>
  <si>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</si>
  <si>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</si>
  <si>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</si>
  <si>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</si>
  <si>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</si>
  <si>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</si>
  <si>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</si>
  <si>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</si>
  <si>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</si>
  <si>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</si>
  <si>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</si>
  <si>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</si>
  <si>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</si>
  <si>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</si>
  <si>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</si>
  <si>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</si>
  <si>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</si>
  <si>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</si>
  <si>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</si>
  <si>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</si>
  <si>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</si>
  <si>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</si>
  <si>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</si>
  <si>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</si>
  <si>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</si>
  <si>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</si>
  <si>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</si>
  <si>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</si>
  <si>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</si>
  <si>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</si>
  <si>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</si>
  <si>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</si>
  <si>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</si>
  <si>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</si>
  <si>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</si>
  <si>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</si>
  <si>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</si>
  <si>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</si>
  <si>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</si>
  <si>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</si>
  <si>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</si>
  <si>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</si>
  <si>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</si>
  <si>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</si>
  <si>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</si>
  <si>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</si>
  <si>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</si>
  <si>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</si>
  <si>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</si>
  <si>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</si>
  <si>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</si>
  <si>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</si>
  <si>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</si>
  <si>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</si>
  <si>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</si>
  <si>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</si>
  <si>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</si>
  <si>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</si>
  <si>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</si>
  <si>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</si>
  <si>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</si>
  <si>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</si>
  <si>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</si>
  <si>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</si>
  <si>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</si>
  <si>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</si>
  <si>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</si>
  <si>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</si>
  <si>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</si>
  <si>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</si>
  <si>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</si>
  <si>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</si>
  <si>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</si>
  <si>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</si>
  <si>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</si>
  <si>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</si>
  <si>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</si>
  <si>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</si>
  <si>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</si>
  <si>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</si>
  <si>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</si>
  <si>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</si>
  <si>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</si>
  <si>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</si>
  <si>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</si>
  <si>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</si>
  <si>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</si>
  <si>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</si>
  <si>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</si>
  <si>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</si>
  <si>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</si>
  <si>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</si>
  <si>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</si>
  <si>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</si>
  <si>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</si>
  <si>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</si>
  <si>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</si>
  <si>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</si>
  <si>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</si>
  <si>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</si>
  <si>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</si>
  <si>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</si>
  <si>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</si>
  <si>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</si>
  <si>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</si>
  <si>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</si>
  <si>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</si>
  <si>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</si>
  <si>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</si>
  <si>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</si>
  <si>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</si>
  <si>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</si>
  <si>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</si>
  <si>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</si>
  <si>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</si>
  <si>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</si>
  <si>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</si>
  <si>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</si>
  <si>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</si>
  <si>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</si>
  <si>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</si>
  <si>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</si>
  <si>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</si>
  <si>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</si>
  <si>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</si>
  <si>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</si>
  <si>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</si>
  <si>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</si>
  <si>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</si>
  <si>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</si>
  <si>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</si>
  <si>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</si>
  <si>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</si>
  <si>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</si>
  <si>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</si>
  <si>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</si>
  <si>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</si>
  <si>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</si>
  <si>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</si>
  <si>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</si>
  <si>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</si>
  <si>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</si>
  <si>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</si>
  <si>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</si>
  <si>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</si>
  <si>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</si>
  <si>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</si>
  <si>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</si>
  <si>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</si>
  <si>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</si>
  <si>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</si>
  <si>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</si>
  <si>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</si>
  <si>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</si>
  <si>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</si>
  <si>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</si>
  <si>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</si>
  <si>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</si>
  <si>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</si>
  <si>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</si>
  <si>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</si>
  <si>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</si>
  <si>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</si>
  <si>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</si>
  <si>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</si>
  <si>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</si>
  <si>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</si>
  <si>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</si>
  <si>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</si>
  <si>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</si>
  <si>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</si>
  <si>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</si>
  <si>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</si>
  <si>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</si>
  <si>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</si>
  <si>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</si>
  <si>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</si>
  <si>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</si>
  <si>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</si>
  <si>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</si>
  <si>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</si>
  <si>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</si>
  <si>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</si>
  <si>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</si>
  <si>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</si>
  <si>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</si>
  <si>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</si>
  <si>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</si>
  <si>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</si>
  <si>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</si>
  <si>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</si>
  <si>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</si>
  <si>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</si>
  <si>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</si>
  <si>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</si>
  <si>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</si>
  <si>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</si>
  <si>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</si>
  <si>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</si>
  <si>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</si>
  <si>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</si>
  <si>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</si>
  <si>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</si>
  <si>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</si>
  <si>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</si>
  <si>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</si>
  <si>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</si>
  <si>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</si>
  <si>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</si>
  <si>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</si>
  <si>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</si>
  <si>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</si>
  <si>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</si>
  <si>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</si>
  <si>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</si>
  <si>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</si>
  <si>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</si>
  <si>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</si>
  <si>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</si>
  <si>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</si>
  <si>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</si>
  <si>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</si>
  <si>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</si>
  <si>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</si>
  <si>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</si>
  <si>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</si>
  <si>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</si>
  <si>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</si>
  <si>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</si>
  <si>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</si>
  <si>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</si>
  <si>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</si>
  <si>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</si>
  <si>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</si>
  <si>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</si>
  <si>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</si>
  <si>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</si>
  <si>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</si>
  <si>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</si>
  <si>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</si>
  <si>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</si>
  <si>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</si>
  <si>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</si>
  <si>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</si>
  <si>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</si>
  <si>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</si>
  <si>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</si>
  <si>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</si>
  <si>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</si>
  <si>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</si>
  <si>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</si>
  <si>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</si>
  <si>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</si>
  <si>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</si>
  <si>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</si>
  <si>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</si>
  <si>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</si>
  <si>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</si>
  <si>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</si>
  <si>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</si>
  <si>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</si>
  <si>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</si>
  <si>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</si>
  <si>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</si>
  <si>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</si>
  <si>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</si>
  <si>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</si>
  <si>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</si>
  <si>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</si>
  <si>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</si>
  <si>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</si>
  <si>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</si>
  <si>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</si>
  <si>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</si>
  <si>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</si>
  <si>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</si>
  <si>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</si>
  <si>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</si>
  <si>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</si>
  <si>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</si>
  <si>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</si>
  <si>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</si>
  <si>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</si>
  <si>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</si>
  <si>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</si>
  <si>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</si>
  <si>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</si>
  <si>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</si>
  <si>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</si>
  <si>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</si>
  <si>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</si>
  <si>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</si>
  <si>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</si>
  <si>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</si>
  <si>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</si>
  <si>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</si>
  <si>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</si>
  <si>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</si>
  <si>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</si>
  <si>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</si>
  <si>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</si>
  <si>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</si>
  <si>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</si>
  <si>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</si>
  <si>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</si>
  <si>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</si>
  <si>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</si>
  <si>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</si>
  <si>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</si>
  <si>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</si>
  <si>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</si>
  <si>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</si>
  <si>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</si>
  <si>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</si>
  <si>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</si>
  <si>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P004343</t>
  </si>
  <si>
    <t>P003139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</si>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</sst>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7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3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45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2" xfId="0" applyBorder="1" applyProtection="1">
      <protection hidden="1"/>
    </xf>
    <xf numFmtId="0" fontId="16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7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563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3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3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96"/>
  <sheetViews>
    <sheetView showGridLines="0" tabSelected="1" topLeftCell="A574" zoomScaleNormal="100" zoomScaleSheetLayoutView="100" workbookViewId="0">
      <selection activeCell="AB592" sqref="AB592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2" customWidth="1"/>
    <col min="19" max="19" width="6.140625" style="3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2" customWidth="1"/>
    <col min="25" max="25" width="11" style="372" customWidth="1"/>
    <col min="26" max="26" width="10" style="372" customWidth="1"/>
    <col min="27" max="27" width="11.5703125" style="372" customWidth="1"/>
    <col min="28" max="28" width="10.42578125" style="372" customWidth="1"/>
    <col min="29" max="29" width="30" style="3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2" customWidth="1"/>
    <col min="34" max="34" width="9.140625" style="372" customWidth="1"/>
    <col min="35" max="16384" width="9.140625" style="372"/>
  </cols>
  <sheetData>
    <row r="1" spans="1:32" s="367" customFormat="1" ht="45" customHeight="1" x14ac:dyDescent="0.2">
      <c r="A1" s="41"/>
      <c r="B1" s="41"/>
      <c r="C1" s="41"/>
      <c r="D1" s="466" t="s">
        <v>0</v>
      </c>
      <c r="E1" s="409"/>
      <c r="F1" s="409"/>
      <c r="G1" s="12" t="s">
        <v>1</v>
      </c>
      <c r="H1" s="466" t="s">
        <v>2</v>
      </c>
      <c r="I1" s="409"/>
      <c r="J1" s="409"/>
      <c r="K1" s="409"/>
      <c r="L1" s="409"/>
      <c r="M1" s="409"/>
      <c r="N1" s="409"/>
      <c r="O1" s="409"/>
      <c r="P1" s="409"/>
      <c r="Q1" s="409"/>
      <c r="R1" s="408" t="s">
        <v>3</v>
      </c>
      <c r="S1" s="409"/>
      <c r="T1" s="40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1"/>
      <c r="R2" s="381"/>
      <c r="S2" s="381"/>
      <c r="T2" s="381"/>
      <c r="U2" s="381"/>
      <c r="V2" s="381"/>
      <c r="W2" s="381"/>
      <c r="X2" s="16"/>
      <c r="Y2" s="16"/>
      <c r="Z2" s="16"/>
      <c r="AA2" s="16"/>
      <c r="AB2" s="51"/>
      <c r="AC2" s="51"/>
      <c r="AD2" s="51"/>
      <c r="AE2" s="51"/>
    </row>
    <row r="3" spans="1:32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1"/>
      <c r="Q3" s="381"/>
      <c r="R3" s="381"/>
      <c r="S3" s="381"/>
      <c r="T3" s="381"/>
      <c r="U3" s="381"/>
      <c r="V3" s="381"/>
      <c r="W3" s="381"/>
      <c r="X3" s="16"/>
      <c r="Y3" s="16"/>
      <c r="Z3" s="16"/>
      <c r="AA3" s="16"/>
      <c r="AB3" s="51"/>
      <c r="AC3" s="51"/>
      <c r="AD3" s="51"/>
      <c r="AE3" s="51"/>
    </row>
    <row r="4" spans="1:32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67" customFormat="1" ht="23.45" customHeight="1" x14ac:dyDescent="0.2">
      <c r="A5" s="531" t="s">
        <v>8</v>
      </c>
      <c r="B5" s="412"/>
      <c r="C5" s="413"/>
      <c r="D5" s="473"/>
      <c r="E5" s="474"/>
      <c r="F5" s="717" t="s">
        <v>9</v>
      </c>
      <c r="G5" s="413"/>
      <c r="H5" s="473"/>
      <c r="I5" s="656"/>
      <c r="J5" s="656"/>
      <c r="K5" s="656"/>
      <c r="L5" s="656"/>
      <c r="M5" s="474"/>
      <c r="N5" s="58"/>
      <c r="P5" s="24" t="s">
        <v>10</v>
      </c>
      <c r="Q5" s="733">
        <v>45528</v>
      </c>
      <c r="R5" s="530"/>
      <c r="T5" s="573" t="s">
        <v>11</v>
      </c>
      <c r="U5" s="382"/>
      <c r="V5" s="577" t="s">
        <v>12</v>
      </c>
      <c r="W5" s="530"/>
      <c r="AB5" s="51"/>
      <c r="AC5" s="51"/>
      <c r="AD5" s="51"/>
      <c r="AE5" s="51"/>
    </row>
    <row r="6" spans="1:32" s="367" customFormat="1" ht="24" customHeight="1" x14ac:dyDescent="0.2">
      <c r="A6" s="531" t="s">
        <v>13</v>
      </c>
      <c r="B6" s="412"/>
      <c r="C6" s="413"/>
      <c r="D6" s="659" t="s">
        <v>14</v>
      </c>
      <c r="E6" s="660"/>
      <c r="F6" s="660"/>
      <c r="G6" s="660"/>
      <c r="H6" s="660"/>
      <c r="I6" s="660"/>
      <c r="J6" s="660"/>
      <c r="K6" s="660"/>
      <c r="L6" s="660"/>
      <c r="M6" s="530"/>
      <c r="N6" s="59"/>
      <c r="P6" s="24" t="s">
        <v>15</v>
      </c>
      <c r="Q6" s="745" t="str">
        <f>IF(Q5=0," ",CHOOSE(WEEKDAY(Q5,2),"Понедельник","Вторник","Среда","Четверг","Пятница","Суббота","Воскресенье"))</f>
        <v>Суббота</v>
      </c>
      <c r="R6" s="379"/>
      <c r="T6" s="583" t="s">
        <v>16</v>
      </c>
      <c r="U6" s="382"/>
      <c r="V6" s="643" t="s">
        <v>17</v>
      </c>
      <c r="W6" s="432"/>
      <c r="AB6" s="51"/>
      <c r="AC6" s="51"/>
      <c r="AD6" s="51"/>
      <c r="AE6" s="51"/>
    </row>
    <row r="7" spans="1:32" s="367" customFormat="1" ht="21.75" hidden="1" customHeight="1" x14ac:dyDescent="0.2">
      <c r="A7" s="55"/>
      <c r="B7" s="55"/>
      <c r="C7" s="55"/>
      <c r="D7" s="444" t="str">
        <f>IFERROR(VLOOKUP(DeliveryAddress,Table,3,0),1)</f>
        <v>1</v>
      </c>
      <c r="E7" s="445"/>
      <c r="F7" s="445"/>
      <c r="G7" s="445"/>
      <c r="H7" s="445"/>
      <c r="I7" s="445"/>
      <c r="J7" s="445"/>
      <c r="K7" s="445"/>
      <c r="L7" s="445"/>
      <c r="M7" s="446"/>
      <c r="N7" s="60"/>
      <c r="P7" s="24"/>
      <c r="Q7" s="42"/>
      <c r="R7" s="42"/>
      <c r="T7" s="381"/>
      <c r="U7" s="382"/>
      <c r="V7" s="644"/>
      <c r="W7" s="645"/>
      <c r="AB7" s="51"/>
      <c r="AC7" s="51"/>
      <c r="AD7" s="51"/>
      <c r="AE7" s="51"/>
    </row>
    <row r="8" spans="1:32" s="367" customFormat="1" ht="25.5" customHeight="1" x14ac:dyDescent="0.2">
      <c r="A8" s="759" t="s">
        <v>18</v>
      </c>
      <c r="B8" s="392"/>
      <c r="C8" s="393"/>
      <c r="D8" s="455"/>
      <c r="E8" s="456"/>
      <c r="F8" s="456"/>
      <c r="G8" s="456"/>
      <c r="H8" s="456"/>
      <c r="I8" s="456"/>
      <c r="J8" s="456"/>
      <c r="K8" s="456"/>
      <c r="L8" s="456"/>
      <c r="M8" s="457"/>
      <c r="N8" s="61"/>
      <c r="P8" s="24" t="s">
        <v>19</v>
      </c>
      <c r="Q8" s="537">
        <v>0.41666666666666669</v>
      </c>
      <c r="R8" s="446"/>
      <c r="T8" s="381"/>
      <c r="U8" s="382"/>
      <c r="V8" s="644"/>
      <c r="W8" s="645"/>
      <c r="AB8" s="51"/>
      <c r="AC8" s="51"/>
      <c r="AD8" s="51"/>
      <c r="AE8" s="51"/>
    </row>
    <row r="9" spans="1:32" s="367" customFormat="1" ht="39.950000000000003" customHeight="1" x14ac:dyDescent="0.2">
      <c r="A9" s="5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1"/>
      <c r="C9" s="381"/>
      <c r="D9" s="550"/>
      <c r="E9" s="397"/>
      <c r="F9" s="5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1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65"/>
      <c r="P9" s="26" t="s">
        <v>20</v>
      </c>
      <c r="Q9" s="524"/>
      <c r="R9" s="525"/>
      <c r="T9" s="381"/>
      <c r="U9" s="382"/>
      <c r="V9" s="646"/>
      <c r="W9" s="647"/>
      <c r="X9" s="43"/>
      <c r="Y9" s="43"/>
      <c r="Z9" s="43"/>
      <c r="AA9" s="43"/>
      <c r="AB9" s="51"/>
      <c r="AC9" s="51"/>
      <c r="AD9" s="51"/>
      <c r="AE9" s="51"/>
    </row>
    <row r="10" spans="1:32" s="367" customFormat="1" ht="26.45" customHeight="1" x14ac:dyDescent="0.2">
      <c r="A10" s="5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1"/>
      <c r="C10" s="381"/>
      <c r="D10" s="550"/>
      <c r="E10" s="397"/>
      <c r="F10" s="5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1"/>
      <c r="H10" s="637" t="str">
        <f>IFERROR(VLOOKUP($D$10,Proxy,2,FALSE),"")</f>
        <v/>
      </c>
      <c r="I10" s="381"/>
      <c r="J10" s="381"/>
      <c r="K10" s="381"/>
      <c r="L10" s="381"/>
      <c r="M10" s="381"/>
      <c r="N10" s="366"/>
      <c r="P10" s="26" t="s">
        <v>21</v>
      </c>
      <c r="Q10" s="584"/>
      <c r="R10" s="585"/>
      <c r="U10" s="24" t="s">
        <v>22</v>
      </c>
      <c r="V10" s="431" t="s">
        <v>23</v>
      </c>
      <c r="W10" s="432"/>
      <c r="X10" s="44"/>
      <c r="Y10" s="44"/>
      <c r="Z10" s="44"/>
      <c r="AA10" s="44"/>
      <c r="AB10" s="51"/>
      <c r="AC10" s="51"/>
      <c r="AD10" s="51"/>
      <c r="AE10" s="51"/>
    </row>
    <row r="11" spans="1:32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9"/>
      <c r="R11" s="530"/>
      <c r="U11" s="24" t="s">
        <v>26</v>
      </c>
      <c r="V11" s="686" t="s">
        <v>27</v>
      </c>
      <c r="W11" s="525"/>
      <c r="X11" s="45"/>
      <c r="Y11" s="45"/>
      <c r="Z11" s="45"/>
      <c r="AA11" s="45"/>
      <c r="AB11" s="51"/>
      <c r="AC11" s="51"/>
      <c r="AD11" s="51"/>
      <c r="AE11" s="51"/>
    </row>
    <row r="12" spans="1:32" s="367" customFormat="1" ht="18.600000000000001" customHeight="1" x14ac:dyDescent="0.2">
      <c r="A12" s="569" t="s">
        <v>28</v>
      </c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3"/>
      <c r="N12" s="62"/>
      <c r="P12" s="24" t="s">
        <v>29</v>
      </c>
      <c r="Q12" s="537"/>
      <c r="R12" s="446"/>
      <c r="S12" s="23"/>
      <c r="U12" s="24"/>
      <c r="V12" s="409"/>
      <c r="W12" s="381"/>
      <c r="AB12" s="51"/>
      <c r="AC12" s="51"/>
      <c r="AD12" s="51"/>
      <c r="AE12" s="51"/>
    </row>
    <row r="13" spans="1:32" s="367" customFormat="1" ht="23.25" customHeight="1" x14ac:dyDescent="0.2">
      <c r="A13" s="569" t="s">
        <v>30</v>
      </c>
      <c r="B13" s="412"/>
      <c r="C13" s="412"/>
      <c r="D13" s="412"/>
      <c r="E13" s="412"/>
      <c r="F13" s="412"/>
      <c r="G13" s="412"/>
      <c r="H13" s="412"/>
      <c r="I13" s="412"/>
      <c r="J13" s="412"/>
      <c r="K13" s="412"/>
      <c r="L13" s="412"/>
      <c r="M13" s="413"/>
      <c r="N13" s="62"/>
      <c r="O13" s="26"/>
      <c r="P13" s="26" t="s">
        <v>31</v>
      </c>
      <c r="Q13" s="686"/>
      <c r="R13" s="5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67" customFormat="1" ht="18.600000000000001" customHeight="1" x14ac:dyDescent="0.2">
      <c r="A14" s="569" t="s">
        <v>32</v>
      </c>
      <c r="B14" s="412"/>
      <c r="C14" s="412"/>
      <c r="D14" s="412"/>
      <c r="E14" s="412"/>
      <c r="F14" s="412"/>
      <c r="G14" s="412"/>
      <c r="H14" s="412"/>
      <c r="I14" s="412"/>
      <c r="J14" s="412"/>
      <c r="K14" s="412"/>
      <c r="L14" s="412"/>
      <c r="M14" s="41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67" customFormat="1" ht="22.5" customHeight="1" x14ac:dyDescent="0.2">
      <c r="A15" s="602" t="s">
        <v>33</v>
      </c>
      <c r="B15" s="412"/>
      <c r="C15" s="412"/>
      <c r="D15" s="412"/>
      <c r="E15" s="412"/>
      <c r="F15" s="412"/>
      <c r="G15" s="412"/>
      <c r="H15" s="412"/>
      <c r="I15" s="412"/>
      <c r="J15" s="412"/>
      <c r="K15" s="412"/>
      <c r="L15" s="412"/>
      <c r="M15" s="413"/>
      <c r="N15" s="63"/>
      <c r="P15" s="560" t="s">
        <v>34</v>
      </c>
      <c r="Q15" s="409"/>
      <c r="R15" s="409"/>
      <c r="S15" s="409"/>
      <c r="T15" s="40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8" t="s">
        <v>35</v>
      </c>
      <c r="B17" s="428" t="s">
        <v>36</v>
      </c>
      <c r="C17" s="548" t="s">
        <v>37</v>
      </c>
      <c r="D17" s="428" t="s">
        <v>38</v>
      </c>
      <c r="E17" s="502"/>
      <c r="F17" s="428" t="s">
        <v>39</v>
      </c>
      <c r="G17" s="428" t="s">
        <v>40</v>
      </c>
      <c r="H17" s="428" t="s">
        <v>41</v>
      </c>
      <c r="I17" s="428" t="s">
        <v>42</v>
      </c>
      <c r="J17" s="428" t="s">
        <v>43</v>
      </c>
      <c r="K17" s="428" t="s">
        <v>44</v>
      </c>
      <c r="L17" s="428" t="s">
        <v>45</v>
      </c>
      <c r="M17" s="428" t="s">
        <v>46</v>
      </c>
      <c r="N17" s="428" t="s">
        <v>47</v>
      </c>
      <c r="O17" s="428" t="s">
        <v>48</v>
      </c>
      <c r="P17" s="428" t="s">
        <v>49</v>
      </c>
      <c r="Q17" s="501"/>
      <c r="R17" s="501"/>
      <c r="S17" s="501"/>
      <c r="T17" s="502"/>
      <c r="U17" s="758" t="s">
        <v>50</v>
      </c>
      <c r="V17" s="413"/>
      <c r="W17" s="428" t="s">
        <v>51</v>
      </c>
      <c r="X17" s="428" t="s">
        <v>52</v>
      </c>
      <c r="Y17" s="756" t="s">
        <v>53</v>
      </c>
      <c r="Z17" s="428" t="s">
        <v>54</v>
      </c>
      <c r="AA17" s="635" t="s">
        <v>55</v>
      </c>
      <c r="AB17" s="635" t="s">
        <v>56</v>
      </c>
      <c r="AC17" s="635" t="s">
        <v>57</v>
      </c>
      <c r="AD17" s="635" t="s">
        <v>58</v>
      </c>
      <c r="AE17" s="712"/>
      <c r="AF17" s="713"/>
      <c r="AG17" s="513"/>
      <c r="BD17" s="621" t="s">
        <v>59</v>
      </c>
    </row>
    <row r="18" spans="1:68" ht="14.25" customHeight="1" x14ac:dyDescent="0.2">
      <c r="A18" s="429"/>
      <c r="B18" s="429"/>
      <c r="C18" s="429"/>
      <c r="D18" s="503"/>
      <c r="E18" s="505"/>
      <c r="F18" s="429"/>
      <c r="G18" s="429"/>
      <c r="H18" s="429"/>
      <c r="I18" s="429"/>
      <c r="J18" s="429"/>
      <c r="K18" s="429"/>
      <c r="L18" s="429"/>
      <c r="M18" s="429"/>
      <c r="N18" s="429"/>
      <c r="O18" s="429"/>
      <c r="P18" s="503"/>
      <c r="Q18" s="504"/>
      <c r="R18" s="504"/>
      <c r="S18" s="504"/>
      <c r="T18" s="505"/>
      <c r="U18" s="368" t="s">
        <v>60</v>
      </c>
      <c r="V18" s="368" t="s">
        <v>61</v>
      </c>
      <c r="W18" s="429"/>
      <c r="X18" s="429"/>
      <c r="Y18" s="757"/>
      <c r="Z18" s="429"/>
      <c r="AA18" s="636"/>
      <c r="AB18" s="636"/>
      <c r="AC18" s="636"/>
      <c r="AD18" s="714"/>
      <c r="AE18" s="715"/>
      <c r="AF18" s="716"/>
      <c r="AG18" s="514"/>
      <c r="BD18" s="381"/>
    </row>
    <row r="19" spans="1:68" ht="27.75" customHeight="1" x14ac:dyDescent="0.2">
      <c r="A19" s="441" t="s">
        <v>62</v>
      </c>
      <c r="B19" s="442"/>
      <c r="C19" s="442"/>
      <c r="D19" s="442"/>
      <c r="E19" s="442"/>
      <c r="F19" s="442"/>
      <c r="G19" s="442"/>
      <c r="H19" s="442"/>
      <c r="I19" s="442"/>
      <c r="J19" s="442"/>
      <c r="K19" s="442"/>
      <c r="L19" s="442"/>
      <c r="M19" s="442"/>
      <c r="N19" s="442"/>
      <c r="O19" s="442"/>
      <c r="P19" s="442"/>
      <c r="Q19" s="442"/>
      <c r="R19" s="442"/>
      <c r="S19" s="442"/>
      <c r="T19" s="442"/>
      <c r="U19" s="442"/>
      <c r="V19" s="442"/>
      <c r="W19" s="442"/>
      <c r="X19" s="442"/>
      <c r="Y19" s="442"/>
      <c r="Z19" s="442"/>
      <c r="AA19" s="48"/>
      <c r="AB19" s="48"/>
      <c r="AC19" s="48"/>
    </row>
    <row r="20" spans="1:68" ht="16.5" customHeight="1" x14ac:dyDescent="0.25">
      <c r="A20" s="394" t="s">
        <v>62</v>
      </c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1"/>
      <c r="W20" s="381"/>
      <c r="X20" s="381"/>
      <c r="Y20" s="381"/>
      <c r="Z20" s="381"/>
      <c r="AA20" s="369"/>
      <c r="AB20" s="369"/>
      <c r="AC20" s="369"/>
    </row>
    <row r="21" spans="1:68" ht="14.25" customHeight="1" x14ac:dyDescent="0.25">
      <c r="A21" s="395" t="s">
        <v>63</v>
      </c>
      <c r="B21" s="381"/>
      <c r="C21" s="381"/>
      <c r="D21" s="381"/>
      <c r="E21" s="381"/>
      <c r="F21" s="381"/>
      <c r="G21" s="381"/>
      <c r="H21" s="381"/>
      <c r="I21" s="381"/>
      <c r="J21" s="381"/>
      <c r="K21" s="381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1"/>
      <c r="AA21" s="370"/>
      <c r="AB21" s="370"/>
      <c r="AC21" s="370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78">
        <v>4680115885004</v>
      </c>
      <c r="E22" s="379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4"/>
      <c r="R22" s="384"/>
      <c r="S22" s="384"/>
      <c r="T22" s="385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8"/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99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x14ac:dyDescent="0.2">
      <c r="A24" s="381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99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customHeight="1" x14ac:dyDescent="0.25">
      <c r="A25" s="395" t="s">
        <v>71</v>
      </c>
      <c r="B25" s="381"/>
      <c r="C25" s="381"/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1"/>
      <c r="AA25" s="370"/>
      <c r="AB25" s="370"/>
      <c r="AC25" s="370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78">
        <v>4680115885912</v>
      </c>
      <c r="E26" s="379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7" t="s">
        <v>75</v>
      </c>
      <c r="Q26" s="384"/>
      <c r="R26" s="384"/>
      <c r="S26" s="384"/>
      <c r="T26" s="385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78">
        <v>4607091383881</v>
      </c>
      <c r="E27" s="379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4"/>
      <c r="R27" s="384"/>
      <c r="S27" s="384"/>
      <c r="T27" s="385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78">
        <v>4607091388237</v>
      </c>
      <c r="E28" s="379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4"/>
      <c r="R28" s="384"/>
      <c r="S28" s="384"/>
      <c r="T28" s="385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4301051692</v>
      </c>
      <c r="D29" s="378">
        <v>4607091383935</v>
      </c>
      <c r="E29" s="379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5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4"/>
      <c r="R29" s="384"/>
      <c r="S29" s="384"/>
      <c r="T29" s="385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4301051180</v>
      </c>
      <c r="D30" s="378">
        <v>4607091383935</v>
      </c>
      <c r="E30" s="379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30</v>
      </c>
      <c r="P30" s="42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30" s="384"/>
      <c r="R30" s="384"/>
      <c r="S30" s="384"/>
      <c r="T30" s="385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78">
        <v>4680115881990</v>
      </c>
      <c r="E31" s="379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4"/>
      <c r="R31" s="384"/>
      <c r="S31" s="384"/>
      <c r="T31" s="385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78">
        <v>4680115881853</v>
      </c>
      <c r="E32" s="379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9" t="s">
        <v>87</v>
      </c>
      <c r="Q32" s="384"/>
      <c r="R32" s="384"/>
      <c r="S32" s="384"/>
      <c r="T32" s="385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78">
        <v>4680115885905</v>
      </c>
      <c r="E33" s="379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5" t="s">
        <v>90</v>
      </c>
      <c r="Q33" s="384"/>
      <c r="R33" s="384"/>
      <c r="S33" s="384"/>
      <c r="T33" s="385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78">
        <v>4607091383911</v>
      </c>
      <c r="E34" s="379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4"/>
      <c r="R34" s="384"/>
      <c r="S34" s="384"/>
      <c r="T34" s="385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78">
        <v>4607091388244</v>
      </c>
      <c r="E35" s="379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4"/>
      <c r="R35" s="384"/>
      <c r="S35" s="384"/>
      <c r="T35" s="385"/>
      <c r="U35" s="34"/>
      <c r="V35" s="34"/>
      <c r="W35" s="35" t="s">
        <v>68</v>
      </c>
      <c r="X35" s="374">
        <v>0</v>
      </c>
      <c r="Y35" s="375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8"/>
      <c r="B36" s="381"/>
      <c r="C36" s="381"/>
      <c r="D36" s="381"/>
      <c r="E36" s="381"/>
      <c r="F36" s="381"/>
      <c r="G36" s="381"/>
      <c r="H36" s="381"/>
      <c r="I36" s="381"/>
      <c r="J36" s="381"/>
      <c r="K36" s="381"/>
      <c r="L36" s="381"/>
      <c r="M36" s="381"/>
      <c r="N36" s="381"/>
      <c r="O36" s="399"/>
      <c r="P36" s="391" t="s">
        <v>69</v>
      </c>
      <c r="Q36" s="392"/>
      <c r="R36" s="392"/>
      <c r="S36" s="392"/>
      <c r="T36" s="392"/>
      <c r="U36" s="392"/>
      <c r="V36" s="393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0</v>
      </c>
      <c r="Y36" s="376">
        <f>IFERROR(Y26/H26,"0")+IFERROR(Y27/H27,"0")+IFERROR(Y28/H28,"0")+IFERROR(Y29/H29,"0")+IFERROR(Y30/H30,"0")+IFERROR(Y31/H31,"0")+IFERROR(Y32/H32,"0")+IFERROR(Y33/H33,"0")+IFERROR(Y34/H34,"0")+IFERROR(Y35/H35,"0")</f>
        <v>0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77"/>
      <c r="AB36" s="377"/>
      <c r="AC36" s="377"/>
    </row>
    <row r="37" spans="1:68" x14ac:dyDescent="0.2">
      <c r="A37" s="381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1"/>
      <c r="M37" s="381"/>
      <c r="N37" s="381"/>
      <c r="O37" s="399"/>
      <c r="P37" s="391" t="s">
        <v>69</v>
      </c>
      <c r="Q37" s="392"/>
      <c r="R37" s="392"/>
      <c r="S37" s="392"/>
      <c r="T37" s="392"/>
      <c r="U37" s="392"/>
      <c r="V37" s="393"/>
      <c r="W37" s="37" t="s">
        <v>68</v>
      </c>
      <c r="X37" s="376">
        <f>IFERROR(SUM(X26:X35),"0")</f>
        <v>0</v>
      </c>
      <c r="Y37" s="376">
        <f>IFERROR(SUM(Y26:Y35),"0")</f>
        <v>0</v>
      </c>
      <c r="Z37" s="37"/>
      <c r="AA37" s="377"/>
      <c r="AB37" s="377"/>
      <c r="AC37" s="377"/>
    </row>
    <row r="38" spans="1:68" ht="14.25" customHeight="1" x14ac:dyDescent="0.25">
      <c r="A38" s="395" t="s">
        <v>95</v>
      </c>
      <c r="B38" s="381"/>
      <c r="C38" s="381"/>
      <c r="D38" s="381"/>
      <c r="E38" s="381"/>
      <c r="F38" s="381"/>
      <c r="G38" s="381"/>
      <c r="H38" s="381"/>
      <c r="I38" s="381"/>
      <c r="J38" s="381"/>
      <c r="K38" s="381"/>
      <c r="L38" s="381"/>
      <c r="M38" s="381"/>
      <c r="N38" s="381"/>
      <c r="O38" s="381"/>
      <c r="P38" s="381"/>
      <c r="Q38" s="381"/>
      <c r="R38" s="381"/>
      <c r="S38" s="381"/>
      <c r="T38" s="381"/>
      <c r="U38" s="381"/>
      <c r="V38" s="381"/>
      <c r="W38" s="381"/>
      <c r="X38" s="381"/>
      <c r="Y38" s="381"/>
      <c r="Z38" s="381"/>
      <c r="AA38" s="370"/>
      <c r="AB38" s="370"/>
      <c r="AC38" s="370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78">
        <v>4607091388503</v>
      </c>
      <c r="E39" s="379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4"/>
      <c r="R39" s="384"/>
      <c r="S39" s="384"/>
      <c r="T39" s="385"/>
      <c r="U39" s="34"/>
      <c r="V39" s="34"/>
      <c r="W39" s="35" t="s">
        <v>68</v>
      </c>
      <c r="X39" s="374">
        <v>0</v>
      </c>
      <c r="Y39" s="375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8"/>
      <c r="B40" s="381"/>
      <c r="C40" s="381"/>
      <c r="D40" s="381"/>
      <c r="E40" s="381"/>
      <c r="F40" s="381"/>
      <c r="G40" s="381"/>
      <c r="H40" s="381"/>
      <c r="I40" s="381"/>
      <c r="J40" s="381"/>
      <c r="K40" s="381"/>
      <c r="L40" s="381"/>
      <c r="M40" s="381"/>
      <c r="N40" s="381"/>
      <c r="O40" s="399"/>
      <c r="P40" s="391" t="s">
        <v>69</v>
      </c>
      <c r="Q40" s="392"/>
      <c r="R40" s="392"/>
      <c r="S40" s="392"/>
      <c r="T40" s="392"/>
      <c r="U40" s="392"/>
      <c r="V40" s="393"/>
      <c r="W40" s="37" t="s">
        <v>70</v>
      </c>
      <c r="X40" s="376">
        <f>IFERROR(X39/H39,"0")</f>
        <v>0</v>
      </c>
      <c r="Y40" s="376">
        <f>IFERROR(Y39/H39,"0")</f>
        <v>0</v>
      </c>
      <c r="Z40" s="376">
        <f>IFERROR(IF(Z39="",0,Z39),"0")</f>
        <v>0</v>
      </c>
      <c r="AA40" s="377"/>
      <c r="AB40" s="377"/>
      <c r="AC40" s="377"/>
    </row>
    <row r="41" spans="1:68" x14ac:dyDescent="0.2">
      <c r="A41" s="381"/>
      <c r="B41" s="381"/>
      <c r="C41" s="381"/>
      <c r="D41" s="381"/>
      <c r="E41" s="381"/>
      <c r="F41" s="381"/>
      <c r="G41" s="381"/>
      <c r="H41" s="381"/>
      <c r="I41" s="381"/>
      <c r="J41" s="381"/>
      <c r="K41" s="381"/>
      <c r="L41" s="381"/>
      <c r="M41" s="381"/>
      <c r="N41" s="381"/>
      <c r="O41" s="399"/>
      <c r="P41" s="391" t="s">
        <v>69</v>
      </c>
      <c r="Q41" s="392"/>
      <c r="R41" s="392"/>
      <c r="S41" s="392"/>
      <c r="T41" s="392"/>
      <c r="U41" s="392"/>
      <c r="V41" s="393"/>
      <c r="W41" s="37" t="s">
        <v>68</v>
      </c>
      <c r="X41" s="376">
        <f>IFERROR(SUM(X39:X39),"0")</f>
        <v>0</v>
      </c>
      <c r="Y41" s="376">
        <f>IFERROR(SUM(Y39:Y39),"0")</f>
        <v>0</v>
      </c>
      <c r="Z41" s="37"/>
      <c r="AA41" s="377"/>
      <c r="AB41" s="377"/>
      <c r="AC41" s="377"/>
    </row>
    <row r="42" spans="1:68" ht="14.25" customHeight="1" x14ac:dyDescent="0.25">
      <c r="A42" s="395" t="s">
        <v>100</v>
      </c>
      <c r="B42" s="381"/>
      <c r="C42" s="381"/>
      <c r="D42" s="381"/>
      <c r="E42" s="381"/>
      <c r="F42" s="381"/>
      <c r="G42" s="381"/>
      <c r="H42" s="381"/>
      <c r="I42" s="381"/>
      <c r="J42" s="381"/>
      <c r="K42" s="381"/>
      <c r="L42" s="381"/>
      <c r="M42" s="381"/>
      <c r="N42" s="381"/>
      <c r="O42" s="381"/>
      <c r="P42" s="381"/>
      <c r="Q42" s="381"/>
      <c r="R42" s="381"/>
      <c r="S42" s="381"/>
      <c r="T42" s="381"/>
      <c r="U42" s="381"/>
      <c r="V42" s="381"/>
      <c r="W42" s="381"/>
      <c r="X42" s="381"/>
      <c r="Y42" s="381"/>
      <c r="Z42" s="381"/>
      <c r="AA42" s="370"/>
      <c r="AB42" s="370"/>
      <c r="AC42" s="370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78">
        <v>4607091388282</v>
      </c>
      <c r="E43" s="379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4"/>
      <c r="R43" s="384"/>
      <c r="S43" s="384"/>
      <c r="T43" s="385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8"/>
      <c r="B44" s="381"/>
      <c r="C44" s="381"/>
      <c r="D44" s="381"/>
      <c r="E44" s="381"/>
      <c r="F44" s="381"/>
      <c r="G44" s="381"/>
      <c r="H44" s="381"/>
      <c r="I44" s="381"/>
      <c r="J44" s="381"/>
      <c r="K44" s="381"/>
      <c r="L44" s="381"/>
      <c r="M44" s="381"/>
      <c r="N44" s="381"/>
      <c r="O44" s="399"/>
      <c r="P44" s="391" t="s">
        <v>69</v>
      </c>
      <c r="Q44" s="392"/>
      <c r="R44" s="392"/>
      <c r="S44" s="392"/>
      <c r="T44" s="392"/>
      <c r="U44" s="392"/>
      <c r="V44" s="393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x14ac:dyDescent="0.2">
      <c r="A45" s="381"/>
      <c r="B45" s="381"/>
      <c r="C45" s="381"/>
      <c r="D45" s="381"/>
      <c r="E45" s="381"/>
      <c r="F45" s="381"/>
      <c r="G45" s="381"/>
      <c r="H45" s="381"/>
      <c r="I45" s="381"/>
      <c r="J45" s="381"/>
      <c r="K45" s="381"/>
      <c r="L45" s="381"/>
      <c r="M45" s="381"/>
      <c r="N45" s="381"/>
      <c r="O45" s="399"/>
      <c r="P45" s="391" t="s">
        <v>69</v>
      </c>
      <c r="Q45" s="392"/>
      <c r="R45" s="392"/>
      <c r="S45" s="392"/>
      <c r="T45" s="392"/>
      <c r="U45" s="392"/>
      <c r="V45" s="393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customHeight="1" x14ac:dyDescent="0.25">
      <c r="A46" s="395" t="s">
        <v>104</v>
      </c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70"/>
      <c r="AB46" s="370"/>
      <c r="AC46" s="370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78">
        <v>4607091389111</v>
      </c>
      <c r="E47" s="379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4"/>
      <c r="R47" s="384"/>
      <c r="S47" s="384"/>
      <c r="T47" s="385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8"/>
      <c r="B48" s="381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99"/>
      <c r="P48" s="391" t="s">
        <v>69</v>
      </c>
      <c r="Q48" s="392"/>
      <c r="R48" s="392"/>
      <c r="S48" s="392"/>
      <c r="T48" s="392"/>
      <c r="U48" s="392"/>
      <c r="V48" s="393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x14ac:dyDescent="0.2">
      <c r="A49" s="381"/>
      <c r="B49" s="381"/>
      <c r="C49" s="381"/>
      <c r="D49" s="381"/>
      <c r="E49" s="381"/>
      <c r="F49" s="381"/>
      <c r="G49" s="381"/>
      <c r="H49" s="381"/>
      <c r="I49" s="381"/>
      <c r="J49" s="381"/>
      <c r="K49" s="381"/>
      <c r="L49" s="381"/>
      <c r="M49" s="381"/>
      <c r="N49" s="381"/>
      <c r="O49" s="399"/>
      <c r="P49" s="391" t="s">
        <v>69</v>
      </c>
      <c r="Q49" s="392"/>
      <c r="R49" s="392"/>
      <c r="S49" s="392"/>
      <c r="T49" s="392"/>
      <c r="U49" s="392"/>
      <c r="V49" s="393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customHeight="1" x14ac:dyDescent="0.2">
      <c r="A50" s="441" t="s">
        <v>107</v>
      </c>
      <c r="B50" s="442"/>
      <c r="C50" s="442"/>
      <c r="D50" s="442"/>
      <c r="E50" s="442"/>
      <c r="F50" s="442"/>
      <c r="G50" s="442"/>
      <c r="H50" s="442"/>
      <c r="I50" s="442"/>
      <c r="J50" s="442"/>
      <c r="K50" s="442"/>
      <c r="L50" s="442"/>
      <c r="M50" s="442"/>
      <c r="N50" s="442"/>
      <c r="O50" s="442"/>
      <c r="P50" s="442"/>
      <c r="Q50" s="442"/>
      <c r="R50" s="442"/>
      <c r="S50" s="442"/>
      <c r="T50" s="442"/>
      <c r="U50" s="442"/>
      <c r="V50" s="442"/>
      <c r="W50" s="442"/>
      <c r="X50" s="442"/>
      <c r="Y50" s="442"/>
      <c r="Z50" s="442"/>
      <c r="AA50" s="48"/>
      <c r="AB50" s="48"/>
      <c r="AC50" s="48"/>
    </row>
    <row r="51" spans="1:68" ht="16.5" customHeight="1" x14ac:dyDescent="0.25">
      <c r="A51" s="394" t="s">
        <v>108</v>
      </c>
      <c r="B51" s="381"/>
      <c r="C51" s="381"/>
      <c r="D51" s="381"/>
      <c r="E51" s="381"/>
      <c r="F51" s="381"/>
      <c r="G51" s="381"/>
      <c r="H51" s="381"/>
      <c r="I51" s="381"/>
      <c r="J51" s="381"/>
      <c r="K51" s="381"/>
      <c r="L51" s="381"/>
      <c r="M51" s="381"/>
      <c r="N51" s="381"/>
      <c r="O51" s="381"/>
      <c r="P51" s="381"/>
      <c r="Q51" s="381"/>
      <c r="R51" s="381"/>
      <c r="S51" s="381"/>
      <c r="T51" s="381"/>
      <c r="U51" s="381"/>
      <c r="V51" s="381"/>
      <c r="W51" s="381"/>
      <c r="X51" s="381"/>
      <c r="Y51" s="381"/>
      <c r="Z51" s="381"/>
      <c r="AA51" s="369"/>
      <c r="AB51" s="369"/>
      <c r="AC51" s="369"/>
    </row>
    <row r="52" spans="1:68" ht="14.25" customHeight="1" x14ac:dyDescent="0.25">
      <c r="A52" s="395" t="s">
        <v>109</v>
      </c>
      <c r="B52" s="381"/>
      <c r="C52" s="381"/>
      <c r="D52" s="381"/>
      <c r="E52" s="381"/>
      <c r="F52" s="381"/>
      <c r="G52" s="381"/>
      <c r="H52" s="381"/>
      <c r="I52" s="381"/>
      <c r="J52" s="381"/>
      <c r="K52" s="381"/>
      <c r="L52" s="381"/>
      <c r="M52" s="381"/>
      <c r="N52" s="381"/>
      <c r="O52" s="381"/>
      <c r="P52" s="381"/>
      <c r="Q52" s="381"/>
      <c r="R52" s="381"/>
      <c r="S52" s="381"/>
      <c r="T52" s="381"/>
      <c r="U52" s="381"/>
      <c r="V52" s="381"/>
      <c r="W52" s="381"/>
      <c r="X52" s="381"/>
      <c r="Y52" s="381"/>
      <c r="Z52" s="381"/>
      <c r="AA52" s="370"/>
      <c r="AB52" s="370"/>
      <c r="AC52" s="370"/>
    </row>
    <row r="53" spans="1:68" ht="16.5" customHeight="1" x14ac:dyDescent="0.25">
      <c r="A53" s="54" t="s">
        <v>110</v>
      </c>
      <c r="B53" s="54" t="s">
        <v>111</v>
      </c>
      <c r="C53" s="31">
        <v>4301011540</v>
      </c>
      <c r="D53" s="378">
        <v>4607091385670</v>
      </c>
      <c r="E53" s="379"/>
      <c r="F53" s="373">
        <v>1.4</v>
      </c>
      <c r="G53" s="32">
        <v>8</v>
      </c>
      <c r="H53" s="373">
        <v>11.2</v>
      </c>
      <c r="I53" s="373">
        <v>11.68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3" s="384"/>
      <c r="R53" s="384"/>
      <c r="S53" s="384"/>
      <c r="T53" s="385"/>
      <c r="U53" s="34"/>
      <c r="V53" s="34"/>
      <c r="W53" s="35" t="s">
        <v>68</v>
      </c>
      <c r="X53" s="374">
        <v>0</v>
      </c>
      <c r="Y53" s="375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4301011380</v>
      </c>
      <c r="D54" s="378">
        <v>4607091385670</v>
      </c>
      <c r="E54" s="379"/>
      <c r="F54" s="373">
        <v>1.35</v>
      </c>
      <c r="G54" s="32">
        <v>8</v>
      </c>
      <c r="H54" s="373">
        <v>10.8</v>
      </c>
      <c r="I54" s="373">
        <v>11.28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4" s="384"/>
      <c r="R54" s="384"/>
      <c r="S54" s="384"/>
      <c r="T54" s="385"/>
      <c r="U54" s="34"/>
      <c r="V54" s="34"/>
      <c r="W54" s="35" t="s">
        <v>68</v>
      </c>
      <c r="X54" s="374">
        <v>0</v>
      </c>
      <c r="Y54" s="375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78">
        <v>4680115883956</v>
      </c>
      <c r="E55" s="379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115</v>
      </c>
      <c r="N55" s="33"/>
      <c r="O55" s="32">
        <v>50</v>
      </c>
      <c r="P55" s="53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4"/>
      <c r="R55" s="384"/>
      <c r="S55" s="384"/>
      <c r="T55" s="385"/>
      <c r="U55" s="34"/>
      <c r="V55" s="34"/>
      <c r="W55" s="35" t="s">
        <v>68</v>
      </c>
      <c r="X55" s="374">
        <v>0</v>
      </c>
      <c r="Y55" s="375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4301011565</v>
      </c>
      <c r="D56" s="378">
        <v>4680115882539</v>
      </c>
      <c r="E56" s="379"/>
      <c r="F56" s="373">
        <v>0.37</v>
      </c>
      <c r="G56" s="32">
        <v>10</v>
      </c>
      <c r="H56" s="373">
        <v>3.7</v>
      </c>
      <c r="I56" s="373">
        <v>3.91</v>
      </c>
      <c r="J56" s="32">
        <v>120</v>
      </c>
      <c r="K56" s="32" t="s">
        <v>74</v>
      </c>
      <c r="L56" s="32"/>
      <c r="M56" s="33" t="s">
        <v>113</v>
      </c>
      <c r="N56" s="33"/>
      <c r="O56" s="32">
        <v>50</v>
      </c>
      <c r="P56" s="43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6" s="384"/>
      <c r="R56" s="384"/>
      <c r="S56" s="384"/>
      <c r="T56" s="385"/>
      <c r="U56" s="34"/>
      <c r="V56" s="34"/>
      <c r="W56" s="35" t="s">
        <v>68</v>
      </c>
      <c r="X56" s="374">
        <v>0</v>
      </c>
      <c r="Y56" s="37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4301011382</v>
      </c>
      <c r="D57" s="378">
        <v>4607091385687</v>
      </c>
      <c r="E57" s="379"/>
      <c r="F57" s="373">
        <v>0.4</v>
      </c>
      <c r="G57" s="32">
        <v>10</v>
      </c>
      <c r="H57" s="373">
        <v>4</v>
      </c>
      <c r="I57" s="373">
        <v>4.24</v>
      </c>
      <c r="J57" s="32">
        <v>120</v>
      </c>
      <c r="K57" s="32" t="s">
        <v>74</v>
      </c>
      <c r="L57" s="32"/>
      <c r="M57" s="33" t="s">
        <v>113</v>
      </c>
      <c r="N57" s="33"/>
      <c r="O57" s="32">
        <v>50</v>
      </c>
      <c r="P57" s="72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7" s="384"/>
      <c r="R57" s="384"/>
      <c r="S57" s="384"/>
      <c r="T57" s="385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78">
        <v>4680115883949</v>
      </c>
      <c r="E58" s="379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115</v>
      </c>
      <c r="N58" s="33"/>
      <c r="O58" s="32">
        <v>50</v>
      </c>
      <c r="P58" s="7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4"/>
      <c r="R58" s="384"/>
      <c r="S58" s="384"/>
      <c r="T58" s="385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8"/>
      <c r="B59" s="381"/>
      <c r="C59" s="381"/>
      <c r="D59" s="381"/>
      <c r="E59" s="381"/>
      <c r="F59" s="381"/>
      <c r="G59" s="381"/>
      <c r="H59" s="381"/>
      <c r="I59" s="381"/>
      <c r="J59" s="381"/>
      <c r="K59" s="381"/>
      <c r="L59" s="381"/>
      <c r="M59" s="381"/>
      <c r="N59" s="381"/>
      <c r="O59" s="399"/>
      <c r="P59" s="391" t="s">
        <v>69</v>
      </c>
      <c r="Q59" s="392"/>
      <c r="R59" s="392"/>
      <c r="S59" s="392"/>
      <c r="T59" s="392"/>
      <c r="U59" s="392"/>
      <c r="V59" s="393"/>
      <c r="W59" s="37" t="s">
        <v>70</v>
      </c>
      <c r="X59" s="376">
        <f>IFERROR(X53/H53,"0")+IFERROR(X54/H54,"0")+IFERROR(X55/H55,"0")+IFERROR(X56/H56,"0")+IFERROR(X57/H57,"0")+IFERROR(X58/H58,"0")</f>
        <v>0</v>
      </c>
      <c r="Y59" s="376">
        <f>IFERROR(Y53/H53,"0")+IFERROR(Y54/H54,"0")+IFERROR(Y55/H55,"0")+IFERROR(Y56/H56,"0")+IFERROR(Y57/H57,"0")+IFERROR(Y58/H58,"0")</f>
        <v>0</v>
      </c>
      <c r="Z59" s="376">
        <f>IFERROR(IF(Z53="",0,Z53),"0")+IFERROR(IF(Z54="",0,Z54),"0")+IFERROR(IF(Z55="",0,Z55),"0")+IFERROR(IF(Z56="",0,Z56),"0")+IFERROR(IF(Z57="",0,Z57),"0")+IFERROR(IF(Z58="",0,Z58),"0")</f>
        <v>0</v>
      </c>
      <c r="AA59" s="377"/>
      <c r="AB59" s="377"/>
      <c r="AC59" s="377"/>
    </row>
    <row r="60" spans="1:68" x14ac:dyDescent="0.2">
      <c r="A60" s="381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1"/>
      <c r="N60" s="381"/>
      <c r="O60" s="399"/>
      <c r="P60" s="391" t="s">
        <v>69</v>
      </c>
      <c r="Q60" s="392"/>
      <c r="R60" s="392"/>
      <c r="S60" s="392"/>
      <c r="T60" s="392"/>
      <c r="U60" s="392"/>
      <c r="V60" s="393"/>
      <c r="W60" s="37" t="s">
        <v>68</v>
      </c>
      <c r="X60" s="376">
        <f>IFERROR(SUM(X53:X58),"0")</f>
        <v>0</v>
      </c>
      <c r="Y60" s="376">
        <f>IFERROR(SUM(Y53:Y58),"0")</f>
        <v>0</v>
      </c>
      <c r="Z60" s="37"/>
      <c r="AA60" s="377"/>
      <c r="AB60" s="377"/>
      <c r="AC60" s="377"/>
    </row>
    <row r="61" spans="1:68" ht="14.25" customHeight="1" x14ac:dyDescent="0.25">
      <c r="A61" s="395" t="s">
        <v>71</v>
      </c>
      <c r="B61" s="381"/>
      <c r="C61" s="381"/>
      <c r="D61" s="381"/>
      <c r="E61" s="381"/>
      <c r="F61" s="381"/>
      <c r="G61" s="381"/>
      <c r="H61" s="381"/>
      <c r="I61" s="381"/>
      <c r="J61" s="381"/>
      <c r="K61" s="381"/>
      <c r="L61" s="381"/>
      <c r="M61" s="381"/>
      <c r="N61" s="381"/>
      <c r="O61" s="381"/>
      <c r="P61" s="381"/>
      <c r="Q61" s="381"/>
      <c r="R61" s="381"/>
      <c r="S61" s="381"/>
      <c r="T61" s="381"/>
      <c r="U61" s="381"/>
      <c r="V61" s="381"/>
      <c r="W61" s="381"/>
      <c r="X61" s="381"/>
      <c r="Y61" s="381"/>
      <c r="Z61" s="381"/>
      <c r="AA61" s="370"/>
      <c r="AB61" s="370"/>
      <c r="AC61" s="370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78">
        <v>4680115885233</v>
      </c>
      <c r="E62" s="379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113</v>
      </c>
      <c r="N62" s="33"/>
      <c r="O62" s="32">
        <v>40</v>
      </c>
      <c r="P62" s="69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4"/>
      <c r="R62" s="384"/>
      <c r="S62" s="384"/>
      <c r="T62" s="385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78">
        <v>4680115884915</v>
      </c>
      <c r="E63" s="379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113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4"/>
      <c r="R63" s="384"/>
      <c r="S63" s="384"/>
      <c r="T63" s="385"/>
      <c r="U63" s="34"/>
      <c r="V63" s="34"/>
      <c r="W63" s="35" t="s">
        <v>68</v>
      </c>
      <c r="X63" s="374">
        <v>0</v>
      </c>
      <c r="Y63" s="375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8"/>
      <c r="B64" s="381"/>
      <c r="C64" s="381"/>
      <c r="D64" s="381"/>
      <c r="E64" s="381"/>
      <c r="F64" s="381"/>
      <c r="G64" s="381"/>
      <c r="H64" s="381"/>
      <c r="I64" s="381"/>
      <c r="J64" s="381"/>
      <c r="K64" s="381"/>
      <c r="L64" s="381"/>
      <c r="M64" s="381"/>
      <c r="N64" s="381"/>
      <c r="O64" s="399"/>
      <c r="P64" s="391" t="s">
        <v>69</v>
      </c>
      <c r="Q64" s="392"/>
      <c r="R64" s="392"/>
      <c r="S64" s="392"/>
      <c r="T64" s="392"/>
      <c r="U64" s="392"/>
      <c r="V64" s="393"/>
      <c r="W64" s="37" t="s">
        <v>70</v>
      </c>
      <c r="X64" s="376">
        <f>IFERROR(X62/H62,"0")+IFERROR(X63/H63,"0")</f>
        <v>0</v>
      </c>
      <c r="Y64" s="376">
        <f>IFERROR(Y62/H62,"0")+IFERROR(Y63/H63,"0")</f>
        <v>0</v>
      </c>
      <c r="Z64" s="376">
        <f>IFERROR(IF(Z62="",0,Z62),"0")+IFERROR(IF(Z63="",0,Z63),"0")</f>
        <v>0</v>
      </c>
      <c r="AA64" s="377"/>
      <c r="AB64" s="377"/>
      <c r="AC64" s="377"/>
    </row>
    <row r="65" spans="1:68" x14ac:dyDescent="0.2">
      <c r="A65" s="381"/>
      <c r="B65" s="381"/>
      <c r="C65" s="381"/>
      <c r="D65" s="381"/>
      <c r="E65" s="381"/>
      <c r="F65" s="381"/>
      <c r="G65" s="381"/>
      <c r="H65" s="381"/>
      <c r="I65" s="381"/>
      <c r="J65" s="381"/>
      <c r="K65" s="381"/>
      <c r="L65" s="381"/>
      <c r="M65" s="381"/>
      <c r="N65" s="381"/>
      <c r="O65" s="399"/>
      <c r="P65" s="391" t="s">
        <v>69</v>
      </c>
      <c r="Q65" s="392"/>
      <c r="R65" s="392"/>
      <c r="S65" s="392"/>
      <c r="T65" s="392"/>
      <c r="U65" s="392"/>
      <c r="V65" s="393"/>
      <c r="W65" s="37" t="s">
        <v>68</v>
      </c>
      <c r="X65" s="376">
        <f>IFERROR(SUM(X62:X63),"0")</f>
        <v>0</v>
      </c>
      <c r="Y65" s="376">
        <f>IFERROR(SUM(Y62:Y63),"0")</f>
        <v>0</v>
      </c>
      <c r="Z65" s="37"/>
      <c r="AA65" s="377"/>
      <c r="AB65" s="377"/>
      <c r="AC65" s="377"/>
    </row>
    <row r="66" spans="1:68" ht="16.5" customHeight="1" x14ac:dyDescent="0.25">
      <c r="A66" s="394" t="s">
        <v>128</v>
      </c>
      <c r="B66" s="381"/>
      <c r="C66" s="381"/>
      <c r="D66" s="381"/>
      <c r="E66" s="381"/>
      <c r="F66" s="381"/>
      <c r="G66" s="381"/>
      <c r="H66" s="381"/>
      <c r="I66" s="381"/>
      <c r="J66" s="381"/>
      <c r="K66" s="381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1"/>
      <c r="AA66" s="369"/>
      <c r="AB66" s="369"/>
      <c r="AC66" s="369"/>
    </row>
    <row r="67" spans="1:68" ht="14.25" customHeight="1" x14ac:dyDescent="0.25">
      <c r="A67" s="395" t="s">
        <v>109</v>
      </c>
      <c r="B67" s="381"/>
      <c r="C67" s="381"/>
      <c r="D67" s="381"/>
      <c r="E67" s="381"/>
      <c r="F67" s="381"/>
      <c r="G67" s="381"/>
      <c r="H67" s="381"/>
      <c r="I67" s="381"/>
      <c r="J67" s="381"/>
      <c r="K67" s="381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1"/>
      <c r="AA67" s="370"/>
      <c r="AB67" s="370"/>
      <c r="AC67" s="370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78">
        <v>4680115881426</v>
      </c>
      <c r="E68" s="379"/>
      <c r="F68" s="373">
        <v>1.35</v>
      </c>
      <c r="G68" s="32">
        <v>8</v>
      </c>
      <c r="H68" s="373">
        <v>10.8</v>
      </c>
      <c r="I68" s="373">
        <v>11.28</v>
      </c>
      <c r="J68" s="32">
        <v>56</v>
      </c>
      <c r="K68" s="32" t="s">
        <v>112</v>
      </c>
      <c r="L68" s="32"/>
      <c r="M68" s="33" t="s">
        <v>115</v>
      </c>
      <c r="N68" s="33"/>
      <c r="O68" s="32">
        <v>50</v>
      </c>
      <c r="P68" s="55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4"/>
      <c r="R68" s="384"/>
      <c r="S68" s="384"/>
      <c r="T68" s="385"/>
      <c r="U68" s="34"/>
      <c r="V68" s="34"/>
      <c r="W68" s="35" t="s">
        <v>68</v>
      </c>
      <c r="X68" s="374">
        <v>0</v>
      </c>
      <c r="Y68" s="375">
        <f t="shared" ref="Y68:Y73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78">
        <v>4680115881426</v>
      </c>
      <c r="E69" s="379"/>
      <c r="F69" s="373">
        <v>1.35</v>
      </c>
      <c r="G69" s="32">
        <v>8</v>
      </c>
      <c r="H69" s="373">
        <v>10.8</v>
      </c>
      <c r="I69" s="373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4"/>
      <c r="R69" s="384"/>
      <c r="S69" s="384"/>
      <c r="T69" s="385"/>
      <c r="U69" s="34"/>
      <c r="V69" s="34"/>
      <c r="W69" s="35" t="s">
        <v>68</v>
      </c>
      <c r="X69" s="374">
        <v>0</v>
      </c>
      <c r="Y69" s="375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78">
        <v>4680115880283</v>
      </c>
      <c r="E70" s="379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115</v>
      </c>
      <c r="N70" s="33"/>
      <c r="O70" s="32">
        <v>45</v>
      </c>
      <c r="P70" s="7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4"/>
      <c r="R70" s="384"/>
      <c r="S70" s="384"/>
      <c r="T70" s="385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78">
        <v>4680115882720</v>
      </c>
      <c r="E71" s="379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115</v>
      </c>
      <c r="N71" s="33"/>
      <c r="O71" s="32">
        <v>90</v>
      </c>
      <c r="P71" s="76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4"/>
      <c r="R71" s="384"/>
      <c r="S71" s="384"/>
      <c r="T71" s="385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78">
        <v>4680115881525</v>
      </c>
      <c r="E72" s="379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115</v>
      </c>
      <c r="N72" s="33"/>
      <c r="O72" s="32">
        <v>50</v>
      </c>
      <c r="P72" s="732" t="s">
        <v>139</v>
      </c>
      <c r="Q72" s="384"/>
      <c r="R72" s="384"/>
      <c r="S72" s="384"/>
      <c r="T72" s="385"/>
      <c r="U72" s="34"/>
      <c r="V72" s="34"/>
      <c r="W72" s="35" t="s">
        <v>68</v>
      </c>
      <c r="X72" s="374">
        <v>0</v>
      </c>
      <c r="Y72" s="375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78">
        <v>4680115881419</v>
      </c>
      <c r="E73" s="379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115</v>
      </c>
      <c r="N73" s="33"/>
      <c r="O73" s="32">
        <v>50</v>
      </c>
      <c r="P73" s="38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4"/>
      <c r="R73" s="384"/>
      <c r="S73" s="384"/>
      <c r="T73" s="385"/>
      <c r="U73" s="34"/>
      <c r="V73" s="34"/>
      <c r="W73" s="35" t="s">
        <v>68</v>
      </c>
      <c r="X73" s="374">
        <v>0</v>
      </c>
      <c r="Y73" s="375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x14ac:dyDescent="0.2">
      <c r="A74" s="398"/>
      <c r="B74" s="381"/>
      <c r="C74" s="381"/>
      <c r="D74" s="381"/>
      <c r="E74" s="381"/>
      <c r="F74" s="381"/>
      <c r="G74" s="381"/>
      <c r="H74" s="381"/>
      <c r="I74" s="381"/>
      <c r="J74" s="381"/>
      <c r="K74" s="381"/>
      <c r="L74" s="381"/>
      <c r="M74" s="381"/>
      <c r="N74" s="381"/>
      <c r="O74" s="399"/>
      <c r="P74" s="391" t="s">
        <v>69</v>
      </c>
      <c r="Q74" s="392"/>
      <c r="R74" s="392"/>
      <c r="S74" s="392"/>
      <c r="T74" s="392"/>
      <c r="U74" s="392"/>
      <c r="V74" s="393"/>
      <c r="W74" s="37" t="s">
        <v>70</v>
      </c>
      <c r="X74" s="376">
        <f>IFERROR(X68/H68,"0")+IFERROR(X69/H69,"0")+IFERROR(X70/H70,"0")+IFERROR(X71/H71,"0")+IFERROR(X72/H72,"0")+IFERROR(X73/H73,"0")</f>
        <v>0</v>
      </c>
      <c r="Y74" s="376">
        <f>IFERROR(Y68/H68,"0")+IFERROR(Y69/H69,"0")+IFERROR(Y70/H70,"0")+IFERROR(Y71/H71,"0")+IFERROR(Y72/H72,"0")+IFERROR(Y73/H73,"0")</f>
        <v>0</v>
      </c>
      <c r="Z74" s="376">
        <f>IFERROR(IF(Z68="",0,Z68),"0")+IFERROR(IF(Z69="",0,Z69),"0")+IFERROR(IF(Z70="",0,Z70),"0")+IFERROR(IF(Z71="",0,Z71),"0")+IFERROR(IF(Z72="",0,Z72),"0")+IFERROR(IF(Z73="",0,Z73),"0")</f>
        <v>0</v>
      </c>
      <c r="AA74" s="377"/>
      <c r="AB74" s="377"/>
      <c r="AC74" s="377"/>
    </row>
    <row r="75" spans="1:68" x14ac:dyDescent="0.2">
      <c r="A75" s="381"/>
      <c r="B75" s="381"/>
      <c r="C75" s="381"/>
      <c r="D75" s="381"/>
      <c r="E75" s="381"/>
      <c r="F75" s="381"/>
      <c r="G75" s="381"/>
      <c r="H75" s="381"/>
      <c r="I75" s="381"/>
      <c r="J75" s="381"/>
      <c r="K75" s="381"/>
      <c r="L75" s="381"/>
      <c r="M75" s="381"/>
      <c r="N75" s="381"/>
      <c r="O75" s="399"/>
      <c r="P75" s="391" t="s">
        <v>69</v>
      </c>
      <c r="Q75" s="392"/>
      <c r="R75" s="392"/>
      <c r="S75" s="392"/>
      <c r="T75" s="392"/>
      <c r="U75" s="392"/>
      <c r="V75" s="393"/>
      <c r="W75" s="37" t="s">
        <v>68</v>
      </c>
      <c r="X75" s="376">
        <f>IFERROR(SUM(X68:X73),"0")</f>
        <v>0</v>
      </c>
      <c r="Y75" s="376">
        <f>IFERROR(SUM(Y68:Y73),"0")</f>
        <v>0</v>
      </c>
      <c r="Z75" s="37"/>
      <c r="AA75" s="377"/>
      <c r="AB75" s="377"/>
      <c r="AC75" s="377"/>
    </row>
    <row r="76" spans="1:68" ht="14.25" customHeight="1" x14ac:dyDescent="0.25">
      <c r="A76" s="395" t="s">
        <v>142</v>
      </c>
      <c r="B76" s="381"/>
      <c r="C76" s="381"/>
      <c r="D76" s="381"/>
      <c r="E76" s="381"/>
      <c r="F76" s="381"/>
      <c r="G76" s="381"/>
      <c r="H76" s="381"/>
      <c r="I76" s="381"/>
      <c r="J76" s="381"/>
      <c r="K76" s="381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1"/>
      <c r="AA76" s="370"/>
      <c r="AB76" s="370"/>
      <c r="AC76" s="370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78">
        <v>4680115881440</v>
      </c>
      <c r="E77" s="379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115</v>
      </c>
      <c r="N77" s="33"/>
      <c r="O77" s="32">
        <v>50</v>
      </c>
      <c r="P77" s="6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4"/>
      <c r="R77" s="384"/>
      <c r="S77" s="384"/>
      <c r="T77" s="385"/>
      <c r="U77" s="34"/>
      <c r="V77" s="34"/>
      <c r="W77" s="35" t="s">
        <v>68</v>
      </c>
      <c r="X77" s="374">
        <v>0</v>
      </c>
      <c r="Y77" s="375">
        <f>IFERROR(IF(X77="",0,CEILING((X77/$H77),1)*$H77),"")</f>
        <v>0</v>
      </c>
      <c r="Z77" s="36" t="str">
        <f>IFERROR(IF(Y77=0,"",ROUNDUP(Y77/H77,0)*0.02175),"")</f>
        <v/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78">
        <v>4680115881433</v>
      </c>
      <c r="E78" s="379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115</v>
      </c>
      <c r="N78" s="33"/>
      <c r="O78" s="32">
        <v>50</v>
      </c>
      <c r="P78" s="5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4"/>
      <c r="R78" s="384"/>
      <c r="S78" s="384"/>
      <c r="T78" s="385"/>
      <c r="U78" s="34"/>
      <c r="V78" s="34"/>
      <c r="W78" s="35" t="s">
        <v>68</v>
      </c>
      <c r="X78" s="374">
        <v>0</v>
      </c>
      <c r="Y78" s="375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98"/>
      <c r="B79" s="381"/>
      <c r="C79" s="381"/>
      <c r="D79" s="381"/>
      <c r="E79" s="381"/>
      <c r="F79" s="381"/>
      <c r="G79" s="381"/>
      <c r="H79" s="381"/>
      <c r="I79" s="381"/>
      <c r="J79" s="381"/>
      <c r="K79" s="381"/>
      <c r="L79" s="381"/>
      <c r="M79" s="381"/>
      <c r="N79" s="381"/>
      <c r="O79" s="399"/>
      <c r="P79" s="391" t="s">
        <v>69</v>
      </c>
      <c r="Q79" s="392"/>
      <c r="R79" s="392"/>
      <c r="S79" s="392"/>
      <c r="T79" s="392"/>
      <c r="U79" s="392"/>
      <c r="V79" s="393"/>
      <c r="W79" s="37" t="s">
        <v>70</v>
      </c>
      <c r="X79" s="376">
        <f>IFERROR(X77/H77,"0")+IFERROR(X78/H78,"0")</f>
        <v>0</v>
      </c>
      <c r="Y79" s="376">
        <f>IFERROR(Y77/H77,"0")+IFERROR(Y78/H78,"0")</f>
        <v>0</v>
      </c>
      <c r="Z79" s="376">
        <f>IFERROR(IF(Z77="",0,Z77),"0")+IFERROR(IF(Z78="",0,Z78),"0")</f>
        <v>0</v>
      </c>
      <c r="AA79" s="377"/>
      <c r="AB79" s="377"/>
      <c r="AC79" s="377"/>
    </row>
    <row r="80" spans="1:68" x14ac:dyDescent="0.2">
      <c r="A80" s="381"/>
      <c r="B80" s="381"/>
      <c r="C80" s="381"/>
      <c r="D80" s="381"/>
      <c r="E80" s="381"/>
      <c r="F80" s="381"/>
      <c r="G80" s="381"/>
      <c r="H80" s="381"/>
      <c r="I80" s="381"/>
      <c r="J80" s="381"/>
      <c r="K80" s="381"/>
      <c r="L80" s="381"/>
      <c r="M80" s="381"/>
      <c r="N80" s="381"/>
      <c r="O80" s="399"/>
      <c r="P80" s="391" t="s">
        <v>69</v>
      </c>
      <c r="Q80" s="392"/>
      <c r="R80" s="392"/>
      <c r="S80" s="392"/>
      <c r="T80" s="392"/>
      <c r="U80" s="392"/>
      <c r="V80" s="393"/>
      <c r="W80" s="37" t="s">
        <v>68</v>
      </c>
      <c r="X80" s="376">
        <f>IFERROR(SUM(X77:X78),"0")</f>
        <v>0</v>
      </c>
      <c r="Y80" s="376">
        <f>IFERROR(SUM(Y77:Y78),"0")</f>
        <v>0</v>
      </c>
      <c r="Z80" s="37"/>
      <c r="AA80" s="377"/>
      <c r="AB80" s="377"/>
      <c r="AC80" s="377"/>
    </row>
    <row r="81" spans="1:68" ht="14.25" customHeight="1" x14ac:dyDescent="0.25">
      <c r="A81" s="395" t="s">
        <v>63</v>
      </c>
      <c r="B81" s="381"/>
      <c r="C81" s="381"/>
      <c r="D81" s="381"/>
      <c r="E81" s="381"/>
      <c r="F81" s="381"/>
      <c r="G81" s="381"/>
      <c r="H81" s="381"/>
      <c r="I81" s="381"/>
      <c r="J81" s="381"/>
      <c r="K81" s="381"/>
      <c r="L81" s="381"/>
      <c r="M81" s="381"/>
      <c r="N81" s="381"/>
      <c r="O81" s="381"/>
      <c r="P81" s="381"/>
      <c r="Q81" s="381"/>
      <c r="R81" s="381"/>
      <c r="S81" s="381"/>
      <c r="T81" s="381"/>
      <c r="U81" s="381"/>
      <c r="V81" s="381"/>
      <c r="W81" s="381"/>
      <c r="X81" s="381"/>
      <c r="Y81" s="381"/>
      <c r="Z81" s="381"/>
      <c r="AA81" s="370"/>
      <c r="AB81" s="370"/>
      <c r="AC81" s="370"/>
    </row>
    <row r="82" spans="1:68" ht="16.5" customHeight="1" x14ac:dyDescent="0.25">
      <c r="A82" s="54" t="s">
        <v>147</v>
      </c>
      <c r="B82" s="54" t="s">
        <v>148</v>
      </c>
      <c r="C82" s="31">
        <v>4301031242</v>
      </c>
      <c r="D82" s="378">
        <v>4680115885066</v>
      </c>
      <c r="E82" s="379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1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4"/>
      <c r="R82" s="384"/>
      <c r="S82" s="384"/>
      <c r="T82" s="385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149</v>
      </c>
      <c r="B83" s="54" t="s">
        <v>150</v>
      </c>
      <c r="C83" s="31">
        <v>4301031240</v>
      </c>
      <c r="D83" s="378">
        <v>4680115885042</v>
      </c>
      <c r="E83" s="379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5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4"/>
      <c r="R83" s="384"/>
      <c r="S83" s="384"/>
      <c r="T83" s="385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151</v>
      </c>
      <c r="B84" s="54" t="s">
        <v>152</v>
      </c>
      <c r="C84" s="31">
        <v>4301031315</v>
      </c>
      <c r="D84" s="378">
        <v>4680115885080</v>
      </c>
      <c r="E84" s="379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4"/>
      <c r="R84" s="384"/>
      <c r="S84" s="384"/>
      <c r="T84" s="385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153</v>
      </c>
      <c r="B85" s="54" t="s">
        <v>154</v>
      </c>
      <c r="C85" s="31">
        <v>4301031243</v>
      </c>
      <c r="D85" s="378">
        <v>4680115885073</v>
      </c>
      <c r="E85" s="379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4"/>
      <c r="R85" s="384"/>
      <c r="S85" s="384"/>
      <c r="T85" s="385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155</v>
      </c>
      <c r="B86" s="54" t="s">
        <v>156</v>
      </c>
      <c r="C86" s="31">
        <v>4301031241</v>
      </c>
      <c r="D86" s="378">
        <v>4680115885059</v>
      </c>
      <c r="E86" s="379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4"/>
      <c r="R86" s="384"/>
      <c r="S86" s="384"/>
      <c r="T86" s="385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157</v>
      </c>
      <c r="B87" s="54" t="s">
        <v>158</v>
      </c>
      <c r="C87" s="31">
        <v>4301031316</v>
      </c>
      <c r="D87" s="378">
        <v>4680115885097</v>
      </c>
      <c r="E87" s="379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4"/>
      <c r="R87" s="384"/>
      <c r="S87" s="384"/>
      <c r="T87" s="385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398"/>
      <c r="B88" s="381"/>
      <c r="C88" s="381"/>
      <c r="D88" s="381"/>
      <c r="E88" s="381"/>
      <c r="F88" s="381"/>
      <c r="G88" s="381"/>
      <c r="H88" s="381"/>
      <c r="I88" s="381"/>
      <c r="J88" s="381"/>
      <c r="K88" s="381"/>
      <c r="L88" s="381"/>
      <c r="M88" s="381"/>
      <c r="N88" s="381"/>
      <c r="O88" s="399"/>
      <c r="P88" s="391" t="s">
        <v>69</v>
      </c>
      <c r="Q88" s="392"/>
      <c r="R88" s="392"/>
      <c r="S88" s="392"/>
      <c r="T88" s="392"/>
      <c r="U88" s="392"/>
      <c r="V88" s="393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x14ac:dyDescent="0.2">
      <c r="A89" s="381"/>
      <c r="B89" s="381"/>
      <c r="C89" s="381"/>
      <c r="D89" s="381"/>
      <c r="E89" s="381"/>
      <c r="F89" s="381"/>
      <c r="G89" s="381"/>
      <c r="H89" s="381"/>
      <c r="I89" s="381"/>
      <c r="J89" s="381"/>
      <c r="K89" s="381"/>
      <c r="L89" s="381"/>
      <c r="M89" s="381"/>
      <c r="N89" s="381"/>
      <c r="O89" s="399"/>
      <c r="P89" s="391" t="s">
        <v>69</v>
      </c>
      <c r="Q89" s="392"/>
      <c r="R89" s="392"/>
      <c r="S89" s="392"/>
      <c r="T89" s="392"/>
      <c r="U89" s="392"/>
      <c r="V89" s="393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customHeight="1" x14ac:dyDescent="0.25">
      <c r="A90" s="395" t="s">
        <v>71</v>
      </c>
      <c r="B90" s="381"/>
      <c r="C90" s="381"/>
      <c r="D90" s="381"/>
      <c r="E90" s="381"/>
      <c r="F90" s="381"/>
      <c r="G90" s="381"/>
      <c r="H90" s="381"/>
      <c r="I90" s="381"/>
      <c r="J90" s="381"/>
      <c r="K90" s="381"/>
      <c r="L90" s="381"/>
      <c r="M90" s="381"/>
      <c r="N90" s="381"/>
      <c r="O90" s="381"/>
      <c r="P90" s="381"/>
      <c r="Q90" s="381"/>
      <c r="R90" s="381"/>
      <c r="S90" s="381"/>
      <c r="T90" s="381"/>
      <c r="U90" s="381"/>
      <c r="V90" s="381"/>
      <c r="W90" s="381"/>
      <c r="X90" s="381"/>
      <c r="Y90" s="381"/>
      <c r="Z90" s="381"/>
      <c r="AA90" s="370"/>
      <c r="AB90" s="370"/>
      <c r="AC90" s="370"/>
    </row>
    <row r="91" spans="1:68" ht="16.5" customHeight="1" x14ac:dyDescent="0.25">
      <c r="A91" s="54" t="s">
        <v>159</v>
      </c>
      <c r="B91" s="54" t="s">
        <v>160</v>
      </c>
      <c r="C91" s="31">
        <v>4301051827</v>
      </c>
      <c r="D91" s="378">
        <v>4680115884403</v>
      </c>
      <c r="E91" s="379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4"/>
      <c r="R91" s="384"/>
      <c r="S91" s="384"/>
      <c r="T91" s="385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161</v>
      </c>
      <c r="B92" s="54" t="s">
        <v>162</v>
      </c>
      <c r="C92" s="31">
        <v>4301051837</v>
      </c>
      <c r="D92" s="378">
        <v>4680115884311</v>
      </c>
      <c r="E92" s="379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113</v>
      </c>
      <c r="N92" s="33"/>
      <c r="O92" s="32">
        <v>40</v>
      </c>
      <c r="P92" s="4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4"/>
      <c r="R92" s="384"/>
      <c r="S92" s="384"/>
      <c r="T92" s="385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398"/>
      <c r="B93" s="381"/>
      <c r="C93" s="381"/>
      <c r="D93" s="381"/>
      <c r="E93" s="381"/>
      <c r="F93" s="381"/>
      <c r="G93" s="381"/>
      <c r="H93" s="381"/>
      <c r="I93" s="381"/>
      <c r="J93" s="381"/>
      <c r="K93" s="381"/>
      <c r="L93" s="381"/>
      <c r="M93" s="381"/>
      <c r="N93" s="381"/>
      <c r="O93" s="399"/>
      <c r="P93" s="391" t="s">
        <v>69</v>
      </c>
      <c r="Q93" s="392"/>
      <c r="R93" s="392"/>
      <c r="S93" s="392"/>
      <c r="T93" s="392"/>
      <c r="U93" s="392"/>
      <c r="V93" s="393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x14ac:dyDescent="0.2">
      <c r="A94" s="381"/>
      <c r="B94" s="381"/>
      <c r="C94" s="381"/>
      <c r="D94" s="381"/>
      <c r="E94" s="381"/>
      <c r="F94" s="381"/>
      <c r="G94" s="381"/>
      <c r="H94" s="381"/>
      <c r="I94" s="381"/>
      <c r="J94" s="381"/>
      <c r="K94" s="381"/>
      <c r="L94" s="381"/>
      <c r="M94" s="381"/>
      <c r="N94" s="381"/>
      <c r="O94" s="399"/>
      <c r="P94" s="391" t="s">
        <v>69</v>
      </c>
      <c r="Q94" s="392"/>
      <c r="R94" s="392"/>
      <c r="S94" s="392"/>
      <c r="T94" s="392"/>
      <c r="U94" s="392"/>
      <c r="V94" s="393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customHeight="1" x14ac:dyDescent="0.25">
      <c r="A95" s="395" t="s">
        <v>163</v>
      </c>
      <c r="B95" s="381"/>
      <c r="C95" s="381"/>
      <c r="D95" s="381"/>
      <c r="E95" s="381"/>
      <c r="F95" s="381"/>
      <c r="G95" s="381"/>
      <c r="H95" s="381"/>
      <c r="I95" s="381"/>
      <c r="J95" s="381"/>
      <c r="K95" s="381"/>
      <c r="L95" s="381"/>
      <c r="M95" s="381"/>
      <c r="N95" s="381"/>
      <c r="O95" s="381"/>
      <c r="P95" s="381"/>
      <c r="Q95" s="381"/>
      <c r="R95" s="381"/>
      <c r="S95" s="381"/>
      <c r="T95" s="381"/>
      <c r="U95" s="381"/>
      <c r="V95" s="381"/>
      <c r="W95" s="381"/>
      <c r="X95" s="381"/>
      <c r="Y95" s="381"/>
      <c r="Z95" s="381"/>
      <c r="AA95" s="370"/>
      <c r="AB95" s="370"/>
      <c r="AC95" s="370"/>
    </row>
    <row r="96" spans="1:68" ht="27" customHeight="1" x14ac:dyDescent="0.25">
      <c r="A96" s="54" t="s">
        <v>164</v>
      </c>
      <c r="B96" s="54" t="s">
        <v>165</v>
      </c>
      <c r="C96" s="31">
        <v>4301060366</v>
      </c>
      <c r="D96" s="378">
        <v>4680115881532</v>
      </c>
      <c r="E96" s="379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2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4"/>
      <c r="R96" s="384"/>
      <c r="S96" s="384"/>
      <c r="T96" s="385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164</v>
      </c>
      <c r="B97" s="54" t="s">
        <v>166</v>
      </c>
      <c r="C97" s="31">
        <v>4301060371</v>
      </c>
      <c r="D97" s="378">
        <v>4680115881532</v>
      </c>
      <c r="E97" s="379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4"/>
      <c r="R97" s="384"/>
      <c r="S97" s="384"/>
      <c r="T97" s="385"/>
      <c r="U97" s="34"/>
      <c r="V97" s="34"/>
      <c r="W97" s="35" t="s">
        <v>68</v>
      </c>
      <c r="X97" s="374">
        <v>0</v>
      </c>
      <c r="Y97" s="375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167</v>
      </c>
      <c r="B98" s="54" t="s">
        <v>168</v>
      </c>
      <c r="C98" s="31">
        <v>4301060351</v>
      </c>
      <c r="D98" s="378">
        <v>4680115881464</v>
      </c>
      <c r="E98" s="379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113</v>
      </c>
      <c r="N98" s="33"/>
      <c r="O98" s="32">
        <v>30</v>
      </c>
      <c r="P98" s="65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4"/>
      <c r="R98" s="384"/>
      <c r="S98" s="384"/>
      <c r="T98" s="385"/>
      <c r="U98" s="34"/>
      <c r="V98" s="34"/>
      <c r="W98" s="35" t="s">
        <v>68</v>
      </c>
      <c r="X98" s="374">
        <v>0</v>
      </c>
      <c r="Y98" s="375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98"/>
      <c r="B99" s="381"/>
      <c r="C99" s="381"/>
      <c r="D99" s="381"/>
      <c r="E99" s="381"/>
      <c r="F99" s="381"/>
      <c r="G99" s="381"/>
      <c r="H99" s="381"/>
      <c r="I99" s="381"/>
      <c r="J99" s="381"/>
      <c r="K99" s="381"/>
      <c r="L99" s="381"/>
      <c r="M99" s="381"/>
      <c r="N99" s="381"/>
      <c r="O99" s="399"/>
      <c r="P99" s="391" t="s">
        <v>69</v>
      </c>
      <c r="Q99" s="392"/>
      <c r="R99" s="392"/>
      <c r="S99" s="392"/>
      <c r="T99" s="392"/>
      <c r="U99" s="392"/>
      <c r="V99" s="393"/>
      <c r="W99" s="37" t="s">
        <v>70</v>
      </c>
      <c r="X99" s="376">
        <f>IFERROR(X96/H96,"0")+IFERROR(X97/H97,"0")+IFERROR(X98/H98,"0")</f>
        <v>0</v>
      </c>
      <c r="Y99" s="376">
        <f>IFERROR(Y96/H96,"0")+IFERROR(Y97/H97,"0")+IFERROR(Y98/H98,"0")</f>
        <v>0</v>
      </c>
      <c r="Z99" s="376">
        <f>IFERROR(IF(Z96="",0,Z96),"0")+IFERROR(IF(Z97="",0,Z97),"0")+IFERROR(IF(Z98="",0,Z98),"0")</f>
        <v>0</v>
      </c>
      <c r="AA99" s="377"/>
      <c r="AB99" s="377"/>
      <c r="AC99" s="377"/>
    </row>
    <row r="100" spans="1:68" x14ac:dyDescent="0.2">
      <c r="A100" s="381"/>
      <c r="B100" s="381"/>
      <c r="C100" s="381"/>
      <c r="D100" s="381"/>
      <c r="E100" s="381"/>
      <c r="F100" s="381"/>
      <c r="G100" s="381"/>
      <c r="H100" s="381"/>
      <c r="I100" s="381"/>
      <c r="J100" s="381"/>
      <c r="K100" s="381"/>
      <c r="L100" s="381"/>
      <c r="M100" s="381"/>
      <c r="N100" s="381"/>
      <c r="O100" s="399"/>
      <c r="P100" s="391" t="s">
        <v>69</v>
      </c>
      <c r="Q100" s="392"/>
      <c r="R100" s="392"/>
      <c r="S100" s="392"/>
      <c r="T100" s="392"/>
      <c r="U100" s="392"/>
      <c r="V100" s="393"/>
      <c r="W100" s="37" t="s">
        <v>68</v>
      </c>
      <c r="X100" s="376">
        <f>IFERROR(SUM(X96:X98),"0")</f>
        <v>0</v>
      </c>
      <c r="Y100" s="376">
        <f>IFERROR(SUM(Y96:Y98),"0")</f>
        <v>0</v>
      </c>
      <c r="Z100" s="37"/>
      <c r="AA100" s="377"/>
      <c r="AB100" s="377"/>
      <c r="AC100" s="377"/>
    </row>
    <row r="101" spans="1:68" ht="16.5" customHeight="1" x14ac:dyDescent="0.25">
      <c r="A101" s="394" t="s">
        <v>169</v>
      </c>
      <c r="B101" s="381"/>
      <c r="C101" s="381"/>
      <c r="D101" s="381"/>
      <c r="E101" s="381"/>
      <c r="F101" s="381"/>
      <c r="G101" s="381"/>
      <c r="H101" s="381"/>
      <c r="I101" s="381"/>
      <c r="J101" s="381"/>
      <c r="K101" s="381"/>
      <c r="L101" s="381"/>
      <c r="M101" s="381"/>
      <c r="N101" s="381"/>
      <c r="O101" s="381"/>
      <c r="P101" s="381"/>
      <c r="Q101" s="381"/>
      <c r="R101" s="381"/>
      <c r="S101" s="381"/>
      <c r="T101" s="381"/>
      <c r="U101" s="381"/>
      <c r="V101" s="381"/>
      <c r="W101" s="381"/>
      <c r="X101" s="381"/>
      <c r="Y101" s="381"/>
      <c r="Z101" s="381"/>
      <c r="AA101" s="369"/>
      <c r="AB101" s="369"/>
      <c r="AC101" s="369"/>
    </row>
    <row r="102" spans="1:68" ht="14.25" customHeight="1" x14ac:dyDescent="0.25">
      <c r="A102" s="395" t="s">
        <v>109</v>
      </c>
      <c r="B102" s="381"/>
      <c r="C102" s="381"/>
      <c r="D102" s="381"/>
      <c r="E102" s="381"/>
      <c r="F102" s="381"/>
      <c r="G102" s="381"/>
      <c r="H102" s="381"/>
      <c r="I102" s="381"/>
      <c r="J102" s="381"/>
      <c r="K102" s="381"/>
      <c r="L102" s="381"/>
      <c r="M102" s="381"/>
      <c r="N102" s="381"/>
      <c r="O102" s="381"/>
      <c r="P102" s="381"/>
      <c r="Q102" s="381"/>
      <c r="R102" s="381"/>
      <c r="S102" s="381"/>
      <c r="T102" s="381"/>
      <c r="U102" s="381"/>
      <c r="V102" s="381"/>
      <c r="W102" s="381"/>
      <c r="X102" s="381"/>
      <c r="Y102" s="381"/>
      <c r="Z102" s="381"/>
      <c r="AA102" s="370"/>
      <c r="AB102" s="370"/>
      <c r="AC102" s="370"/>
    </row>
    <row r="103" spans="1:68" ht="27" customHeight="1" x14ac:dyDescent="0.25">
      <c r="A103" s="54" t="s">
        <v>170</v>
      </c>
      <c r="B103" s="54" t="s">
        <v>171</v>
      </c>
      <c r="C103" s="31">
        <v>4301011468</v>
      </c>
      <c r="D103" s="378">
        <v>4680115881327</v>
      </c>
      <c r="E103" s="379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4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4"/>
      <c r="R103" s="384"/>
      <c r="S103" s="384"/>
      <c r="T103" s="385"/>
      <c r="U103" s="34"/>
      <c r="V103" s="34"/>
      <c r="W103" s="35" t="s">
        <v>68</v>
      </c>
      <c r="X103" s="374">
        <v>0</v>
      </c>
      <c r="Y103" s="375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customHeight="1" x14ac:dyDescent="0.25">
      <c r="A104" s="54" t="s">
        <v>173</v>
      </c>
      <c r="B104" s="54" t="s">
        <v>174</v>
      </c>
      <c r="C104" s="31">
        <v>4301011476</v>
      </c>
      <c r="D104" s="378">
        <v>4680115881518</v>
      </c>
      <c r="E104" s="379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113</v>
      </c>
      <c r="N104" s="33"/>
      <c r="O104" s="32">
        <v>50</v>
      </c>
      <c r="P104" s="42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4"/>
      <c r="R104" s="384"/>
      <c r="S104" s="384"/>
      <c r="T104" s="385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175</v>
      </c>
      <c r="B105" s="54" t="s">
        <v>176</v>
      </c>
      <c r="C105" s="31">
        <v>4301011443</v>
      </c>
      <c r="D105" s="378">
        <v>4680115881303</v>
      </c>
      <c r="E105" s="379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69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384"/>
      <c r="R105" s="384"/>
      <c r="S105" s="384"/>
      <c r="T105" s="385"/>
      <c r="U105" s="34" t="s">
        <v>177</v>
      </c>
      <c r="V105" s="34"/>
      <c r="W105" s="35" t="s">
        <v>68</v>
      </c>
      <c r="X105" s="374">
        <v>0</v>
      </c>
      <c r="Y105" s="375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178</v>
      </c>
      <c r="B106" s="54" t="s">
        <v>179</v>
      </c>
      <c r="C106" s="31">
        <v>4301012007</v>
      </c>
      <c r="D106" s="378">
        <v>4680115881303</v>
      </c>
      <c r="E106" s="379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664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4"/>
      <c r="R106" s="384"/>
      <c r="S106" s="384"/>
      <c r="T106" s="385"/>
      <c r="U106" s="34"/>
      <c r="V106" s="34" t="s">
        <v>180</v>
      </c>
      <c r="W106" s="35" t="s">
        <v>68</v>
      </c>
      <c r="X106" s="374">
        <v>0</v>
      </c>
      <c r="Y106" s="375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398"/>
      <c r="B107" s="381"/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99"/>
      <c r="P107" s="391" t="s">
        <v>69</v>
      </c>
      <c r="Q107" s="392"/>
      <c r="R107" s="392"/>
      <c r="S107" s="392"/>
      <c r="T107" s="392"/>
      <c r="U107" s="392"/>
      <c r="V107" s="393"/>
      <c r="W107" s="37" t="s">
        <v>70</v>
      </c>
      <c r="X107" s="376">
        <f>IFERROR(X103/H103,"0")+IFERROR(X104/H104,"0")+IFERROR(X105/H105,"0")+IFERROR(X106/H106,"0")</f>
        <v>0</v>
      </c>
      <c r="Y107" s="376">
        <f>IFERROR(Y103/H103,"0")+IFERROR(Y104/H104,"0")+IFERROR(Y105/H105,"0")+IFERROR(Y106/H106,"0")</f>
        <v>0</v>
      </c>
      <c r="Z107" s="376">
        <f>IFERROR(IF(Z103="",0,Z103),"0")+IFERROR(IF(Z104="",0,Z104),"0")+IFERROR(IF(Z105="",0,Z105),"0")+IFERROR(IF(Z106="",0,Z106),"0")</f>
        <v>0</v>
      </c>
      <c r="AA107" s="377"/>
      <c r="AB107" s="377"/>
      <c r="AC107" s="377"/>
    </row>
    <row r="108" spans="1:68" x14ac:dyDescent="0.2">
      <c r="A108" s="381"/>
      <c r="B108" s="381"/>
      <c r="C108" s="381"/>
      <c r="D108" s="381"/>
      <c r="E108" s="381"/>
      <c r="F108" s="381"/>
      <c r="G108" s="381"/>
      <c r="H108" s="381"/>
      <c r="I108" s="381"/>
      <c r="J108" s="381"/>
      <c r="K108" s="381"/>
      <c r="L108" s="381"/>
      <c r="M108" s="381"/>
      <c r="N108" s="381"/>
      <c r="O108" s="399"/>
      <c r="P108" s="391" t="s">
        <v>69</v>
      </c>
      <c r="Q108" s="392"/>
      <c r="R108" s="392"/>
      <c r="S108" s="392"/>
      <c r="T108" s="392"/>
      <c r="U108" s="392"/>
      <c r="V108" s="393"/>
      <c r="W108" s="37" t="s">
        <v>68</v>
      </c>
      <c r="X108" s="376">
        <f>IFERROR(SUM(X103:X106),"0")</f>
        <v>0</v>
      </c>
      <c r="Y108" s="376">
        <f>IFERROR(SUM(Y103:Y106),"0")</f>
        <v>0</v>
      </c>
      <c r="Z108" s="37"/>
      <c r="AA108" s="377"/>
      <c r="AB108" s="377"/>
      <c r="AC108" s="377"/>
    </row>
    <row r="109" spans="1:68" ht="14.25" customHeight="1" x14ac:dyDescent="0.25">
      <c r="A109" s="395" t="s">
        <v>71</v>
      </c>
      <c r="B109" s="381"/>
      <c r="C109" s="381"/>
      <c r="D109" s="381"/>
      <c r="E109" s="381"/>
      <c r="F109" s="381"/>
      <c r="G109" s="381"/>
      <c r="H109" s="381"/>
      <c r="I109" s="381"/>
      <c r="J109" s="381"/>
      <c r="K109" s="381"/>
      <c r="L109" s="381"/>
      <c r="M109" s="381"/>
      <c r="N109" s="381"/>
      <c r="O109" s="381"/>
      <c r="P109" s="381"/>
      <c r="Q109" s="381"/>
      <c r="R109" s="381"/>
      <c r="S109" s="381"/>
      <c r="T109" s="381"/>
      <c r="U109" s="381"/>
      <c r="V109" s="381"/>
      <c r="W109" s="381"/>
      <c r="X109" s="381"/>
      <c r="Y109" s="381"/>
      <c r="Z109" s="381"/>
      <c r="AA109" s="370"/>
      <c r="AB109" s="370"/>
      <c r="AC109" s="370"/>
    </row>
    <row r="110" spans="1:68" ht="27" customHeight="1" x14ac:dyDescent="0.25">
      <c r="A110" s="54" t="s">
        <v>181</v>
      </c>
      <c r="B110" s="54" t="s">
        <v>182</v>
      </c>
      <c r="C110" s="31">
        <v>4301051437</v>
      </c>
      <c r="D110" s="378">
        <v>4607091386967</v>
      </c>
      <c r="E110" s="379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113</v>
      </c>
      <c r="N110" s="33"/>
      <c r="O110" s="32">
        <v>45</v>
      </c>
      <c r="P110" s="72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4"/>
      <c r="R110" s="384"/>
      <c r="S110" s="384"/>
      <c r="T110" s="385"/>
      <c r="U110" s="34"/>
      <c r="V110" s="34"/>
      <c r="W110" s="35" t="s">
        <v>68</v>
      </c>
      <c r="X110" s="374">
        <v>0</v>
      </c>
      <c r="Y110" s="375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78">
        <v>4607091386967</v>
      </c>
      <c r="E111" s="379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4"/>
      <c r="R111" s="384"/>
      <c r="S111" s="384"/>
      <c r="T111" s="385"/>
      <c r="U111" s="34"/>
      <c r="V111" s="34"/>
      <c r="W111" s="35" t="s">
        <v>68</v>
      </c>
      <c r="X111" s="374">
        <v>0</v>
      </c>
      <c r="Y111" s="375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78">
        <v>4607091385731</v>
      </c>
      <c r="E112" s="379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113</v>
      </c>
      <c r="N112" s="33"/>
      <c r="O112" s="32">
        <v>45</v>
      </c>
      <c r="P112" s="68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4"/>
      <c r="R112" s="384"/>
      <c r="S112" s="384"/>
      <c r="T112" s="385"/>
      <c r="U112" s="34"/>
      <c r="V112" s="34"/>
      <c r="W112" s="35" t="s">
        <v>68</v>
      </c>
      <c r="X112" s="374">
        <v>0</v>
      </c>
      <c r="Y112" s="375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186</v>
      </c>
      <c r="B113" s="54" t="s">
        <v>187</v>
      </c>
      <c r="C113" s="31">
        <v>4301051438</v>
      </c>
      <c r="D113" s="378">
        <v>4680115880894</v>
      </c>
      <c r="E113" s="379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113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4"/>
      <c r="R113" s="384"/>
      <c r="S113" s="384"/>
      <c r="T113" s="385"/>
      <c r="U113" s="34"/>
      <c r="V113" s="34"/>
      <c r="W113" s="35" t="s">
        <v>68</v>
      </c>
      <c r="X113" s="374">
        <v>0</v>
      </c>
      <c r="Y113" s="375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188</v>
      </c>
      <c r="B114" s="54" t="s">
        <v>189</v>
      </c>
      <c r="C114" s="31">
        <v>4301051439</v>
      </c>
      <c r="D114" s="378">
        <v>4680115880214</v>
      </c>
      <c r="E114" s="379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113</v>
      </c>
      <c r="N114" s="33"/>
      <c r="O114" s="32">
        <v>45</v>
      </c>
      <c r="P114" s="68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4"/>
      <c r="R114" s="384"/>
      <c r="S114" s="384"/>
      <c r="T114" s="385"/>
      <c r="U114" s="34"/>
      <c r="V114" s="34"/>
      <c r="W114" s="35" t="s">
        <v>68</v>
      </c>
      <c r="X114" s="374">
        <v>0</v>
      </c>
      <c r="Y114" s="375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398"/>
      <c r="B115" s="381"/>
      <c r="C115" s="381"/>
      <c r="D115" s="381"/>
      <c r="E115" s="381"/>
      <c r="F115" s="381"/>
      <c r="G115" s="381"/>
      <c r="H115" s="381"/>
      <c r="I115" s="381"/>
      <c r="J115" s="381"/>
      <c r="K115" s="381"/>
      <c r="L115" s="381"/>
      <c r="M115" s="381"/>
      <c r="N115" s="381"/>
      <c r="O115" s="399"/>
      <c r="P115" s="391" t="s">
        <v>69</v>
      </c>
      <c r="Q115" s="392"/>
      <c r="R115" s="392"/>
      <c r="S115" s="392"/>
      <c r="T115" s="392"/>
      <c r="U115" s="392"/>
      <c r="V115" s="393"/>
      <c r="W115" s="37" t="s">
        <v>70</v>
      </c>
      <c r="X115" s="376">
        <f>IFERROR(X110/H110,"0")+IFERROR(X111/H111,"0")+IFERROR(X112/H112,"0")+IFERROR(X113/H113,"0")+IFERROR(X114/H114,"0")</f>
        <v>0</v>
      </c>
      <c r="Y115" s="376">
        <f>IFERROR(Y110/H110,"0")+IFERROR(Y111/H111,"0")+IFERROR(Y112/H112,"0")+IFERROR(Y113/H113,"0")+IFERROR(Y114/H114,"0")</f>
        <v>0</v>
      </c>
      <c r="Z115" s="376">
        <f>IFERROR(IF(Z110="",0,Z110),"0")+IFERROR(IF(Z111="",0,Z111),"0")+IFERROR(IF(Z112="",0,Z112),"0")+IFERROR(IF(Z113="",0,Z113),"0")+IFERROR(IF(Z114="",0,Z114),"0")</f>
        <v>0</v>
      </c>
      <c r="AA115" s="377"/>
      <c r="AB115" s="377"/>
      <c r="AC115" s="377"/>
    </row>
    <row r="116" spans="1:68" x14ac:dyDescent="0.2">
      <c r="A116" s="381"/>
      <c r="B116" s="381"/>
      <c r="C116" s="381"/>
      <c r="D116" s="381"/>
      <c r="E116" s="381"/>
      <c r="F116" s="381"/>
      <c r="G116" s="381"/>
      <c r="H116" s="381"/>
      <c r="I116" s="381"/>
      <c r="J116" s="381"/>
      <c r="K116" s="381"/>
      <c r="L116" s="381"/>
      <c r="M116" s="381"/>
      <c r="N116" s="381"/>
      <c r="O116" s="399"/>
      <c r="P116" s="391" t="s">
        <v>69</v>
      </c>
      <c r="Q116" s="392"/>
      <c r="R116" s="392"/>
      <c r="S116" s="392"/>
      <c r="T116" s="392"/>
      <c r="U116" s="392"/>
      <c r="V116" s="393"/>
      <c r="W116" s="37" t="s">
        <v>68</v>
      </c>
      <c r="X116" s="376">
        <f>IFERROR(SUM(X110:X114),"0")</f>
        <v>0</v>
      </c>
      <c r="Y116" s="376">
        <f>IFERROR(SUM(Y110:Y114),"0")</f>
        <v>0</v>
      </c>
      <c r="Z116" s="37"/>
      <c r="AA116" s="377"/>
      <c r="AB116" s="377"/>
      <c r="AC116" s="377"/>
    </row>
    <row r="117" spans="1:68" ht="16.5" customHeight="1" x14ac:dyDescent="0.25">
      <c r="A117" s="394" t="s">
        <v>190</v>
      </c>
      <c r="B117" s="381"/>
      <c r="C117" s="381"/>
      <c r="D117" s="381"/>
      <c r="E117" s="381"/>
      <c r="F117" s="381"/>
      <c r="G117" s="381"/>
      <c r="H117" s="381"/>
      <c r="I117" s="381"/>
      <c r="J117" s="381"/>
      <c r="K117" s="381"/>
      <c r="L117" s="381"/>
      <c r="M117" s="381"/>
      <c r="N117" s="381"/>
      <c r="O117" s="381"/>
      <c r="P117" s="381"/>
      <c r="Q117" s="381"/>
      <c r="R117" s="381"/>
      <c r="S117" s="381"/>
      <c r="T117" s="381"/>
      <c r="U117" s="381"/>
      <c r="V117" s="381"/>
      <c r="W117" s="381"/>
      <c r="X117" s="381"/>
      <c r="Y117" s="381"/>
      <c r="Z117" s="381"/>
      <c r="AA117" s="369"/>
      <c r="AB117" s="369"/>
      <c r="AC117" s="369"/>
    </row>
    <row r="118" spans="1:68" ht="14.25" customHeight="1" x14ac:dyDescent="0.25">
      <c r="A118" s="395" t="s">
        <v>109</v>
      </c>
      <c r="B118" s="381"/>
      <c r="C118" s="381"/>
      <c r="D118" s="381"/>
      <c r="E118" s="381"/>
      <c r="F118" s="381"/>
      <c r="G118" s="381"/>
      <c r="H118" s="381"/>
      <c r="I118" s="381"/>
      <c r="J118" s="381"/>
      <c r="K118" s="381"/>
      <c r="L118" s="381"/>
      <c r="M118" s="381"/>
      <c r="N118" s="381"/>
      <c r="O118" s="381"/>
      <c r="P118" s="381"/>
      <c r="Q118" s="381"/>
      <c r="R118" s="381"/>
      <c r="S118" s="381"/>
      <c r="T118" s="381"/>
      <c r="U118" s="381"/>
      <c r="V118" s="381"/>
      <c r="W118" s="381"/>
      <c r="X118" s="381"/>
      <c r="Y118" s="381"/>
      <c r="Z118" s="381"/>
      <c r="AA118" s="370"/>
      <c r="AB118" s="370"/>
      <c r="AC118" s="370"/>
    </row>
    <row r="119" spans="1:68" ht="16.5" customHeight="1" x14ac:dyDescent="0.25">
      <c r="A119" s="54" t="s">
        <v>191</v>
      </c>
      <c r="B119" s="54" t="s">
        <v>192</v>
      </c>
      <c r="C119" s="31">
        <v>4301011514</v>
      </c>
      <c r="D119" s="378">
        <v>4680115882133</v>
      </c>
      <c r="E119" s="379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115</v>
      </c>
      <c r="N119" s="33"/>
      <c r="O119" s="32">
        <v>50</v>
      </c>
      <c r="P119" s="54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4"/>
      <c r="R119" s="384"/>
      <c r="S119" s="384"/>
      <c r="T119" s="385"/>
      <c r="U119" s="34"/>
      <c r="V119" s="34"/>
      <c r="W119" s="35" t="s">
        <v>68</v>
      </c>
      <c r="X119" s="374">
        <v>0</v>
      </c>
      <c r="Y119" s="375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78">
        <v>4680115882133</v>
      </c>
      <c r="E120" s="379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115</v>
      </c>
      <c r="N120" s="33"/>
      <c r="O120" s="32">
        <v>50</v>
      </c>
      <c r="P120" s="46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4"/>
      <c r="R120" s="384"/>
      <c r="S120" s="384"/>
      <c r="T120" s="385"/>
      <c r="U120" s="34"/>
      <c r="V120" s="34"/>
      <c r="W120" s="35" t="s">
        <v>68</v>
      </c>
      <c r="X120" s="374">
        <v>0</v>
      </c>
      <c r="Y120" s="375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194</v>
      </c>
      <c r="B121" s="54" t="s">
        <v>195</v>
      </c>
      <c r="C121" s="31">
        <v>4301011417</v>
      </c>
      <c r="D121" s="378">
        <v>4680115880269</v>
      </c>
      <c r="E121" s="379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113</v>
      </c>
      <c r="N121" s="33"/>
      <c r="O121" s="32">
        <v>50</v>
      </c>
      <c r="P121" s="7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4"/>
      <c r="R121" s="384"/>
      <c r="S121" s="384"/>
      <c r="T121" s="385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196</v>
      </c>
      <c r="B122" s="54" t="s">
        <v>197</v>
      </c>
      <c r="C122" s="31">
        <v>4301011415</v>
      </c>
      <c r="D122" s="378">
        <v>4680115880429</v>
      </c>
      <c r="E122" s="379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113</v>
      </c>
      <c r="N122" s="33"/>
      <c r="O122" s="32">
        <v>50</v>
      </c>
      <c r="P122" s="56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4"/>
      <c r="R122" s="384"/>
      <c r="S122" s="384"/>
      <c r="T122" s="385"/>
      <c r="U122" s="34"/>
      <c r="V122" s="34"/>
      <c r="W122" s="35" t="s">
        <v>68</v>
      </c>
      <c r="X122" s="374">
        <v>0</v>
      </c>
      <c r="Y122" s="375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198</v>
      </c>
      <c r="B123" s="54" t="s">
        <v>199</v>
      </c>
      <c r="C123" s="31">
        <v>4301011462</v>
      </c>
      <c r="D123" s="378">
        <v>4680115881457</v>
      </c>
      <c r="E123" s="379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113</v>
      </c>
      <c r="N123" s="33"/>
      <c r="O123" s="32">
        <v>50</v>
      </c>
      <c r="P123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4"/>
      <c r="R123" s="384"/>
      <c r="S123" s="384"/>
      <c r="T123" s="385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398"/>
      <c r="B124" s="381"/>
      <c r="C124" s="381"/>
      <c r="D124" s="381"/>
      <c r="E124" s="381"/>
      <c r="F124" s="381"/>
      <c r="G124" s="381"/>
      <c r="H124" s="381"/>
      <c r="I124" s="381"/>
      <c r="J124" s="381"/>
      <c r="K124" s="381"/>
      <c r="L124" s="381"/>
      <c r="M124" s="381"/>
      <c r="N124" s="381"/>
      <c r="O124" s="399"/>
      <c r="P124" s="391" t="s">
        <v>69</v>
      </c>
      <c r="Q124" s="392"/>
      <c r="R124" s="392"/>
      <c r="S124" s="392"/>
      <c r="T124" s="392"/>
      <c r="U124" s="392"/>
      <c r="V124" s="393"/>
      <c r="W124" s="37" t="s">
        <v>70</v>
      </c>
      <c r="X124" s="376">
        <f>IFERROR(X119/H119,"0")+IFERROR(X120/H120,"0")+IFERROR(X121/H121,"0")+IFERROR(X122/H122,"0")+IFERROR(X123/H123,"0")</f>
        <v>0</v>
      </c>
      <c r="Y124" s="376">
        <f>IFERROR(Y119/H119,"0")+IFERROR(Y120/H120,"0")+IFERROR(Y121/H121,"0")+IFERROR(Y122/H122,"0")+IFERROR(Y123/H123,"0")</f>
        <v>0</v>
      </c>
      <c r="Z124" s="376">
        <f>IFERROR(IF(Z119="",0,Z119),"0")+IFERROR(IF(Z120="",0,Z120),"0")+IFERROR(IF(Z121="",0,Z121),"0")+IFERROR(IF(Z122="",0,Z122),"0")+IFERROR(IF(Z123="",0,Z123),"0")</f>
        <v>0</v>
      </c>
      <c r="AA124" s="377"/>
      <c r="AB124" s="377"/>
      <c r="AC124" s="377"/>
    </row>
    <row r="125" spans="1:68" x14ac:dyDescent="0.2">
      <c r="A125" s="381"/>
      <c r="B125" s="381"/>
      <c r="C125" s="381"/>
      <c r="D125" s="381"/>
      <c r="E125" s="381"/>
      <c r="F125" s="381"/>
      <c r="G125" s="381"/>
      <c r="H125" s="381"/>
      <c r="I125" s="381"/>
      <c r="J125" s="381"/>
      <c r="K125" s="381"/>
      <c r="L125" s="381"/>
      <c r="M125" s="381"/>
      <c r="N125" s="381"/>
      <c r="O125" s="399"/>
      <c r="P125" s="391" t="s">
        <v>69</v>
      </c>
      <c r="Q125" s="392"/>
      <c r="R125" s="392"/>
      <c r="S125" s="392"/>
      <c r="T125" s="392"/>
      <c r="U125" s="392"/>
      <c r="V125" s="393"/>
      <c r="W125" s="37" t="s">
        <v>68</v>
      </c>
      <c r="X125" s="376">
        <f>IFERROR(SUM(X119:X123),"0")</f>
        <v>0</v>
      </c>
      <c r="Y125" s="376">
        <f>IFERROR(SUM(Y119:Y123),"0")</f>
        <v>0</v>
      </c>
      <c r="Z125" s="37"/>
      <c r="AA125" s="377"/>
      <c r="AB125" s="377"/>
      <c r="AC125" s="377"/>
    </row>
    <row r="126" spans="1:68" ht="14.25" customHeight="1" x14ac:dyDescent="0.25">
      <c r="A126" s="395" t="s">
        <v>142</v>
      </c>
      <c r="B126" s="381"/>
      <c r="C126" s="381"/>
      <c r="D126" s="381"/>
      <c r="E126" s="381"/>
      <c r="F126" s="381"/>
      <c r="G126" s="381"/>
      <c r="H126" s="381"/>
      <c r="I126" s="381"/>
      <c r="J126" s="381"/>
      <c r="K126" s="381"/>
      <c r="L126" s="381"/>
      <c r="M126" s="381"/>
      <c r="N126" s="381"/>
      <c r="O126" s="381"/>
      <c r="P126" s="381"/>
      <c r="Q126" s="381"/>
      <c r="R126" s="381"/>
      <c r="S126" s="381"/>
      <c r="T126" s="381"/>
      <c r="U126" s="381"/>
      <c r="V126" s="381"/>
      <c r="W126" s="381"/>
      <c r="X126" s="381"/>
      <c r="Y126" s="381"/>
      <c r="Z126" s="381"/>
      <c r="AA126" s="370"/>
      <c r="AB126" s="370"/>
      <c r="AC126" s="370"/>
    </row>
    <row r="127" spans="1:68" ht="16.5" customHeight="1" x14ac:dyDescent="0.25">
      <c r="A127" s="54" t="s">
        <v>200</v>
      </c>
      <c r="B127" s="54" t="s">
        <v>201</v>
      </c>
      <c r="C127" s="31">
        <v>4301020235</v>
      </c>
      <c r="D127" s="378">
        <v>4680115881488</v>
      </c>
      <c r="E127" s="379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115</v>
      </c>
      <c r="N127" s="33"/>
      <c r="O127" s="32">
        <v>50</v>
      </c>
      <c r="P127" s="70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4"/>
      <c r="R127" s="384"/>
      <c r="S127" s="384"/>
      <c r="T127" s="385"/>
      <c r="U127" s="34"/>
      <c r="V127" s="34"/>
      <c r="W127" s="35" t="s">
        <v>68</v>
      </c>
      <c r="X127" s="374">
        <v>0</v>
      </c>
      <c r="Y127" s="375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202</v>
      </c>
      <c r="B128" s="54" t="s">
        <v>203</v>
      </c>
      <c r="C128" s="31">
        <v>4301020258</v>
      </c>
      <c r="D128" s="378">
        <v>4680115882775</v>
      </c>
      <c r="E128" s="379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113</v>
      </c>
      <c r="N128" s="33"/>
      <c r="O128" s="32">
        <v>50</v>
      </c>
      <c r="P128" s="71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4"/>
      <c r="R128" s="384"/>
      <c r="S128" s="384"/>
      <c r="T128" s="385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204</v>
      </c>
      <c r="B129" s="54" t="s">
        <v>205</v>
      </c>
      <c r="C129" s="31">
        <v>4301020217</v>
      </c>
      <c r="D129" s="378">
        <v>4680115880658</v>
      </c>
      <c r="E129" s="379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115</v>
      </c>
      <c r="N129" s="33"/>
      <c r="O129" s="32">
        <v>50</v>
      </c>
      <c r="P129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4"/>
      <c r="R129" s="384"/>
      <c r="S129" s="384"/>
      <c r="T129" s="385"/>
      <c r="U129" s="34"/>
      <c r="V129" s="34"/>
      <c r="W129" s="35" t="s">
        <v>68</v>
      </c>
      <c r="X129" s="374">
        <v>0</v>
      </c>
      <c r="Y129" s="375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398"/>
      <c r="B130" s="381"/>
      <c r="C130" s="381"/>
      <c r="D130" s="381"/>
      <c r="E130" s="381"/>
      <c r="F130" s="381"/>
      <c r="G130" s="381"/>
      <c r="H130" s="381"/>
      <c r="I130" s="381"/>
      <c r="J130" s="381"/>
      <c r="K130" s="381"/>
      <c r="L130" s="381"/>
      <c r="M130" s="381"/>
      <c r="N130" s="381"/>
      <c r="O130" s="399"/>
      <c r="P130" s="391" t="s">
        <v>69</v>
      </c>
      <c r="Q130" s="392"/>
      <c r="R130" s="392"/>
      <c r="S130" s="392"/>
      <c r="T130" s="392"/>
      <c r="U130" s="392"/>
      <c r="V130" s="393"/>
      <c r="W130" s="37" t="s">
        <v>70</v>
      </c>
      <c r="X130" s="376">
        <f>IFERROR(X127/H127,"0")+IFERROR(X128/H128,"0")+IFERROR(X129/H129,"0")</f>
        <v>0</v>
      </c>
      <c r="Y130" s="376">
        <f>IFERROR(Y127/H127,"0")+IFERROR(Y128/H128,"0")+IFERROR(Y129/H129,"0")</f>
        <v>0</v>
      </c>
      <c r="Z130" s="376">
        <f>IFERROR(IF(Z127="",0,Z127),"0")+IFERROR(IF(Z128="",0,Z128),"0")+IFERROR(IF(Z129="",0,Z129),"0")</f>
        <v>0</v>
      </c>
      <c r="AA130" s="377"/>
      <c r="AB130" s="377"/>
      <c r="AC130" s="377"/>
    </row>
    <row r="131" spans="1:68" x14ac:dyDescent="0.2">
      <c r="A131" s="381"/>
      <c r="B131" s="381"/>
      <c r="C131" s="381"/>
      <c r="D131" s="381"/>
      <c r="E131" s="381"/>
      <c r="F131" s="381"/>
      <c r="G131" s="381"/>
      <c r="H131" s="381"/>
      <c r="I131" s="381"/>
      <c r="J131" s="381"/>
      <c r="K131" s="381"/>
      <c r="L131" s="381"/>
      <c r="M131" s="381"/>
      <c r="N131" s="381"/>
      <c r="O131" s="399"/>
      <c r="P131" s="391" t="s">
        <v>69</v>
      </c>
      <c r="Q131" s="392"/>
      <c r="R131" s="392"/>
      <c r="S131" s="392"/>
      <c r="T131" s="392"/>
      <c r="U131" s="392"/>
      <c r="V131" s="393"/>
      <c r="W131" s="37" t="s">
        <v>68</v>
      </c>
      <c r="X131" s="376">
        <f>IFERROR(SUM(X127:X129),"0")</f>
        <v>0</v>
      </c>
      <c r="Y131" s="376">
        <f>IFERROR(SUM(Y127:Y129),"0")</f>
        <v>0</v>
      </c>
      <c r="Z131" s="37"/>
      <c r="AA131" s="377"/>
      <c r="AB131" s="377"/>
      <c r="AC131" s="377"/>
    </row>
    <row r="132" spans="1:68" ht="14.25" customHeight="1" x14ac:dyDescent="0.25">
      <c r="A132" s="395" t="s">
        <v>71</v>
      </c>
      <c r="B132" s="381"/>
      <c r="C132" s="381"/>
      <c r="D132" s="381"/>
      <c r="E132" s="381"/>
      <c r="F132" s="381"/>
      <c r="G132" s="381"/>
      <c r="H132" s="381"/>
      <c r="I132" s="381"/>
      <c r="J132" s="381"/>
      <c r="K132" s="381"/>
      <c r="L132" s="381"/>
      <c r="M132" s="381"/>
      <c r="N132" s="381"/>
      <c r="O132" s="381"/>
      <c r="P132" s="381"/>
      <c r="Q132" s="381"/>
      <c r="R132" s="381"/>
      <c r="S132" s="381"/>
      <c r="T132" s="381"/>
      <c r="U132" s="381"/>
      <c r="V132" s="381"/>
      <c r="W132" s="381"/>
      <c r="X132" s="381"/>
      <c r="Y132" s="381"/>
      <c r="Z132" s="381"/>
      <c r="AA132" s="370"/>
      <c r="AB132" s="370"/>
      <c r="AC132" s="370"/>
    </row>
    <row r="133" spans="1:68" ht="16.5" customHeight="1" x14ac:dyDescent="0.25">
      <c r="A133" s="54" t="s">
        <v>206</v>
      </c>
      <c r="B133" s="54" t="s">
        <v>207</v>
      </c>
      <c r="C133" s="31">
        <v>4301051612</v>
      </c>
      <c r="D133" s="378">
        <v>4607091385168</v>
      </c>
      <c r="E133" s="379"/>
      <c r="F133" s="373">
        <v>1.4</v>
      </c>
      <c r="G133" s="32">
        <v>6</v>
      </c>
      <c r="H133" s="373">
        <v>8.4</v>
      </c>
      <c r="I133" s="373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0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4"/>
      <c r="R133" s="384"/>
      <c r="S133" s="384"/>
      <c r="T133" s="385"/>
      <c r="U133" s="34"/>
      <c r="V133" s="34"/>
      <c r="W133" s="35" t="s">
        <v>68</v>
      </c>
      <c r="X133" s="374">
        <v>0</v>
      </c>
      <c r="Y133" s="375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customHeight="1" x14ac:dyDescent="0.25">
      <c r="A134" s="54" t="s">
        <v>206</v>
      </c>
      <c r="B134" s="54" t="s">
        <v>208</v>
      </c>
      <c r="C134" s="31">
        <v>4301051360</v>
      </c>
      <c r="D134" s="378">
        <v>4607091385168</v>
      </c>
      <c r="E134" s="379"/>
      <c r="F134" s="373">
        <v>1.35</v>
      </c>
      <c r="G134" s="32">
        <v>6</v>
      </c>
      <c r="H134" s="373">
        <v>8.1</v>
      </c>
      <c r="I134" s="373">
        <v>8.6579999999999995</v>
      </c>
      <c r="J134" s="32">
        <v>56</v>
      </c>
      <c r="K134" s="32" t="s">
        <v>112</v>
      </c>
      <c r="L134" s="32"/>
      <c r="M134" s="33" t="s">
        <v>113</v>
      </c>
      <c r="N134" s="33"/>
      <c r="O134" s="32">
        <v>45</v>
      </c>
      <c r="P134" s="74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384"/>
      <c r="R134" s="384"/>
      <c r="S134" s="384"/>
      <c r="T134" s="385"/>
      <c r="U134" s="34"/>
      <c r="V134" s="34"/>
      <c r="W134" s="35" t="s">
        <v>68</v>
      </c>
      <c r="X134" s="374">
        <v>0</v>
      </c>
      <c r="Y134" s="375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209</v>
      </c>
      <c r="B135" s="54" t="s">
        <v>210</v>
      </c>
      <c r="C135" s="31">
        <v>4301051362</v>
      </c>
      <c r="D135" s="378">
        <v>4607091383256</v>
      </c>
      <c r="E135" s="379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45</v>
      </c>
      <c r="P135" s="71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4"/>
      <c r="R135" s="384"/>
      <c r="S135" s="384"/>
      <c r="T135" s="385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211</v>
      </c>
      <c r="B136" s="54" t="s">
        <v>212</v>
      </c>
      <c r="C136" s="31">
        <v>4301051358</v>
      </c>
      <c r="D136" s="378">
        <v>4607091385748</v>
      </c>
      <c r="E136" s="379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113</v>
      </c>
      <c r="N136" s="33"/>
      <c r="O136" s="32">
        <v>45</v>
      </c>
      <c r="P136" s="74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4"/>
      <c r="R136" s="384"/>
      <c r="S136" s="384"/>
      <c r="T136" s="385"/>
      <c r="U136" s="34"/>
      <c r="V136" s="34"/>
      <c r="W136" s="35" t="s">
        <v>68</v>
      </c>
      <c r="X136" s="374">
        <v>0</v>
      </c>
      <c r="Y136" s="375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213</v>
      </c>
      <c r="B137" s="54" t="s">
        <v>214</v>
      </c>
      <c r="C137" s="31">
        <v>4301051738</v>
      </c>
      <c r="D137" s="378">
        <v>4680115884533</v>
      </c>
      <c r="E137" s="379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4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4"/>
      <c r="R137" s="384"/>
      <c r="S137" s="384"/>
      <c r="T137" s="385"/>
      <c r="U137" s="34"/>
      <c r="V137" s="34"/>
      <c r="W137" s="35" t="s">
        <v>68</v>
      </c>
      <c r="X137" s="374">
        <v>0</v>
      </c>
      <c r="Y137" s="375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215</v>
      </c>
      <c r="B138" s="54" t="s">
        <v>216</v>
      </c>
      <c r="C138" s="31">
        <v>4301051480</v>
      </c>
      <c r="D138" s="378">
        <v>4680115882645</v>
      </c>
      <c r="E138" s="379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4"/>
      <c r="R138" s="384"/>
      <c r="S138" s="384"/>
      <c r="T138" s="385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398"/>
      <c r="B139" s="381"/>
      <c r="C139" s="381"/>
      <c r="D139" s="381"/>
      <c r="E139" s="381"/>
      <c r="F139" s="381"/>
      <c r="G139" s="381"/>
      <c r="H139" s="381"/>
      <c r="I139" s="381"/>
      <c r="J139" s="381"/>
      <c r="K139" s="381"/>
      <c r="L139" s="381"/>
      <c r="M139" s="381"/>
      <c r="N139" s="381"/>
      <c r="O139" s="399"/>
      <c r="P139" s="391" t="s">
        <v>69</v>
      </c>
      <c r="Q139" s="392"/>
      <c r="R139" s="392"/>
      <c r="S139" s="392"/>
      <c r="T139" s="392"/>
      <c r="U139" s="392"/>
      <c r="V139" s="393"/>
      <c r="W139" s="37" t="s">
        <v>70</v>
      </c>
      <c r="X139" s="376">
        <f>IFERROR(X133/H133,"0")+IFERROR(X134/H134,"0")+IFERROR(X135/H135,"0")+IFERROR(X136/H136,"0")+IFERROR(X137/H137,"0")+IFERROR(X138/H138,"0")</f>
        <v>0</v>
      </c>
      <c r="Y139" s="376">
        <f>IFERROR(Y133/H133,"0")+IFERROR(Y134/H134,"0")+IFERROR(Y135/H135,"0")+IFERROR(Y136/H136,"0")+IFERROR(Y137/H137,"0")+IFERROR(Y138/H138,"0")</f>
        <v>0</v>
      </c>
      <c r="Z139" s="376">
        <f>IFERROR(IF(Z133="",0,Z133),"0")+IFERROR(IF(Z134="",0,Z134),"0")+IFERROR(IF(Z135="",0,Z135),"0")+IFERROR(IF(Z136="",0,Z136),"0")+IFERROR(IF(Z137="",0,Z137),"0")+IFERROR(IF(Z138="",0,Z138),"0")</f>
        <v>0</v>
      </c>
      <c r="AA139" s="377"/>
      <c r="AB139" s="377"/>
      <c r="AC139" s="377"/>
    </row>
    <row r="140" spans="1:68" x14ac:dyDescent="0.2">
      <c r="A140" s="381"/>
      <c r="B140" s="381"/>
      <c r="C140" s="381"/>
      <c r="D140" s="381"/>
      <c r="E140" s="381"/>
      <c r="F140" s="381"/>
      <c r="G140" s="381"/>
      <c r="H140" s="381"/>
      <c r="I140" s="381"/>
      <c r="J140" s="381"/>
      <c r="K140" s="381"/>
      <c r="L140" s="381"/>
      <c r="M140" s="381"/>
      <c r="N140" s="381"/>
      <c r="O140" s="399"/>
      <c r="P140" s="391" t="s">
        <v>69</v>
      </c>
      <c r="Q140" s="392"/>
      <c r="R140" s="392"/>
      <c r="S140" s="392"/>
      <c r="T140" s="392"/>
      <c r="U140" s="392"/>
      <c r="V140" s="393"/>
      <c r="W140" s="37" t="s">
        <v>68</v>
      </c>
      <c r="X140" s="376">
        <f>IFERROR(SUM(X133:X138),"0")</f>
        <v>0</v>
      </c>
      <c r="Y140" s="376">
        <f>IFERROR(SUM(Y133:Y138),"0")</f>
        <v>0</v>
      </c>
      <c r="Z140" s="37"/>
      <c r="AA140" s="377"/>
      <c r="AB140" s="377"/>
      <c r="AC140" s="377"/>
    </row>
    <row r="141" spans="1:68" ht="14.25" customHeight="1" x14ac:dyDescent="0.25">
      <c r="A141" s="395" t="s">
        <v>163</v>
      </c>
      <c r="B141" s="381"/>
      <c r="C141" s="381"/>
      <c r="D141" s="381"/>
      <c r="E141" s="381"/>
      <c r="F141" s="381"/>
      <c r="G141" s="381"/>
      <c r="H141" s="381"/>
      <c r="I141" s="381"/>
      <c r="J141" s="381"/>
      <c r="K141" s="381"/>
      <c r="L141" s="381"/>
      <c r="M141" s="381"/>
      <c r="N141" s="381"/>
      <c r="O141" s="381"/>
      <c r="P141" s="381"/>
      <c r="Q141" s="381"/>
      <c r="R141" s="381"/>
      <c r="S141" s="381"/>
      <c r="T141" s="381"/>
      <c r="U141" s="381"/>
      <c r="V141" s="381"/>
      <c r="W141" s="381"/>
      <c r="X141" s="381"/>
      <c r="Y141" s="381"/>
      <c r="Z141" s="381"/>
      <c r="AA141" s="370"/>
      <c r="AB141" s="370"/>
      <c r="AC141" s="370"/>
    </row>
    <row r="142" spans="1:68" ht="27" customHeight="1" x14ac:dyDescent="0.25">
      <c r="A142" s="54" t="s">
        <v>217</v>
      </c>
      <c r="B142" s="54" t="s">
        <v>218</v>
      </c>
      <c r="C142" s="31">
        <v>4301060356</v>
      </c>
      <c r="D142" s="378">
        <v>4680115882652</v>
      </c>
      <c r="E142" s="379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4"/>
      <c r="R142" s="384"/>
      <c r="S142" s="384"/>
      <c r="T142" s="385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219</v>
      </c>
      <c r="B143" s="54" t="s">
        <v>220</v>
      </c>
      <c r="C143" s="31">
        <v>4301060309</v>
      </c>
      <c r="D143" s="378">
        <v>4680115880238</v>
      </c>
      <c r="E143" s="379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4"/>
      <c r="R143" s="384"/>
      <c r="S143" s="384"/>
      <c r="T143" s="385"/>
      <c r="U143" s="34"/>
      <c r="V143" s="34"/>
      <c r="W143" s="35" t="s">
        <v>68</v>
      </c>
      <c r="X143" s="374">
        <v>0</v>
      </c>
      <c r="Y143" s="375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398"/>
      <c r="B144" s="381"/>
      <c r="C144" s="381"/>
      <c r="D144" s="381"/>
      <c r="E144" s="381"/>
      <c r="F144" s="381"/>
      <c r="G144" s="381"/>
      <c r="H144" s="381"/>
      <c r="I144" s="381"/>
      <c r="J144" s="381"/>
      <c r="K144" s="381"/>
      <c r="L144" s="381"/>
      <c r="M144" s="381"/>
      <c r="N144" s="381"/>
      <c r="O144" s="399"/>
      <c r="P144" s="391" t="s">
        <v>69</v>
      </c>
      <c r="Q144" s="392"/>
      <c r="R144" s="392"/>
      <c r="S144" s="392"/>
      <c r="T144" s="392"/>
      <c r="U144" s="392"/>
      <c r="V144" s="393"/>
      <c r="W144" s="37" t="s">
        <v>70</v>
      </c>
      <c r="X144" s="376">
        <f>IFERROR(X142/H142,"0")+IFERROR(X143/H143,"0")</f>
        <v>0</v>
      </c>
      <c r="Y144" s="376">
        <f>IFERROR(Y142/H142,"0")+IFERROR(Y143/H143,"0")</f>
        <v>0</v>
      </c>
      <c r="Z144" s="376">
        <f>IFERROR(IF(Z142="",0,Z142),"0")+IFERROR(IF(Z143="",0,Z143),"0")</f>
        <v>0</v>
      </c>
      <c r="AA144" s="377"/>
      <c r="AB144" s="377"/>
      <c r="AC144" s="377"/>
    </row>
    <row r="145" spans="1:68" x14ac:dyDescent="0.2">
      <c r="A145" s="381"/>
      <c r="B145" s="381"/>
      <c r="C145" s="381"/>
      <c r="D145" s="381"/>
      <c r="E145" s="381"/>
      <c r="F145" s="381"/>
      <c r="G145" s="381"/>
      <c r="H145" s="381"/>
      <c r="I145" s="381"/>
      <c r="J145" s="381"/>
      <c r="K145" s="381"/>
      <c r="L145" s="381"/>
      <c r="M145" s="381"/>
      <c r="N145" s="381"/>
      <c r="O145" s="399"/>
      <c r="P145" s="391" t="s">
        <v>69</v>
      </c>
      <c r="Q145" s="392"/>
      <c r="R145" s="392"/>
      <c r="S145" s="392"/>
      <c r="T145" s="392"/>
      <c r="U145" s="392"/>
      <c r="V145" s="393"/>
      <c r="W145" s="37" t="s">
        <v>68</v>
      </c>
      <c r="X145" s="376">
        <f>IFERROR(SUM(X142:X143),"0")</f>
        <v>0</v>
      </c>
      <c r="Y145" s="376">
        <f>IFERROR(SUM(Y142:Y143),"0")</f>
        <v>0</v>
      </c>
      <c r="Z145" s="37"/>
      <c r="AA145" s="377"/>
      <c r="AB145" s="377"/>
      <c r="AC145" s="377"/>
    </row>
    <row r="146" spans="1:68" ht="16.5" customHeight="1" x14ac:dyDescent="0.25">
      <c r="A146" s="394" t="s">
        <v>221</v>
      </c>
      <c r="B146" s="381"/>
      <c r="C146" s="381"/>
      <c r="D146" s="381"/>
      <c r="E146" s="381"/>
      <c r="F146" s="381"/>
      <c r="G146" s="381"/>
      <c r="H146" s="381"/>
      <c r="I146" s="381"/>
      <c r="J146" s="381"/>
      <c r="K146" s="381"/>
      <c r="L146" s="381"/>
      <c r="M146" s="381"/>
      <c r="N146" s="381"/>
      <c r="O146" s="381"/>
      <c r="P146" s="381"/>
      <c r="Q146" s="381"/>
      <c r="R146" s="381"/>
      <c r="S146" s="381"/>
      <c r="T146" s="381"/>
      <c r="U146" s="381"/>
      <c r="V146" s="381"/>
      <c r="W146" s="381"/>
      <c r="X146" s="381"/>
      <c r="Y146" s="381"/>
      <c r="Z146" s="381"/>
      <c r="AA146" s="369"/>
      <c r="AB146" s="369"/>
      <c r="AC146" s="369"/>
    </row>
    <row r="147" spans="1:68" ht="14.25" customHeight="1" x14ac:dyDescent="0.25">
      <c r="A147" s="395" t="s">
        <v>109</v>
      </c>
      <c r="B147" s="381"/>
      <c r="C147" s="381"/>
      <c r="D147" s="381"/>
      <c r="E147" s="381"/>
      <c r="F147" s="381"/>
      <c r="G147" s="381"/>
      <c r="H147" s="381"/>
      <c r="I147" s="381"/>
      <c r="J147" s="381"/>
      <c r="K147" s="381"/>
      <c r="L147" s="381"/>
      <c r="M147" s="381"/>
      <c r="N147" s="381"/>
      <c r="O147" s="381"/>
      <c r="P147" s="381"/>
      <c r="Q147" s="381"/>
      <c r="R147" s="381"/>
      <c r="S147" s="381"/>
      <c r="T147" s="381"/>
      <c r="U147" s="381"/>
      <c r="V147" s="381"/>
      <c r="W147" s="381"/>
      <c r="X147" s="381"/>
      <c r="Y147" s="381"/>
      <c r="Z147" s="381"/>
      <c r="AA147" s="370"/>
      <c r="AB147" s="370"/>
      <c r="AC147" s="370"/>
    </row>
    <row r="148" spans="1:68" ht="27" customHeight="1" x14ac:dyDescent="0.25">
      <c r="A148" s="54" t="s">
        <v>222</v>
      </c>
      <c r="B148" s="54" t="s">
        <v>223</v>
      </c>
      <c r="C148" s="31">
        <v>4301011562</v>
      </c>
      <c r="D148" s="378">
        <v>4680115882577</v>
      </c>
      <c r="E148" s="379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4"/>
      <c r="R148" s="384"/>
      <c r="S148" s="384"/>
      <c r="T148" s="385"/>
      <c r="U148" s="34"/>
      <c r="V148" s="34"/>
      <c r="W148" s="35" t="s">
        <v>68</v>
      </c>
      <c r="X148" s="374">
        <v>0</v>
      </c>
      <c r="Y148" s="375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222</v>
      </c>
      <c r="B149" s="54" t="s">
        <v>224</v>
      </c>
      <c r="C149" s="31">
        <v>4301011564</v>
      </c>
      <c r="D149" s="378">
        <v>4680115882577</v>
      </c>
      <c r="E149" s="379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75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4"/>
      <c r="R149" s="384"/>
      <c r="S149" s="384"/>
      <c r="T149" s="385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398"/>
      <c r="B150" s="381"/>
      <c r="C150" s="381"/>
      <c r="D150" s="381"/>
      <c r="E150" s="381"/>
      <c r="F150" s="381"/>
      <c r="G150" s="381"/>
      <c r="H150" s="381"/>
      <c r="I150" s="381"/>
      <c r="J150" s="381"/>
      <c r="K150" s="381"/>
      <c r="L150" s="381"/>
      <c r="M150" s="381"/>
      <c r="N150" s="381"/>
      <c r="O150" s="399"/>
      <c r="P150" s="391" t="s">
        <v>69</v>
      </c>
      <c r="Q150" s="392"/>
      <c r="R150" s="392"/>
      <c r="S150" s="392"/>
      <c r="T150" s="392"/>
      <c r="U150" s="392"/>
      <c r="V150" s="393"/>
      <c r="W150" s="37" t="s">
        <v>70</v>
      </c>
      <c r="X150" s="376">
        <f>IFERROR(X148/H148,"0")+IFERROR(X149/H149,"0")</f>
        <v>0</v>
      </c>
      <c r="Y150" s="376">
        <f>IFERROR(Y148/H148,"0")+IFERROR(Y149/H149,"0")</f>
        <v>0</v>
      </c>
      <c r="Z150" s="376">
        <f>IFERROR(IF(Z148="",0,Z148),"0")+IFERROR(IF(Z149="",0,Z149),"0")</f>
        <v>0</v>
      </c>
      <c r="AA150" s="377"/>
      <c r="AB150" s="377"/>
      <c r="AC150" s="377"/>
    </row>
    <row r="151" spans="1:68" x14ac:dyDescent="0.2">
      <c r="A151" s="381"/>
      <c r="B151" s="381"/>
      <c r="C151" s="381"/>
      <c r="D151" s="381"/>
      <c r="E151" s="381"/>
      <c r="F151" s="381"/>
      <c r="G151" s="381"/>
      <c r="H151" s="381"/>
      <c r="I151" s="381"/>
      <c r="J151" s="381"/>
      <c r="K151" s="381"/>
      <c r="L151" s="381"/>
      <c r="M151" s="381"/>
      <c r="N151" s="381"/>
      <c r="O151" s="399"/>
      <c r="P151" s="391" t="s">
        <v>69</v>
      </c>
      <c r="Q151" s="392"/>
      <c r="R151" s="392"/>
      <c r="S151" s="392"/>
      <c r="T151" s="392"/>
      <c r="U151" s="392"/>
      <c r="V151" s="393"/>
      <c r="W151" s="37" t="s">
        <v>68</v>
      </c>
      <c r="X151" s="376">
        <f>IFERROR(SUM(X148:X149),"0")</f>
        <v>0</v>
      </c>
      <c r="Y151" s="376">
        <f>IFERROR(SUM(Y148:Y149),"0")</f>
        <v>0</v>
      </c>
      <c r="Z151" s="37"/>
      <c r="AA151" s="377"/>
      <c r="AB151" s="377"/>
      <c r="AC151" s="377"/>
    </row>
    <row r="152" spans="1:68" ht="14.25" customHeight="1" x14ac:dyDescent="0.25">
      <c r="A152" s="395" t="s">
        <v>63</v>
      </c>
      <c r="B152" s="381"/>
      <c r="C152" s="381"/>
      <c r="D152" s="381"/>
      <c r="E152" s="381"/>
      <c r="F152" s="381"/>
      <c r="G152" s="381"/>
      <c r="H152" s="381"/>
      <c r="I152" s="381"/>
      <c r="J152" s="381"/>
      <c r="K152" s="381"/>
      <c r="L152" s="381"/>
      <c r="M152" s="381"/>
      <c r="N152" s="381"/>
      <c r="O152" s="381"/>
      <c r="P152" s="381"/>
      <c r="Q152" s="381"/>
      <c r="R152" s="381"/>
      <c r="S152" s="381"/>
      <c r="T152" s="381"/>
      <c r="U152" s="381"/>
      <c r="V152" s="381"/>
      <c r="W152" s="381"/>
      <c r="X152" s="381"/>
      <c r="Y152" s="381"/>
      <c r="Z152" s="381"/>
      <c r="AA152" s="370"/>
      <c r="AB152" s="370"/>
      <c r="AC152" s="370"/>
    </row>
    <row r="153" spans="1:68" ht="27" customHeight="1" x14ac:dyDescent="0.25">
      <c r="A153" s="54" t="s">
        <v>225</v>
      </c>
      <c r="B153" s="54" t="s">
        <v>226</v>
      </c>
      <c r="C153" s="31">
        <v>4301031235</v>
      </c>
      <c r="D153" s="378">
        <v>4680115883444</v>
      </c>
      <c r="E153" s="379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59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4"/>
      <c r="R153" s="384"/>
      <c r="S153" s="384"/>
      <c r="T153" s="385"/>
      <c r="U153" s="34"/>
      <c r="V153" s="34"/>
      <c r="W153" s="35" t="s">
        <v>68</v>
      </c>
      <c r="X153" s="374">
        <v>0</v>
      </c>
      <c r="Y153" s="375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225</v>
      </c>
      <c r="B154" s="54" t="s">
        <v>227</v>
      </c>
      <c r="C154" s="31">
        <v>4301031234</v>
      </c>
      <c r="D154" s="378">
        <v>4680115883444</v>
      </c>
      <c r="E154" s="379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3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4"/>
      <c r="R154" s="384"/>
      <c r="S154" s="384"/>
      <c r="T154" s="385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98"/>
      <c r="B155" s="381"/>
      <c r="C155" s="381"/>
      <c r="D155" s="381"/>
      <c r="E155" s="381"/>
      <c r="F155" s="381"/>
      <c r="G155" s="381"/>
      <c r="H155" s="381"/>
      <c r="I155" s="381"/>
      <c r="J155" s="381"/>
      <c r="K155" s="381"/>
      <c r="L155" s="381"/>
      <c r="M155" s="381"/>
      <c r="N155" s="381"/>
      <c r="O155" s="399"/>
      <c r="P155" s="391" t="s">
        <v>69</v>
      </c>
      <c r="Q155" s="392"/>
      <c r="R155" s="392"/>
      <c r="S155" s="392"/>
      <c r="T155" s="392"/>
      <c r="U155" s="392"/>
      <c r="V155" s="393"/>
      <c r="W155" s="37" t="s">
        <v>70</v>
      </c>
      <c r="X155" s="376">
        <f>IFERROR(X153/H153,"0")+IFERROR(X154/H154,"0")</f>
        <v>0</v>
      </c>
      <c r="Y155" s="376">
        <f>IFERROR(Y153/H153,"0")+IFERROR(Y154/H154,"0")</f>
        <v>0</v>
      </c>
      <c r="Z155" s="376">
        <f>IFERROR(IF(Z153="",0,Z153),"0")+IFERROR(IF(Z154="",0,Z154),"0")</f>
        <v>0</v>
      </c>
      <c r="AA155" s="377"/>
      <c r="AB155" s="377"/>
      <c r="AC155" s="377"/>
    </row>
    <row r="156" spans="1:68" x14ac:dyDescent="0.2">
      <c r="A156" s="381"/>
      <c r="B156" s="381"/>
      <c r="C156" s="381"/>
      <c r="D156" s="381"/>
      <c r="E156" s="381"/>
      <c r="F156" s="381"/>
      <c r="G156" s="381"/>
      <c r="H156" s="381"/>
      <c r="I156" s="381"/>
      <c r="J156" s="381"/>
      <c r="K156" s="381"/>
      <c r="L156" s="381"/>
      <c r="M156" s="381"/>
      <c r="N156" s="381"/>
      <c r="O156" s="399"/>
      <c r="P156" s="391" t="s">
        <v>69</v>
      </c>
      <c r="Q156" s="392"/>
      <c r="R156" s="392"/>
      <c r="S156" s="392"/>
      <c r="T156" s="392"/>
      <c r="U156" s="392"/>
      <c r="V156" s="393"/>
      <c r="W156" s="37" t="s">
        <v>68</v>
      </c>
      <c r="X156" s="376">
        <f>IFERROR(SUM(X153:X154),"0")</f>
        <v>0</v>
      </c>
      <c r="Y156" s="376">
        <f>IFERROR(SUM(Y153:Y154),"0")</f>
        <v>0</v>
      </c>
      <c r="Z156" s="37"/>
      <c r="AA156" s="377"/>
      <c r="AB156" s="377"/>
      <c r="AC156" s="377"/>
    </row>
    <row r="157" spans="1:68" ht="14.25" customHeight="1" x14ac:dyDescent="0.25">
      <c r="A157" s="395" t="s">
        <v>71</v>
      </c>
      <c r="B157" s="381"/>
      <c r="C157" s="381"/>
      <c r="D157" s="381"/>
      <c r="E157" s="381"/>
      <c r="F157" s="381"/>
      <c r="G157" s="381"/>
      <c r="H157" s="381"/>
      <c r="I157" s="381"/>
      <c r="J157" s="381"/>
      <c r="K157" s="381"/>
      <c r="L157" s="381"/>
      <c r="M157" s="381"/>
      <c r="N157" s="381"/>
      <c r="O157" s="381"/>
      <c r="P157" s="381"/>
      <c r="Q157" s="381"/>
      <c r="R157" s="381"/>
      <c r="S157" s="381"/>
      <c r="T157" s="381"/>
      <c r="U157" s="381"/>
      <c r="V157" s="381"/>
      <c r="W157" s="381"/>
      <c r="X157" s="381"/>
      <c r="Y157" s="381"/>
      <c r="Z157" s="381"/>
      <c r="AA157" s="370"/>
      <c r="AB157" s="370"/>
      <c r="AC157" s="370"/>
    </row>
    <row r="158" spans="1:68" ht="16.5" customHeight="1" x14ac:dyDescent="0.25">
      <c r="A158" s="54" t="s">
        <v>228</v>
      </c>
      <c r="B158" s="54" t="s">
        <v>229</v>
      </c>
      <c r="C158" s="31">
        <v>4301051476</v>
      </c>
      <c r="D158" s="378">
        <v>4680115882584</v>
      </c>
      <c r="E158" s="379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6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4"/>
      <c r="R158" s="384"/>
      <c r="S158" s="384"/>
      <c r="T158" s="385"/>
      <c r="U158" s="34"/>
      <c r="V158" s="34"/>
      <c r="W158" s="35" t="s">
        <v>68</v>
      </c>
      <c r="X158" s="374">
        <v>0</v>
      </c>
      <c r="Y158" s="375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228</v>
      </c>
      <c r="B159" s="54" t="s">
        <v>230</v>
      </c>
      <c r="C159" s="31">
        <v>4301051477</v>
      </c>
      <c r="D159" s="378">
        <v>4680115882584</v>
      </c>
      <c r="E159" s="379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62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4"/>
      <c r="R159" s="384"/>
      <c r="S159" s="384"/>
      <c r="T159" s="385"/>
      <c r="U159" s="34"/>
      <c r="V159" s="34"/>
      <c r="W159" s="35" t="s">
        <v>68</v>
      </c>
      <c r="X159" s="374">
        <v>0</v>
      </c>
      <c r="Y159" s="375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98"/>
      <c r="B160" s="381"/>
      <c r="C160" s="381"/>
      <c r="D160" s="381"/>
      <c r="E160" s="381"/>
      <c r="F160" s="381"/>
      <c r="G160" s="381"/>
      <c r="H160" s="381"/>
      <c r="I160" s="381"/>
      <c r="J160" s="381"/>
      <c r="K160" s="381"/>
      <c r="L160" s="381"/>
      <c r="M160" s="381"/>
      <c r="N160" s="381"/>
      <c r="O160" s="399"/>
      <c r="P160" s="391" t="s">
        <v>69</v>
      </c>
      <c r="Q160" s="392"/>
      <c r="R160" s="392"/>
      <c r="S160" s="392"/>
      <c r="T160" s="392"/>
      <c r="U160" s="392"/>
      <c r="V160" s="393"/>
      <c r="W160" s="37" t="s">
        <v>70</v>
      </c>
      <c r="X160" s="376">
        <f>IFERROR(X158/H158,"0")+IFERROR(X159/H159,"0")</f>
        <v>0</v>
      </c>
      <c r="Y160" s="376">
        <f>IFERROR(Y158/H158,"0")+IFERROR(Y159/H159,"0")</f>
        <v>0</v>
      </c>
      <c r="Z160" s="376">
        <f>IFERROR(IF(Z158="",0,Z158),"0")+IFERROR(IF(Z159="",0,Z159),"0")</f>
        <v>0</v>
      </c>
      <c r="AA160" s="377"/>
      <c r="AB160" s="377"/>
      <c r="AC160" s="377"/>
    </row>
    <row r="161" spans="1:68" x14ac:dyDescent="0.2">
      <c r="A161" s="381"/>
      <c r="B161" s="381"/>
      <c r="C161" s="381"/>
      <c r="D161" s="381"/>
      <c r="E161" s="381"/>
      <c r="F161" s="381"/>
      <c r="G161" s="381"/>
      <c r="H161" s="381"/>
      <c r="I161" s="381"/>
      <c r="J161" s="381"/>
      <c r="K161" s="381"/>
      <c r="L161" s="381"/>
      <c r="M161" s="381"/>
      <c r="N161" s="381"/>
      <c r="O161" s="399"/>
      <c r="P161" s="391" t="s">
        <v>69</v>
      </c>
      <c r="Q161" s="392"/>
      <c r="R161" s="392"/>
      <c r="S161" s="392"/>
      <c r="T161" s="392"/>
      <c r="U161" s="392"/>
      <c r="V161" s="393"/>
      <c r="W161" s="37" t="s">
        <v>68</v>
      </c>
      <c r="X161" s="376">
        <f>IFERROR(SUM(X158:X159),"0")</f>
        <v>0</v>
      </c>
      <c r="Y161" s="376">
        <f>IFERROR(SUM(Y158:Y159),"0")</f>
        <v>0</v>
      </c>
      <c r="Z161" s="37"/>
      <c r="AA161" s="377"/>
      <c r="AB161" s="377"/>
      <c r="AC161" s="377"/>
    </row>
    <row r="162" spans="1:68" ht="16.5" customHeight="1" x14ac:dyDescent="0.25">
      <c r="A162" s="394" t="s">
        <v>107</v>
      </c>
      <c r="B162" s="381"/>
      <c r="C162" s="381"/>
      <c r="D162" s="381"/>
      <c r="E162" s="381"/>
      <c r="F162" s="381"/>
      <c r="G162" s="381"/>
      <c r="H162" s="381"/>
      <c r="I162" s="381"/>
      <c r="J162" s="381"/>
      <c r="K162" s="381"/>
      <c r="L162" s="381"/>
      <c r="M162" s="381"/>
      <c r="N162" s="381"/>
      <c r="O162" s="381"/>
      <c r="P162" s="381"/>
      <c r="Q162" s="381"/>
      <c r="R162" s="381"/>
      <c r="S162" s="381"/>
      <c r="T162" s="381"/>
      <c r="U162" s="381"/>
      <c r="V162" s="381"/>
      <c r="W162" s="381"/>
      <c r="X162" s="381"/>
      <c r="Y162" s="381"/>
      <c r="Z162" s="381"/>
      <c r="AA162" s="369"/>
      <c r="AB162" s="369"/>
      <c r="AC162" s="369"/>
    </row>
    <row r="163" spans="1:68" ht="14.25" customHeight="1" x14ac:dyDescent="0.25">
      <c r="A163" s="395" t="s">
        <v>109</v>
      </c>
      <c r="B163" s="381"/>
      <c r="C163" s="381"/>
      <c r="D163" s="381"/>
      <c r="E163" s="381"/>
      <c r="F163" s="381"/>
      <c r="G163" s="381"/>
      <c r="H163" s="381"/>
      <c r="I163" s="381"/>
      <c r="J163" s="381"/>
      <c r="K163" s="381"/>
      <c r="L163" s="381"/>
      <c r="M163" s="381"/>
      <c r="N163" s="381"/>
      <c r="O163" s="381"/>
      <c r="P163" s="381"/>
      <c r="Q163" s="381"/>
      <c r="R163" s="381"/>
      <c r="S163" s="381"/>
      <c r="T163" s="381"/>
      <c r="U163" s="381"/>
      <c r="V163" s="381"/>
      <c r="W163" s="381"/>
      <c r="X163" s="381"/>
      <c r="Y163" s="381"/>
      <c r="Z163" s="381"/>
      <c r="AA163" s="370"/>
      <c r="AB163" s="370"/>
      <c r="AC163" s="370"/>
    </row>
    <row r="164" spans="1:68" ht="27" customHeight="1" x14ac:dyDescent="0.25">
      <c r="A164" s="54" t="s">
        <v>231</v>
      </c>
      <c r="B164" s="54" t="s">
        <v>232</v>
      </c>
      <c r="C164" s="31">
        <v>4301011623</v>
      </c>
      <c r="D164" s="378">
        <v>4607091382945</v>
      </c>
      <c r="E164" s="379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115</v>
      </c>
      <c r="N164" s="33"/>
      <c r="O164" s="32">
        <v>50</v>
      </c>
      <c r="P164" s="67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4"/>
      <c r="R164" s="384"/>
      <c r="S164" s="384"/>
      <c r="T164" s="385"/>
      <c r="U164" s="34"/>
      <c r="V164" s="34"/>
      <c r="W164" s="35" t="s">
        <v>68</v>
      </c>
      <c r="X164" s="374">
        <v>0</v>
      </c>
      <c r="Y164" s="375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233</v>
      </c>
      <c r="B165" s="54" t="s">
        <v>234</v>
      </c>
      <c r="C165" s="31">
        <v>4301011192</v>
      </c>
      <c r="D165" s="378">
        <v>4607091382952</v>
      </c>
      <c r="E165" s="379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115</v>
      </c>
      <c r="N165" s="33"/>
      <c r="O165" s="32">
        <v>50</v>
      </c>
      <c r="P165" s="42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4"/>
      <c r="R165" s="384"/>
      <c r="S165" s="384"/>
      <c r="T165" s="385"/>
      <c r="U165" s="34"/>
      <c r="V165" s="34"/>
      <c r="W165" s="35" t="s">
        <v>68</v>
      </c>
      <c r="X165" s="374">
        <v>0</v>
      </c>
      <c r="Y165" s="375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235</v>
      </c>
      <c r="B166" s="54" t="s">
        <v>236</v>
      </c>
      <c r="C166" s="31">
        <v>4301011705</v>
      </c>
      <c r="D166" s="378">
        <v>4607091384604</v>
      </c>
      <c r="E166" s="379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115</v>
      </c>
      <c r="N166" s="33"/>
      <c r="O166" s="32">
        <v>50</v>
      </c>
      <c r="P166" s="48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4"/>
      <c r="R166" s="384"/>
      <c r="S166" s="384"/>
      <c r="T166" s="385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398"/>
      <c r="B167" s="381"/>
      <c r="C167" s="381"/>
      <c r="D167" s="381"/>
      <c r="E167" s="381"/>
      <c r="F167" s="381"/>
      <c r="G167" s="381"/>
      <c r="H167" s="381"/>
      <c r="I167" s="381"/>
      <c r="J167" s="381"/>
      <c r="K167" s="381"/>
      <c r="L167" s="381"/>
      <c r="M167" s="381"/>
      <c r="N167" s="381"/>
      <c r="O167" s="399"/>
      <c r="P167" s="391" t="s">
        <v>69</v>
      </c>
      <c r="Q167" s="392"/>
      <c r="R167" s="392"/>
      <c r="S167" s="392"/>
      <c r="T167" s="392"/>
      <c r="U167" s="392"/>
      <c r="V167" s="393"/>
      <c r="W167" s="37" t="s">
        <v>70</v>
      </c>
      <c r="X167" s="376">
        <f>IFERROR(X164/H164,"0")+IFERROR(X165/H165,"0")+IFERROR(X166/H166,"0")</f>
        <v>0</v>
      </c>
      <c r="Y167" s="376">
        <f>IFERROR(Y164/H164,"0")+IFERROR(Y165/H165,"0")+IFERROR(Y166/H166,"0")</f>
        <v>0</v>
      </c>
      <c r="Z167" s="376">
        <f>IFERROR(IF(Z164="",0,Z164),"0")+IFERROR(IF(Z165="",0,Z165),"0")+IFERROR(IF(Z166="",0,Z166),"0")</f>
        <v>0</v>
      </c>
      <c r="AA167" s="377"/>
      <c r="AB167" s="377"/>
      <c r="AC167" s="377"/>
    </row>
    <row r="168" spans="1:68" x14ac:dyDescent="0.2">
      <c r="A168" s="381"/>
      <c r="B168" s="381"/>
      <c r="C168" s="381"/>
      <c r="D168" s="381"/>
      <c r="E168" s="381"/>
      <c r="F168" s="381"/>
      <c r="G168" s="381"/>
      <c r="H168" s="381"/>
      <c r="I168" s="381"/>
      <c r="J168" s="381"/>
      <c r="K168" s="381"/>
      <c r="L168" s="381"/>
      <c r="M168" s="381"/>
      <c r="N168" s="381"/>
      <c r="O168" s="399"/>
      <c r="P168" s="391" t="s">
        <v>69</v>
      </c>
      <c r="Q168" s="392"/>
      <c r="R168" s="392"/>
      <c r="S168" s="392"/>
      <c r="T168" s="392"/>
      <c r="U168" s="392"/>
      <c r="V168" s="393"/>
      <c r="W168" s="37" t="s">
        <v>68</v>
      </c>
      <c r="X168" s="376">
        <f>IFERROR(SUM(X164:X166),"0")</f>
        <v>0</v>
      </c>
      <c r="Y168" s="376">
        <f>IFERROR(SUM(Y164:Y166),"0")</f>
        <v>0</v>
      </c>
      <c r="Z168" s="37"/>
      <c r="AA168" s="377"/>
      <c r="AB168" s="377"/>
      <c r="AC168" s="377"/>
    </row>
    <row r="169" spans="1:68" ht="14.25" customHeight="1" x14ac:dyDescent="0.25">
      <c r="A169" s="395" t="s">
        <v>63</v>
      </c>
      <c r="B169" s="381"/>
      <c r="C169" s="381"/>
      <c r="D169" s="381"/>
      <c r="E169" s="381"/>
      <c r="F169" s="381"/>
      <c r="G169" s="381"/>
      <c r="H169" s="381"/>
      <c r="I169" s="381"/>
      <c r="J169" s="381"/>
      <c r="K169" s="381"/>
      <c r="L169" s="381"/>
      <c r="M169" s="381"/>
      <c r="N169" s="381"/>
      <c r="O169" s="381"/>
      <c r="P169" s="381"/>
      <c r="Q169" s="381"/>
      <c r="R169" s="381"/>
      <c r="S169" s="381"/>
      <c r="T169" s="381"/>
      <c r="U169" s="381"/>
      <c r="V169" s="381"/>
      <c r="W169" s="381"/>
      <c r="X169" s="381"/>
      <c r="Y169" s="381"/>
      <c r="Z169" s="381"/>
      <c r="AA169" s="370"/>
      <c r="AB169" s="370"/>
      <c r="AC169" s="370"/>
    </row>
    <row r="170" spans="1:68" ht="16.5" customHeight="1" x14ac:dyDescent="0.25">
      <c r="A170" s="54" t="s">
        <v>237</v>
      </c>
      <c r="B170" s="54" t="s">
        <v>238</v>
      </c>
      <c r="C170" s="31">
        <v>4301030895</v>
      </c>
      <c r="D170" s="378">
        <v>4607091387667</v>
      </c>
      <c r="E170" s="379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115</v>
      </c>
      <c r="N170" s="33"/>
      <c r="O170" s="32">
        <v>40</v>
      </c>
      <c r="P170" s="4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4"/>
      <c r="R170" s="384"/>
      <c r="S170" s="384"/>
      <c r="T170" s="385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239</v>
      </c>
      <c r="B171" s="54" t="s">
        <v>240</v>
      </c>
      <c r="C171" s="31">
        <v>4301030961</v>
      </c>
      <c r="D171" s="378">
        <v>4607091387636</v>
      </c>
      <c r="E171" s="379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4"/>
      <c r="R171" s="384"/>
      <c r="S171" s="384"/>
      <c r="T171" s="385"/>
      <c r="U171" s="34"/>
      <c r="V171" s="34"/>
      <c r="W171" s="35" t="s">
        <v>68</v>
      </c>
      <c r="X171" s="374">
        <v>0</v>
      </c>
      <c r="Y171" s="375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customHeight="1" x14ac:dyDescent="0.25">
      <c r="A172" s="54" t="s">
        <v>241</v>
      </c>
      <c r="B172" s="54" t="s">
        <v>242</v>
      </c>
      <c r="C172" s="31">
        <v>4301030963</v>
      </c>
      <c r="D172" s="378">
        <v>4607091382426</v>
      </c>
      <c r="E172" s="379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4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4"/>
      <c r="R172" s="384"/>
      <c r="S172" s="384"/>
      <c r="T172" s="385"/>
      <c r="U172" s="34"/>
      <c r="V172" s="34"/>
      <c r="W172" s="35" t="s">
        <v>68</v>
      </c>
      <c r="X172" s="374">
        <v>0</v>
      </c>
      <c r="Y172" s="375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243</v>
      </c>
      <c r="B173" s="54" t="s">
        <v>244</v>
      </c>
      <c r="C173" s="31">
        <v>4301030962</v>
      </c>
      <c r="D173" s="378">
        <v>4607091386547</v>
      </c>
      <c r="E173" s="379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4"/>
      <c r="R173" s="384"/>
      <c r="S173" s="384"/>
      <c r="T173" s="385"/>
      <c r="U173" s="34"/>
      <c r="V173" s="34"/>
      <c r="W173" s="35" t="s">
        <v>68</v>
      </c>
      <c r="X173" s="374">
        <v>0</v>
      </c>
      <c r="Y173" s="375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245</v>
      </c>
      <c r="B174" s="54" t="s">
        <v>246</v>
      </c>
      <c r="C174" s="31">
        <v>4301030964</v>
      </c>
      <c r="D174" s="378">
        <v>4607091382464</v>
      </c>
      <c r="E174" s="379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4"/>
      <c r="R174" s="384"/>
      <c r="S174" s="384"/>
      <c r="T174" s="385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398"/>
      <c r="B175" s="381"/>
      <c r="C175" s="381"/>
      <c r="D175" s="381"/>
      <c r="E175" s="381"/>
      <c r="F175" s="381"/>
      <c r="G175" s="381"/>
      <c r="H175" s="381"/>
      <c r="I175" s="381"/>
      <c r="J175" s="381"/>
      <c r="K175" s="381"/>
      <c r="L175" s="381"/>
      <c r="M175" s="381"/>
      <c r="N175" s="381"/>
      <c r="O175" s="399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76">
        <f>IFERROR(X170/H170,"0")+IFERROR(X171/H171,"0")+IFERROR(X172/H172,"0")+IFERROR(X173/H173,"0")+IFERROR(X174/H174,"0")</f>
        <v>0</v>
      </c>
      <c r="Y175" s="376">
        <f>IFERROR(Y170/H170,"0")+IFERROR(Y171/H171,"0")+IFERROR(Y172/H172,"0")+IFERROR(Y173/H173,"0")+IFERROR(Y174/H174,"0")</f>
        <v>0</v>
      </c>
      <c r="Z175" s="376">
        <f>IFERROR(IF(Z170="",0,Z170),"0")+IFERROR(IF(Z171="",0,Z171),"0")+IFERROR(IF(Z172="",0,Z172),"0")+IFERROR(IF(Z173="",0,Z173),"0")+IFERROR(IF(Z174="",0,Z174),"0")</f>
        <v>0</v>
      </c>
      <c r="AA175" s="377"/>
      <c r="AB175" s="377"/>
      <c r="AC175" s="377"/>
    </row>
    <row r="176" spans="1:68" x14ac:dyDescent="0.2">
      <c r="A176" s="381"/>
      <c r="B176" s="381"/>
      <c r="C176" s="381"/>
      <c r="D176" s="381"/>
      <c r="E176" s="381"/>
      <c r="F176" s="381"/>
      <c r="G176" s="381"/>
      <c r="H176" s="381"/>
      <c r="I176" s="381"/>
      <c r="J176" s="381"/>
      <c r="K176" s="381"/>
      <c r="L176" s="381"/>
      <c r="M176" s="381"/>
      <c r="N176" s="381"/>
      <c r="O176" s="399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76">
        <f>IFERROR(SUM(X170:X174),"0")</f>
        <v>0</v>
      </c>
      <c r="Y176" s="376">
        <f>IFERROR(SUM(Y170:Y174),"0")</f>
        <v>0</v>
      </c>
      <c r="Z176" s="37"/>
      <c r="AA176" s="377"/>
      <c r="AB176" s="377"/>
      <c r="AC176" s="377"/>
    </row>
    <row r="177" spans="1:68" ht="14.25" customHeight="1" x14ac:dyDescent="0.25">
      <c r="A177" s="395" t="s">
        <v>71</v>
      </c>
      <c r="B177" s="381"/>
      <c r="C177" s="381"/>
      <c r="D177" s="381"/>
      <c r="E177" s="381"/>
      <c r="F177" s="381"/>
      <c r="G177" s="381"/>
      <c r="H177" s="381"/>
      <c r="I177" s="381"/>
      <c r="J177" s="381"/>
      <c r="K177" s="381"/>
      <c r="L177" s="381"/>
      <c r="M177" s="381"/>
      <c r="N177" s="381"/>
      <c r="O177" s="381"/>
      <c r="P177" s="381"/>
      <c r="Q177" s="381"/>
      <c r="R177" s="381"/>
      <c r="S177" s="381"/>
      <c r="T177" s="381"/>
      <c r="U177" s="381"/>
      <c r="V177" s="381"/>
      <c r="W177" s="381"/>
      <c r="X177" s="381"/>
      <c r="Y177" s="381"/>
      <c r="Z177" s="381"/>
      <c r="AA177" s="370"/>
      <c r="AB177" s="370"/>
      <c r="AC177" s="370"/>
    </row>
    <row r="178" spans="1:68" ht="16.5" customHeight="1" x14ac:dyDescent="0.25">
      <c r="A178" s="54" t="s">
        <v>247</v>
      </c>
      <c r="B178" s="54" t="s">
        <v>248</v>
      </c>
      <c r="C178" s="31">
        <v>4301051611</v>
      </c>
      <c r="D178" s="378">
        <v>4607091385304</v>
      </c>
      <c r="E178" s="379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6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4"/>
      <c r="R178" s="384"/>
      <c r="S178" s="384"/>
      <c r="T178" s="385"/>
      <c r="U178" s="34"/>
      <c r="V178" s="34"/>
      <c r="W178" s="35" t="s">
        <v>68</v>
      </c>
      <c r="X178" s="374">
        <v>0</v>
      </c>
      <c r="Y178" s="375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249</v>
      </c>
      <c r="B179" s="54" t="s">
        <v>250</v>
      </c>
      <c r="C179" s="31">
        <v>4301051648</v>
      </c>
      <c r="D179" s="378">
        <v>4607091386264</v>
      </c>
      <c r="E179" s="379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0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4"/>
      <c r="R179" s="384"/>
      <c r="S179" s="384"/>
      <c r="T179" s="385"/>
      <c r="U179" s="34"/>
      <c r="V179" s="34"/>
      <c r="W179" s="35" t="s">
        <v>68</v>
      </c>
      <c r="X179" s="374">
        <v>0</v>
      </c>
      <c r="Y179" s="375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251</v>
      </c>
      <c r="B180" s="54" t="s">
        <v>252</v>
      </c>
      <c r="C180" s="31">
        <v>4301051313</v>
      </c>
      <c r="D180" s="378">
        <v>4607091385427</v>
      </c>
      <c r="E180" s="379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4"/>
      <c r="R180" s="384"/>
      <c r="S180" s="384"/>
      <c r="T180" s="385"/>
      <c r="U180" s="34"/>
      <c r="V180" s="34"/>
      <c r="W180" s="35" t="s">
        <v>68</v>
      </c>
      <c r="X180" s="374">
        <v>0</v>
      </c>
      <c r="Y180" s="375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398"/>
      <c r="B181" s="381"/>
      <c r="C181" s="381"/>
      <c r="D181" s="381"/>
      <c r="E181" s="381"/>
      <c r="F181" s="381"/>
      <c r="G181" s="381"/>
      <c r="H181" s="381"/>
      <c r="I181" s="381"/>
      <c r="J181" s="381"/>
      <c r="K181" s="381"/>
      <c r="L181" s="381"/>
      <c r="M181" s="381"/>
      <c r="N181" s="381"/>
      <c r="O181" s="399"/>
      <c r="P181" s="391" t="s">
        <v>69</v>
      </c>
      <c r="Q181" s="392"/>
      <c r="R181" s="392"/>
      <c r="S181" s="392"/>
      <c r="T181" s="392"/>
      <c r="U181" s="392"/>
      <c r="V181" s="393"/>
      <c r="W181" s="37" t="s">
        <v>70</v>
      </c>
      <c r="X181" s="376">
        <f>IFERROR(X178/H178,"0")+IFERROR(X179/H179,"0")+IFERROR(X180/H180,"0")</f>
        <v>0</v>
      </c>
      <c r="Y181" s="376">
        <f>IFERROR(Y178/H178,"0")+IFERROR(Y179/H179,"0")+IFERROR(Y180/H180,"0")</f>
        <v>0</v>
      </c>
      <c r="Z181" s="376">
        <f>IFERROR(IF(Z178="",0,Z178),"0")+IFERROR(IF(Z179="",0,Z179),"0")+IFERROR(IF(Z180="",0,Z180),"0")</f>
        <v>0</v>
      </c>
      <c r="AA181" s="377"/>
      <c r="AB181" s="377"/>
      <c r="AC181" s="377"/>
    </row>
    <row r="182" spans="1:68" x14ac:dyDescent="0.2">
      <c r="A182" s="381"/>
      <c r="B182" s="381"/>
      <c r="C182" s="381"/>
      <c r="D182" s="381"/>
      <c r="E182" s="381"/>
      <c r="F182" s="381"/>
      <c r="G182" s="381"/>
      <c r="H182" s="381"/>
      <c r="I182" s="381"/>
      <c r="J182" s="381"/>
      <c r="K182" s="381"/>
      <c r="L182" s="381"/>
      <c r="M182" s="381"/>
      <c r="N182" s="381"/>
      <c r="O182" s="399"/>
      <c r="P182" s="391" t="s">
        <v>69</v>
      </c>
      <c r="Q182" s="392"/>
      <c r="R182" s="392"/>
      <c r="S182" s="392"/>
      <c r="T182" s="392"/>
      <c r="U182" s="392"/>
      <c r="V182" s="393"/>
      <c r="W182" s="37" t="s">
        <v>68</v>
      </c>
      <c r="X182" s="376">
        <f>IFERROR(SUM(X178:X180),"0")</f>
        <v>0</v>
      </c>
      <c r="Y182" s="376">
        <f>IFERROR(SUM(Y178:Y180),"0")</f>
        <v>0</v>
      </c>
      <c r="Z182" s="37"/>
      <c r="AA182" s="377"/>
      <c r="AB182" s="377"/>
      <c r="AC182" s="377"/>
    </row>
    <row r="183" spans="1:68" ht="27.75" customHeight="1" x14ac:dyDescent="0.2">
      <c r="A183" s="441" t="s">
        <v>253</v>
      </c>
      <c r="B183" s="442"/>
      <c r="C183" s="442"/>
      <c r="D183" s="442"/>
      <c r="E183" s="442"/>
      <c r="F183" s="442"/>
      <c r="G183" s="442"/>
      <c r="H183" s="442"/>
      <c r="I183" s="442"/>
      <c r="J183" s="442"/>
      <c r="K183" s="442"/>
      <c r="L183" s="442"/>
      <c r="M183" s="442"/>
      <c r="N183" s="442"/>
      <c r="O183" s="442"/>
      <c r="P183" s="442"/>
      <c r="Q183" s="442"/>
      <c r="R183" s="442"/>
      <c r="S183" s="442"/>
      <c r="T183" s="442"/>
      <c r="U183" s="442"/>
      <c r="V183" s="442"/>
      <c r="W183" s="442"/>
      <c r="X183" s="442"/>
      <c r="Y183" s="442"/>
      <c r="Z183" s="442"/>
      <c r="AA183" s="48"/>
      <c r="AB183" s="48"/>
      <c r="AC183" s="48"/>
    </row>
    <row r="184" spans="1:68" ht="16.5" customHeight="1" x14ac:dyDescent="0.25">
      <c r="A184" s="394" t="s">
        <v>254</v>
      </c>
      <c r="B184" s="381"/>
      <c r="C184" s="381"/>
      <c r="D184" s="381"/>
      <c r="E184" s="381"/>
      <c r="F184" s="381"/>
      <c r="G184" s="381"/>
      <c r="H184" s="381"/>
      <c r="I184" s="381"/>
      <c r="J184" s="381"/>
      <c r="K184" s="381"/>
      <c r="L184" s="381"/>
      <c r="M184" s="381"/>
      <c r="N184" s="381"/>
      <c r="O184" s="381"/>
      <c r="P184" s="381"/>
      <c r="Q184" s="381"/>
      <c r="R184" s="381"/>
      <c r="S184" s="381"/>
      <c r="T184" s="381"/>
      <c r="U184" s="381"/>
      <c r="V184" s="381"/>
      <c r="W184" s="381"/>
      <c r="X184" s="381"/>
      <c r="Y184" s="381"/>
      <c r="Z184" s="381"/>
      <c r="AA184" s="369"/>
      <c r="AB184" s="369"/>
      <c r="AC184" s="369"/>
    </row>
    <row r="185" spans="1:68" ht="14.25" customHeight="1" x14ac:dyDescent="0.25">
      <c r="A185" s="395" t="s">
        <v>63</v>
      </c>
      <c r="B185" s="381"/>
      <c r="C185" s="381"/>
      <c r="D185" s="381"/>
      <c r="E185" s="381"/>
      <c r="F185" s="381"/>
      <c r="G185" s="381"/>
      <c r="H185" s="381"/>
      <c r="I185" s="381"/>
      <c r="J185" s="381"/>
      <c r="K185" s="381"/>
      <c r="L185" s="381"/>
      <c r="M185" s="381"/>
      <c r="N185" s="381"/>
      <c r="O185" s="381"/>
      <c r="P185" s="381"/>
      <c r="Q185" s="381"/>
      <c r="R185" s="381"/>
      <c r="S185" s="381"/>
      <c r="T185" s="381"/>
      <c r="U185" s="381"/>
      <c r="V185" s="381"/>
      <c r="W185" s="381"/>
      <c r="X185" s="381"/>
      <c r="Y185" s="381"/>
      <c r="Z185" s="381"/>
      <c r="AA185" s="370"/>
      <c r="AB185" s="370"/>
      <c r="AC185" s="370"/>
    </row>
    <row r="186" spans="1:68" ht="27" customHeight="1" x14ac:dyDescent="0.25">
      <c r="A186" s="54" t="s">
        <v>255</v>
      </c>
      <c r="B186" s="54" t="s">
        <v>256</v>
      </c>
      <c r="C186" s="31">
        <v>4301031191</v>
      </c>
      <c r="D186" s="378">
        <v>4680115880993</v>
      </c>
      <c r="E186" s="379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4"/>
      <c r="R186" s="384"/>
      <c r="S186" s="384"/>
      <c r="T186" s="385"/>
      <c r="U186" s="34"/>
      <c r="V186" s="34"/>
      <c r="W186" s="35" t="s">
        <v>68</v>
      </c>
      <c r="X186" s="374">
        <v>0</v>
      </c>
      <c r="Y186" s="375">
        <f t="shared" ref="Y186:Y193" si="26"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0</v>
      </c>
      <c r="BN186" s="64">
        <f t="shared" ref="BN186:BN193" si="28">IFERROR(Y186*I186/H186,"0")</f>
        <v>0</v>
      </c>
      <c r="BO186" s="64">
        <f t="shared" ref="BO186:BO193" si="29">IFERROR(1/J186*(X186/H186),"0")</f>
        <v>0</v>
      </c>
      <c r="BP186" s="64">
        <f t="shared" ref="BP186:BP193" si="30">IFERROR(1/J186*(Y186/H186),"0")</f>
        <v>0</v>
      </c>
    </row>
    <row r="187" spans="1:68" ht="27" customHeight="1" x14ac:dyDescent="0.25">
      <c r="A187" s="54" t="s">
        <v>257</v>
      </c>
      <c r="B187" s="54" t="s">
        <v>258</v>
      </c>
      <c r="C187" s="31">
        <v>4301031204</v>
      </c>
      <c r="D187" s="378">
        <v>4680115881761</v>
      </c>
      <c r="E187" s="379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4"/>
      <c r="R187" s="384"/>
      <c r="S187" s="384"/>
      <c r="T187" s="385"/>
      <c r="U187" s="34"/>
      <c r="V187" s="34"/>
      <c r="W187" s="35" t="s">
        <v>68</v>
      </c>
      <c r="X187" s="374">
        <v>0</v>
      </c>
      <c r="Y187" s="375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259</v>
      </c>
      <c r="B188" s="54" t="s">
        <v>260</v>
      </c>
      <c r="C188" s="31">
        <v>4301031201</v>
      </c>
      <c r="D188" s="378">
        <v>4680115881563</v>
      </c>
      <c r="E188" s="379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4"/>
      <c r="R188" s="384"/>
      <c r="S188" s="384"/>
      <c r="T188" s="385"/>
      <c r="U188" s="34"/>
      <c r="V188" s="34"/>
      <c r="W188" s="35" t="s">
        <v>68</v>
      </c>
      <c r="X188" s="374">
        <v>0</v>
      </c>
      <c r="Y188" s="375">
        <f t="shared" si="26"/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261</v>
      </c>
      <c r="B189" s="54" t="s">
        <v>262</v>
      </c>
      <c r="C189" s="31">
        <v>4301031199</v>
      </c>
      <c r="D189" s="378">
        <v>4680115880986</v>
      </c>
      <c r="E189" s="379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4"/>
      <c r="R189" s="384"/>
      <c r="S189" s="384"/>
      <c r="T189" s="385"/>
      <c r="U189" s="34"/>
      <c r="V189" s="34"/>
      <c r="W189" s="35" t="s">
        <v>68</v>
      </c>
      <c r="X189" s="374">
        <v>0</v>
      </c>
      <c r="Y189" s="375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263</v>
      </c>
      <c r="B190" s="54" t="s">
        <v>264</v>
      </c>
      <c r="C190" s="31">
        <v>4301031205</v>
      </c>
      <c r="D190" s="378">
        <v>4680115881785</v>
      </c>
      <c r="E190" s="379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4"/>
      <c r="R190" s="384"/>
      <c r="S190" s="384"/>
      <c r="T190" s="385"/>
      <c r="U190" s="34"/>
      <c r="V190" s="34"/>
      <c r="W190" s="35" t="s">
        <v>68</v>
      </c>
      <c r="X190" s="374">
        <v>0</v>
      </c>
      <c r="Y190" s="37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265</v>
      </c>
      <c r="B191" s="54" t="s">
        <v>266</v>
      </c>
      <c r="C191" s="31">
        <v>4301031202</v>
      </c>
      <c r="D191" s="378">
        <v>4680115881679</v>
      </c>
      <c r="E191" s="379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4"/>
      <c r="R191" s="384"/>
      <c r="S191" s="384"/>
      <c r="T191" s="385"/>
      <c r="U191" s="34"/>
      <c r="V191" s="34"/>
      <c r="W191" s="35" t="s">
        <v>68</v>
      </c>
      <c r="X191" s="374">
        <v>0</v>
      </c>
      <c r="Y191" s="375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267</v>
      </c>
      <c r="B192" s="54" t="s">
        <v>268</v>
      </c>
      <c r="C192" s="31">
        <v>4301031158</v>
      </c>
      <c r="D192" s="378">
        <v>4680115880191</v>
      </c>
      <c r="E192" s="379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4"/>
      <c r="R192" s="384"/>
      <c r="S192" s="384"/>
      <c r="T192" s="385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4301031245</v>
      </c>
      <c r="D193" s="378">
        <v>4680115883963</v>
      </c>
      <c r="E193" s="379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4"/>
      <c r="R193" s="384"/>
      <c r="S193" s="384"/>
      <c r="T193" s="385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398"/>
      <c r="B194" s="381"/>
      <c r="C194" s="381"/>
      <c r="D194" s="381"/>
      <c r="E194" s="381"/>
      <c r="F194" s="381"/>
      <c r="G194" s="381"/>
      <c r="H194" s="381"/>
      <c r="I194" s="381"/>
      <c r="J194" s="381"/>
      <c r="K194" s="381"/>
      <c r="L194" s="381"/>
      <c r="M194" s="381"/>
      <c r="N194" s="381"/>
      <c r="O194" s="399"/>
      <c r="P194" s="391" t="s">
        <v>69</v>
      </c>
      <c r="Q194" s="392"/>
      <c r="R194" s="392"/>
      <c r="S194" s="392"/>
      <c r="T194" s="392"/>
      <c r="U194" s="392"/>
      <c r="V194" s="393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0</v>
      </c>
      <c r="Y194" s="376">
        <f>IFERROR(Y186/H186,"0")+IFERROR(Y187/H187,"0")+IFERROR(Y188/H188,"0")+IFERROR(Y189/H189,"0")+IFERROR(Y190/H190,"0")+IFERROR(Y191/H191,"0")+IFERROR(Y192/H192,"0")+IFERROR(Y193/H193,"0")</f>
        <v>0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377"/>
      <c r="AB194" s="377"/>
      <c r="AC194" s="377"/>
    </row>
    <row r="195" spans="1:68" x14ac:dyDescent="0.2">
      <c r="A195" s="381"/>
      <c r="B195" s="381"/>
      <c r="C195" s="381"/>
      <c r="D195" s="381"/>
      <c r="E195" s="381"/>
      <c r="F195" s="381"/>
      <c r="G195" s="381"/>
      <c r="H195" s="381"/>
      <c r="I195" s="381"/>
      <c r="J195" s="381"/>
      <c r="K195" s="381"/>
      <c r="L195" s="381"/>
      <c r="M195" s="381"/>
      <c r="N195" s="381"/>
      <c r="O195" s="399"/>
      <c r="P195" s="391" t="s">
        <v>69</v>
      </c>
      <c r="Q195" s="392"/>
      <c r="R195" s="392"/>
      <c r="S195" s="392"/>
      <c r="T195" s="392"/>
      <c r="U195" s="392"/>
      <c r="V195" s="393"/>
      <c r="W195" s="37" t="s">
        <v>68</v>
      </c>
      <c r="X195" s="376">
        <f>IFERROR(SUM(X186:X193),"0")</f>
        <v>0</v>
      </c>
      <c r="Y195" s="376">
        <f>IFERROR(SUM(Y186:Y193),"0")</f>
        <v>0</v>
      </c>
      <c r="Z195" s="37"/>
      <c r="AA195" s="377"/>
      <c r="AB195" s="377"/>
      <c r="AC195" s="377"/>
    </row>
    <row r="196" spans="1:68" ht="16.5" customHeight="1" x14ac:dyDescent="0.25">
      <c r="A196" s="394" t="s">
        <v>271</v>
      </c>
      <c r="B196" s="381"/>
      <c r="C196" s="381"/>
      <c r="D196" s="381"/>
      <c r="E196" s="381"/>
      <c r="F196" s="381"/>
      <c r="G196" s="381"/>
      <c r="H196" s="381"/>
      <c r="I196" s="381"/>
      <c r="J196" s="381"/>
      <c r="K196" s="381"/>
      <c r="L196" s="381"/>
      <c r="M196" s="381"/>
      <c r="N196" s="381"/>
      <c r="O196" s="381"/>
      <c r="P196" s="381"/>
      <c r="Q196" s="381"/>
      <c r="R196" s="381"/>
      <c r="S196" s="381"/>
      <c r="T196" s="381"/>
      <c r="U196" s="381"/>
      <c r="V196" s="381"/>
      <c r="W196" s="381"/>
      <c r="X196" s="381"/>
      <c r="Y196" s="381"/>
      <c r="Z196" s="381"/>
      <c r="AA196" s="369"/>
      <c r="AB196" s="369"/>
      <c r="AC196" s="369"/>
    </row>
    <row r="197" spans="1:68" ht="14.25" customHeight="1" x14ac:dyDescent="0.25">
      <c r="A197" s="395" t="s">
        <v>109</v>
      </c>
      <c r="B197" s="381"/>
      <c r="C197" s="381"/>
      <c r="D197" s="381"/>
      <c r="E197" s="381"/>
      <c r="F197" s="381"/>
      <c r="G197" s="381"/>
      <c r="H197" s="381"/>
      <c r="I197" s="381"/>
      <c r="J197" s="381"/>
      <c r="K197" s="381"/>
      <c r="L197" s="381"/>
      <c r="M197" s="381"/>
      <c r="N197" s="381"/>
      <c r="O197" s="381"/>
      <c r="P197" s="381"/>
      <c r="Q197" s="381"/>
      <c r="R197" s="381"/>
      <c r="S197" s="381"/>
      <c r="T197" s="381"/>
      <c r="U197" s="381"/>
      <c r="V197" s="381"/>
      <c r="W197" s="381"/>
      <c r="X197" s="381"/>
      <c r="Y197" s="381"/>
      <c r="Z197" s="381"/>
      <c r="AA197" s="370"/>
      <c r="AB197" s="370"/>
      <c r="AC197" s="370"/>
    </row>
    <row r="198" spans="1:68" ht="16.5" customHeight="1" x14ac:dyDescent="0.25">
      <c r="A198" s="54" t="s">
        <v>272</v>
      </c>
      <c r="B198" s="54" t="s">
        <v>273</v>
      </c>
      <c r="C198" s="31">
        <v>4301011450</v>
      </c>
      <c r="D198" s="378">
        <v>4680115881402</v>
      </c>
      <c r="E198" s="379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115</v>
      </c>
      <c r="N198" s="33"/>
      <c r="O198" s="32">
        <v>55</v>
      </c>
      <c r="P198" s="7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4"/>
      <c r="R198" s="384"/>
      <c r="S198" s="384"/>
      <c r="T198" s="385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274</v>
      </c>
      <c r="B199" s="54" t="s">
        <v>275</v>
      </c>
      <c r="C199" s="31">
        <v>4301011454</v>
      </c>
      <c r="D199" s="378">
        <v>4680115881396</v>
      </c>
      <c r="E199" s="379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4"/>
      <c r="R199" s="384"/>
      <c r="S199" s="384"/>
      <c r="T199" s="385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398"/>
      <c r="B200" s="381"/>
      <c r="C200" s="381"/>
      <c r="D200" s="381"/>
      <c r="E200" s="381"/>
      <c r="F200" s="381"/>
      <c r="G200" s="381"/>
      <c r="H200" s="381"/>
      <c r="I200" s="381"/>
      <c r="J200" s="381"/>
      <c r="K200" s="381"/>
      <c r="L200" s="381"/>
      <c r="M200" s="381"/>
      <c r="N200" s="381"/>
      <c r="O200" s="399"/>
      <c r="P200" s="391" t="s">
        <v>69</v>
      </c>
      <c r="Q200" s="392"/>
      <c r="R200" s="392"/>
      <c r="S200" s="392"/>
      <c r="T200" s="392"/>
      <c r="U200" s="392"/>
      <c r="V200" s="393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x14ac:dyDescent="0.2">
      <c r="A201" s="381"/>
      <c r="B201" s="381"/>
      <c r="C201" s="381"/>
      <c r="D201" s="381"/>
      <c r="E201" s="381"/>
      <c r="F201" s="381"/>
      <c r="G201" s="381"/>
      <c r="H201" s="381"/>
      <c r="I201" s="381"/>
      <c r="J201" s="381"/>
      <c r="K201" s="381"/>
      <c r="L201" s="381"/>
      <c r="M201" s="381"/>
      <c r="N201" s="381"/>
      <c r="O201" s="399"/>
      <c r="P201" s="391" t="s">
        <v>69</v>
      </c>
      <c r="Q201" s="392"/>
      <c r="R201" s="392"/>
      <c r="S201" s="392"/>
      <c r="T201" s="392"/>
      <c r="U201" s="392"/>
      <c r="V201" s="393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customHeight="1" x14ac:dyDescent="0.25">
      <c r="A202" s="395" t="s">
        <v>142</v>
      </c>
      <c r="B202" s="381"/>
      <c r="C202" s="381"/>
      <c r="D202" s="381"/>
      <c r="E202" s="381"/>
      <c r="F202" s="381"/>
      <c r="G202" s="381"/>
      <c r="H202" s="381"/>
      <c r="I202" s="381"/>
      <c r="J202" s="381"/>
      <c r="K202" s="381"/>
      <c r="L202" s="381"/>
      <c r="M202" s="381"/>
      <c r="N202" s="381"/>
      <c r="O202" s="381"/>
      <c r="P202" s="381"/>
      <c r="Q202" s="381"/>
      <c r="R202" s="381"/>
      <c r="S202" s="381"/>
      <c r="T202" s="381"/>
      <c r="U202" s="381"/>
      <c r="V202" s="381"/>
      <c r="W202" s="381"/>
      <c r="X202" s="381"/>
      <c r="Y202" s="381"/>
      <c r="Z202" s="381"/>
      <c r="AA202" s="370"/>
      <c r="AB202" s="370"/>
      <c r="AC202" s="370"/>
    </row>
    <row r="203" spans="1:68" ht="16.5" customHeight="1" x14ac:dyDescent="0.25">
      <c r="A203" s="54" t="s">
        <v>276</v>
      </c>
      <c r="B203" s="54" t="s">
        <v>277</v>
      </c>
      <c r="C203" s="31">
        <v>4301020262</v>
      </c>
      <c r="D203" s="378">
        <v>4680115882935</v>
      </c>
      <c r="E203" s="379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50</v>
      </c>
      <c r="P203" s="5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4"/>
      <c r="R203" s="384"/>
      <c r="S203" s="384"/>
      <c r="T203" s="385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278</v>
      </c>
      <c r="B204" s="54" t="s">
        <v>279</v>
      </c>
      <c r="C204" s="31">
        <v>4301020220</v>
      </c>
      <c r="D204" s="378">
        <v>4680115880764</v>
      </c>
      <c r="E204" s="379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115</v>
      </c>
      <c r="N204" s="33"/>
      <c r="O204" s="32">
        <v>50</v>
      </c>
      <c r="P204" s="60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4"/>
      <c r="R204" s="384"/>
      <c r="S204" s="384"/>
      <c r="T204" s="385"/>
      <c r="U204" s="34"/>
      <c r="V204" s="34"/>
      <c r="W204" s="35" t="s">
        <v>68</v>
      </c>
      <c r="X204" s="374">
        <v>0</v>
      </c>
      <c r="Y204" s="375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398"/>
      <c r="B205" s="381"/>
      <c r="C205" s="381"/>
      <c r="D205" s="381"/>
      <c r="E205" s="381"/>
      <c r="F205" s="381"/>
      <c r="G205" s="381"/>
      <c r="H205" s="381"/>
      <c r="I205" s="381"/>
      <c r="J205" s="381"/>
      <c r="K205" s="381"/>
      <c r="L205" s="381"/>
      <c r="M205" s="381"/>
      <c r="N205" s="381"/>
      <c r="O205" s="399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76">
        <f>IFERROR(X203/H203,"0")+IFERROR(X204/H204,"0")</f>
        <v>0</v>
      </c>
      <c r="Y205" s="376">
        <f>IFERROR(Y203/H203,"0")+IFERROR(Y204/H204,"0")</f>
        <v>0</v>
      </c>
      <c r="Z205" s="376">
        <f>IFERROR(IF(Z203="",0,Z203),"0")+IFERROR(IF(Z204="",0,Z204),"0")</f>
        <v>0</v>
      </c>
      <c r="AA205" s="377"/>
      <c r="AB205" s="377"/>
      <c r="AC205" s="377"/>
    </row>
    <row r="206" spans="1:68" x14ac:dyDescent="0.2">
      <c r="A206" s="381"/>
      <c r="B206" s="381"/>
      <c r="C206" s="381"/>
      <c r="D206" s="381"/>
      <c r="E206" s="381"/>
      <c r="F206" s="381"/>
      <c r="G206" s="381"/>
      <c r="H206" s="381"/>
      <c r="I206" s="381"/>
      <c r="J206" s="381"/>
      <c r="K206" s="381"/>
      <c r="L206" s="381"/>
      <c r="M206" s="381"/>
      <c r="N206" s="381"/>
      <c r="O206" s="399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76">
        <f>IFERROR(SUM(X203:X204),"0")</f>
        <v>0</v>
      </c>
      <c r="Y206" s="376">
        <f>IFERROR(SUM(Y203:Y204),"0")</f>
        <v>0</v>
      </c>
      <c r="Z206" s="37"/>
      <c r="AA206" s="377"/>
      <c r="AB206" s="377"/>
      <c r="AC206" s="377"/>
    </row>
    <row r="207" spans="1:68" ht="14.25" customHeight="1" x14ac:dyDescent="0.25">
      <c r="A207" s="395" t="s">
        <v>63</v>
      </c>
      <c r="B207" s="381"/>
      <c r="C207" s="381"/>
      <c r="D207" s="381"/>
      <c r="E207" s="381"/>
      <c r="F207" s="381"/>
      <c r="G207" s="381"/>
      <c r="H207" s="381"/>
      <c r="I207" s="381"/>
      <c r="J207" s="381"/>
      <c r="K207" s="381"/>
      <c r="L207" s="381"/>
      <c r="M207" s="381"/>
      <c r="N207" s="381"/>
      <c r="O207" s="381"/>
      <c r="P207" s="381"/>
      <c r="Q207" s="381"/>
      <c r="R207" s="381"/>
      <c r="S207" s="381"/>
      <c r="T207" s="381"/>
      <c r="U207" s="381"/>
      <c r="V207" s="381"/>
      <c r="W207" s="381"/>
      <c r="X207" s="381"/>
      <c r="Y207" s="381"/>
      <c r="Z207" s="381"/>
      <c r="AA207" s="370"/>
      <c r="AB207" s="370"/>
      <c r="AC207" s="370"/>
    </row>
    <row r="208" spans="1:68" ht="27" customHeight="1" x14ac:dyDescent="0.25">
      <c r="A208" s="54" t="s">
        <v>280</v>
      </c>
      <c r="B208" s="54" t="s">
        <v>281</v>
      </c>
      <c r="C208" s="31">
        <v>4301031224</v>
      </c>
      <c r="D208" s="378">
        <v>4680115882683</v>
      </c>
      <c r="E208" s="379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4"/>
      <c r="R208" s="384"/>
      <c r="S208" s="384"/>
      <c r="T208" s="385"/>
      <c r="U208" s="34"/>
      <c r="V208" s="34"/>
      <c r="W208" s="35" t="s">
        <v>68</v>
      </c>
      <c r="X208" s="374">
        <v>0</v>
      </c>
      <c r="Y208" s="375">
        <f t="shared" ref="Y208:Y215" si="31"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0</v>
      </c>
      <c r="BN208" s="64">
        <f t="shared" ref="BN208:BN215" si="33">IFERROR(Y208*I208/H208,"0")</f>
        <v>0</v>
      </c>
      <c r="BO208" s="64">
        <f t="shared" ref="BO208:BO215" si="34">IFERROR(1/J208*(X208/H208),"0")</f>
        <v>0</v>
      </c>
      <c r="BP208" s="64">
        <f t="shared" ref="BP208:BP215" si="35">IFERROR(1/J208*(Y208/H208),"0")</f>
        <v>0</v>
      </c>
    </row>
    <row r="209" spans="1:68" ht="27" customHeight="1" x14ac:dyDescent="0.25">
      <c r="A209" s="54" t="s">
        <v>282</v>
      </c>
      <c r="B209" s="54" t="s">
        <v>283</v>
      </c>
      <c r="C209" s="31">
        <v>4301031230</v>
      </c>
      <c r="D209" s="378">
        <v>4680115882690</v>
      </c>
      <c r="E209" s="379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4"/>
      <c r="R209" s="384"/>
      <c r="S209" s="384"/>
      <c r="T209" s="385"/>
      <c r="U209" s="34"/>
      <c r="V209" s="34"/>
      <c r="W209" s="35" t="s">
        <v>68</v>
      </c>
      <c r="X209" s="374">
        <v>0</v>
      </c>
      <c r="Y209" s="375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284</v>
      </c>
      <c r="B210" s="54" t="s">
        <v>285</v>
      </c>
      <c r="C210" s="31">
        <v>4301031220</v>
      </c>
      <c r="D210" s="378">
        <v>4680115882669</v>
      </c>
      <c r="E210" s="379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4"/>
      <c r="R210" s="384"/>
      <c r="S210" s="384"/>
      <c r="T210" s="385"/>
      <c r="U210" s="34"/>
      <c r="V210" s="34"/>
      <c r="W210" s="35" t="s">
        <v>68</v>
      </c>
      <c r="X210" s="374">
        <v>0</v>
      </c>
      <c r="Y210" s="375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286</v>
      </c>
      <c r="B211" s="54" t="s">
        <v>287</v>
      </c>
      <c r="C211" s="31">
        <v>4301031221</v>
      </c>
      <c r="D211" s="378">
        <v>4680115882676</v>
      </c>
      <c r="E211" s="379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4"/>
      <c r="R211" s="384"/>
      <c r="S211" s="384"/>
      <c r="T211" s="385"/>
      <c r="U211" s="34"/>
      <c r="V211" s="34"/>
      <c r="W211" s="35" t="s">
        <v>68</v>
      </c>
      <c r="X211" s="374">
        <v>0</v>
      </c>
      <c r="Y211" s="375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288</v>
      </c>
      <c r="B212" s="54" t="s">
        <v>289</v>
      </c>
      <c r="C212" s="31">
        <v>4301031223</v>
      </c>
      <c r="D212" s="378">
        <v>4680115884014</v>
      </c>
      <c r="E212" s="379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4"/>
      <c r="R212" s="384"/>
      <c r="S212" s="384"/>
      <c r="T212" s="385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290</v>
      </c>
      <c r="B213" s="54" t="s">
        <v>291</v>
      </c>
      <c r="C213" s="31">
        <v>4301031222</v>
      </c>
      <c r="D213" s="378">
        <v>4680115884007</v>
      </c>
      <c r="E213" s="379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4"/>
      <c r="R213" s="384"/>
      <c r="S213" s="384"/>
      <c r="T213" s="385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292</v>
      </c>
      <c r="B214" s="54" t="s">
        <v>293</v>
      </c>
      <c r="C214" s="31">
        <v>4301031229</v>
      </c>
      <c r="D214" s="378">
        <v>4680115884038</v>
      </c>
      <c r="E214" s="379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4"/>
      <c r="R214" s="384"/>
      <c r="S214" s="384"/>
      <c r="T214" s="385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294</v>
      </c>
      <c r="B215" s="54" t="s">
        <v>295</v>
      </c>
      <c r="C215" s="31">
        <v>4301031225</v>
      </c>
      <c r="D215" s="378">
        <v>4680115884021</v>
      </c>
      <c r="E215" s="379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4"/>
      <c r="R215" s="384"/>
      <c r="S215" s="384"/>
      <c r="T215" s="385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398"/>
      <c r="B216" s="381"/>
      <c r="C216" s="381"/>
      <c r="D216" s="381"/>
      <c r="E216" s="381"/>
      <c r="F216" s="381"/>
      <c r="G216" s="381"/>
      <c r="H216" s="381"/>
      <c r="I216" s="381"/>
      <c r="J216" s="381"/>
      <c r="K216" s="381"/>
      <c r="L216" s="381"/>
      <c r="M216" s="381"/>
      <c r="N216" s="381"/>
      <c r="O216" s="399"/>
      <c r="P216" s="391" t="s">
        <v>69</v>
      </c>
      <c r="Q216" s="392"/>
      <c r="R216" s="392"/>
      <c r="S216" s="392"/>
      <c r="T216" s="392"/>
      <c r="U216" s="392"/>
      <c r="V216" s="393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0</v>
      </c>
      <c r="Y216" s="376">
        <f>IFERROR(Y208/H208,"0")+IFERROR(Y209/H209,"0")+IFERROR(Y210/H210,"0")+IFERROR(Y211/H211,"0")+IFERROR(Y212/H212,"0")+IFERROR(Y213/H213,"0")+IFERROR(Y214/H214,"0")+IFERROR(Y215/H215,"0")</f>
        <v>0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377"/>
      <c r="AB216" s="377"/>
      <c r="AC216" s="377"/>
    </row>
    <row r="217" spans="1:68" x14ac:dyDescent="0.2">
      <c r="A217" s="381"/>
      <c r="B217" s="381"/>
      <c r="C217" s="381"/>
      <c r="D217" s="381"/>
      <c r="E217" s="381"/>
      <c r="F217" s="381"/>
      <c r="G217" s="381"/>
      <c r="H217" s="381"/>
      <c r="I217" s="381"/>
      <c r="J217" s="381"/>
      <c r="K217" s="381"/>
      <c r="L217" s="381"/>
      <c r="M217" s="381"/>
      <c r="N217" s="381"/>
      <c r="O217" s="399"/>
      <c r="P217" s="391" t="s">
        <v>69</v>
      </c>
      <c r="Q217" s="392"/>
      <c r="R217" s="392"/>
      <c r="S217" s="392"/>
      <c r="T217" s="392"/>
      <c r="U217" s="392"/>
      <c r="V217" s="393"/>
      <c r="W217" s="37" t="s">
        <v>68</v>
      </c>
      <c r="X217" s="376">
        <f>IFERROR(SUM(X208:X215),"0")</f>
        <v>0</v>
      </c>
      <c r="Y217" s="376">
        <f>IFERROR(SUM(Y208:Y215),"0")</f>
        <v>0</v>
      </c>
      <c r="Z217" s="37"/>
      <c r="AA217" s="377"/>
      <c r="AB217" s="377"/>
      <c r="AC217" s="377"/>
    </row>
    <row r="218" spans="1:68" ht="14.25" customHeight="1" x14ac:dyDescent="0.25">
      <c r="A218" s="395" t="s">
        <v>71</v>
      </c>
      <c r="B218" s="381"/>
      <c r="C218" s="381"/>
      <c r="D218" s="381"/>
      <c r="E218" s="381"/>
      <c r="F218" s="381"/>
      <c r="G218" s="381"/>
      <c r="H218" s="381"/>
      <c r="I218" s="381"/>
      <c r="J218" s="381"/>
      <c r="K218" s="381"/>
      <c r="L218" s="381"/>
      <c r="M218" s="381"/>
      <c r="N218" s="381"/>
      <c r="O218" s="381"/>
      <c r="P218" s="381"/>
      <c r="Q218" s="381"/>
      <c r="R218" s="381"/>
      <c r="S218" s="381"/>
      <c r="T218" s="381"/>
      <c r="U218" s="381"/>
      <c r="V218" s="381"/>
      <c r="W218" s="381"/>
      <c r="X218" s="381"/>
      <c r="Y218" s="381"/>
      <c r="Z218" s="381"/>
      <c r="AA218" s="370"/>
      <c r="AB218" s="370"/>
      <c r="AC218" s="370"/>
    </row>
    <row r="219" spans="1:68" ht="27" customHeight="1" x14ac:dyDescent="0.25">
      <c r="A219" s="54" t="s">
        <v>296</v>
      </c>
      <c r="B219" s="54" t="s">
        <v>297</v>
      </c>
      <c r="C219" s="31">
        <v>4301051408</v>
      </c>
      <c r="D219" s="378">
        <v>4680115881594</v>
      </c>
      <c r="E219" s="379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113</v>
      </c>
      <c r="N219" s="33"/>
      <c r="O219" s="32">
        <v>40</v>
      </c>
      <c r="P219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4"/>
      <c r="R219" s="384"/>
      <c r="S219" s="384"/>
      <c r="T219" s="385"/>
      <c r="U219" s="34"/>
      <c r="V219" s="34"/>
      <c r="W219" s="35" t="s">
        <v>68</v>
      </c>
      <c r="X219" s="374">
        <v>0</v>
      </c>
      <c r="Y219" s="375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customHeight="1" x14ac:dyDescent="0.25">
      <c r="A220" s="54" t="s">
        <v>298</v>
      </c>
      <c r="B220" s="54" t="s">
        <v>299</v>
      </c>
      <c r="C220" s="31">
        <v>4301051754</v>
      </c>
      <c r="D220" s="378">
        <v>4680115880962</v>
      </c>
      <c r="E220" s="379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4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4"/>
      <c r="R220" s="384"/>
      <c r="S220" s="384"/>
      <c r="T220" s="385"/>
      <c r="U220" s="34"/>
      <c r="V220" s="34"/>
      <c r="W220" s="35" t="s">
        <v>68</v>
      </c>
      <c r="X220" s="374">
        <v>0</v>
      </c>
      <c r="Y220" s="375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300</v>
      </c>
      <c r="B221" s="54" t="s">
        <v>301</v>
      </c>
      <c r="C221" s="31">
        <v>4301051411</v>
      </c>
      <c r="D221" s="378">
        <v>4680115881617</v>
      </c>
      <c r="E221" s="379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113</v>
      </c>
      <c r="N221" s="33"/>
      <c r="O221" s="32">
        <v>40</v>
      </c>
      <c r="P221" s="4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4"/>
      <c r="R221" s="384"/>
      <c r="S221" s="384"/>
      <c r="T221" s="385"/>
      <c r="U221" s="34"/>
      <c r="V221" s="34"/>
      <c r="W221" s="35" t="s">
        <v>68</v>
      </c>
      <c r="X221" s="374">
        <v>0</v>
      </c>
      <c r="Y221" s="375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302</v>
      </c>
      <c r="B222" s="54" t="s">
        <v>303</v>
      </c>
      <c r="C222" s="31">
        <v>4301051632</v>
      </c>
      <c r="D222" s="378">
        <v>4680115880573</v>
      </c>
      <c r="E222" s="379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6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4"/>
      <c r="R222" s="384"/>
      <c r="S222" s="384"/>
      <c r="T222" s="385"/>
      <c r="U222" s="34"/>
      <c r="V222" s="34"/>
      <c r="W222" s="35" t="s">
        <v>68</v>
      </c>
      <c r="X222" s="374">
        <v>0</v>
      </c>
      <c r="Y222" s="375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304</v>
      </c>
      <c r="B223" s="54" t="s">
        <v>305</v>
      </c>
      <c r="C223" s="31">
        <v>4301051407</v>
      </c>
      <c r="D223" s="378">
        <v>4680115882195</v>
      </c>
      <c r="E223" s="379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113</v>
      </c>
      <c r="N223" s="33"/>
      <c r="O223" s="32">
        <v>40</v>
      </c>
      <c r="P223" s="5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4"/>
      <c r="R223" s="384"/>
      <c r="S223" s="384"/>
      <c r="T223" s="385"/>
      <c r="U223" s="34"/>
      <c r="V223" s="34"/>
      <c r="W223" s="35" t="s">
        <v>68</v>
      </c>
      <c r="X223" s="374">
        <v>0</v>
      </c>
      <c r="Y223" s="375">
        <f t="shared" si="36"/>
        <v>0</v>
      </c>
      <c r="Z223" s="36" t="str">
        <f t="shared" ref="Z223:Z229" si="41">IFERROR(IF(Y223=0,"",ROUNDUP(Y223/H223,0)*0.00753),"")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306</v>
      </c>
      <c r="B224" s="54" t="s">
        <v>307</v>
      </c>
      <c r="C224" s="31">
        <v>4301051752</v>
      </c>
      <c r="D224" s="378">
        <v>4680115882607</v>
      </c>
      <c r="E224" s="379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9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4"/>
      <c r="R224" s="384"/>
      <c r="S224" s="384"/>
      <c r="T224" s="385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308</v>
      </c>
      <c r="B225" s="54" t="s">
        <v>309</v>
      </c>
      <c r="C225" s="31">
        <v>4301051630</v>
      </c>
      <c r="D225" s="378">
        <v>4680115880092</v>
      </c>
      <c r="E225" s="379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5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4"/>
      <c r="R225" s="384"/>
      <c r="S225" s="384"/>
      <c r="T225" s="385"/>
      <c r="U225" s="34"/>
      <c r="V225" s="34"/>
      <c r="W225" s="35" t="s">
        <v>68</v>
      </c>
      <c r="X225" s="374">
        <v>0</v>
      </c>
      <c r="Y225" s="375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310</v>
      </c>
      <c r="B226" s="54" t="s">
        <v>311</v>
      </c>
      <c r="C226" s="31">
        <v>4301051631</v>
      </c>
      <c r="D226" s="378">
        <v>4680115880221</v>
      </c>
      <c r="E226" s="379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4"/>
      <c r="R226" s="384"/>
      <c r="S226" s="384"/>
      <c r="T226" s="385"/>
      <c r="U226" s="34"/>
      <c r="V226" s="34"/>
      <c r="W226" s="35" t="s">
        <v>68</v>
      </c>
      <c r="X226" s="374">
        <v>0</v>
      </c>
      <c r="Y226" s="375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312</v>
      </c>
      <c r="B227" s="54" t="s">
        <v>313</v>
      </c>
      <c r="C227" s="31">
        <v>4301051749</v>
      </c>
      <c r="D227" s="378">
        <v>4680115882942</v>
      </c>
      <c r="E227" s="379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6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4"/>
      <c r="R227" s="384"/>
      <c r="S227" s="384"/>
      <c r="T227" s="385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4301051753</v>
      </c>
      <c r="D228" s="378">
        <v>4680115880504</v>
      </c>
      <c r="E228" s="379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4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4"/>
      <c r="R228" s="384"/>
      <c r="S228" s="384"/>
      <c r="T228" s="385"/>
      <c r="U228" s="34"/>
      <c r="V228" s="34"/>
      <c r="W228" s="35" t="s">
        <v>68</v>
      </c>
      <c r="X228" s="374">
        <v>0</v>
      </c>
      <c r="Y228" s="375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316</v>
      </c>
      <c r="B229" s="54" t="s">
        <v>317</v>
      </c>
      <c r="C229" s="31">
        <v>4301051410</v>
      </c>
      <c r="D229" s="378">
        <v>4680115882164</v>
      </c>
      <c r="E229" s="379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113</v>
      </c>
      <c r="N229" s="33"/>
      <c r="O229" s="32">
        <v>40</v>
      </c>
      <c r="P229" s="60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4"/>
      <c r="R229" s="384"/>
      <c r="S229" s="384"/>
      <c r="T229" s="385"/>
      <c r="U229" s="34"/>
      <c r="V229" s="34"/>
      <c r="W229" s="35" t="s">
        <v>68</v>
      </c>
      <c r="X229" s="374">
        <v>0</v>
      </c>
      <c r="Y229" s="375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x14ac:dyDescent="0.2">
      <c r="A230" s="398"/>
      <c r="B230" s="381"/>
      <c r="C230" s="381"/>
      <c r="D230" s="381"/>
      <c r="E230" s="381"/>
      <c r="F230" s="381"/>
      <c r="G230" s="381"/>
      <c r="H230" s="381"/>
      <c r="I230" s="381"/>
      <c r="J230" s="381"/>
      <c r="K230" s="381"/>
      <c r="L230" s="381"/>
      <c r="M230" s="381"/>
      <c r="N230" s="381"/>
      <c r="O230" s="399"/>
      <c r="P230" s="391" t="s">
        <v>69</v>
      </c>
      <c r="Q230" s="392"/>
      <c r="R230" s="392"/>
      <c r="S230" s="392"/>
      <c r="T230" s="392"/>
      <c r="U230" s="392"/>
      <c r="V230" s="393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377"/>
      <c r="AB230" s="377"/>
      <c r="AC230" s="377"/>
    </row>
    <row r="231" spans="1:68" x14ac:dyDescent="0.2">
      <c r="A231" s="381"/>
      <c r="B231" s="381"/>
      <c r="C231" s="381"/>
      <c r="D231" s="381"/>
      <c r="E231" s="381"/>
      <c r="F231" s="381"/>
      <c r="G231" s="381"/>
      <c r="H231" s="381"/>
      <c r="I231" s="381"/>
      <c r="J231" s="381"/>
      <c r="K231" s="381"/>
      <c r="L231" s="381"/>
      <c r="M231" s="381"/>
      <c r="N231" s="381"/>
      <c r="O231" s="399"/>
      <c r="P231" s="391" t="s">
        <v>69</v>
      </c>
      <c r="Q231" s="392"/>
      <c r="R231" s="392"/>
      <c r="S231" s="392"/>
      <c r="T231" s="392"/>
      <c r="U231" s="392"/>
      <c r="V231" s="393"/>
      <c r="W231" s="37" t="s">
        <v>68</v>
      </c>
      <c r="X231" s="376">
        <f>IFERROR(SUM(X219:X229),"0")</f>
        <v>0</v>
      </c>
      <c r="Y231" s="376">
        <f>IFERROR(SUM(Y219:Y229),"0")</f>
        <v>0</v>
      </c>
      <c r="Z231" s="37"/>
      <c r="AA231" s="377"/>
      <c r="AB231" s="377"/>
      <c r="AC231" s="377"/>
    </row>
    <row r="232" spans="1:68" ht="14.25" customHeight="1" x14ac:dyDescent="0.25">
      <c r="A232" s="395" t="s">
        <v>163</v>
      </c>
      <c r="B232" s="381"/>
      <c r="C232" s="381"/>
      <c r="D232" s="381"/>
      <c r="E232" s="381"/>
      <c r="F232" s="381"/>
      <c r="G232" s="381"/>
      <c r="H232" s="381"/>
      <c r="I232" s="381"/>
      <c r="J232" s="381"/>
      <c r="K232" s="381"/>
      <c r="L232" s="381"/>
      <c r="M232" s="381"/>
      <c r="N232" s="381"/>
      <c r="O232" s="381"/>
      <c r="P232" s="381"/>
      <c r="Q232" s="381"/>
      <c r="R232" s="381"/>
      <c r="S232" s="381"/>
      <c r="T232" s="381"/>
      <c r="U232" s="381"/>
      <c r="V232" s="381"/>
      <c r="W232" s="381"/>
      <c r="X232" s="381"/>
      <c r="Y232" s="381"/>
      <c r="Z232" s="381"/>
      <c r="AA232" s="370"/>
      <c r="AB232" s="370"/>
      <c r="AC232" s="370"/>
    </row>
    <row r="233" spans="1:68" ht="16.5" customHeight="1" x14ac:dyDescent="0.25">
      <c r="A233" s="54" t="s">
        <v>318</v>
      </c>
      <c r="B233" s="54" t="s">
        <v>319</v>
      </c>
      <c r="C233" s="31">
        <v>4301060360</v>
      </c>
      <c r="D233" s="378">
        <v>4680115882874</v>
      </c>
      <c r="E233" s="379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4"/>
      <c r="R233" s="384"/>
      <c r="S233" s="384"/>
      <c r="T233" s="385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318</v>
      </c>
      <c r="B234" s="54" t="s">
        <v>320</v>
      </c>
      <c r="C234" s="31">
        <v>4301060404</v>
      </c>
      <c r="D234" s="378">
        <v>4680115882874</v>
      </c>
      <c r="E234" s="379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44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4" s="384"/>
      <c r="R234" s="384"/>
      <c r="S234" s="384"/>
      <c r="T234" s="385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321</v>
      </c>
      <c r="B235" s="54" t="s">
        <v>322</v>
      </c>
      <c r="C235" s="31">
        <v>4301060359</v>
      </c>
      <c r="D235" s="378">
        <v>4680115884434</v>
      </c>
      <c r="E235" s="379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4"/>
      <c r="R235" s="384"/>
      <c r="S235" s="384"/>
      <c r="T235" s="385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323</v>
      </c>
      <c r="B236" s="54" t="s">
        <v>324</v>
      </c>
      <c r="C236" s="31">
        <v>4301060375</v>
      </c>
      <c r="D236" s="378">
        <v>4680115880818</v>
      </c>
      <c r="E236" s="379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4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4"/>
      <c r="R236" s="384"/>
      <c r="S236" s="384"/>
      <c r="T236" s="385"/>
      <c r="U236" s="34"/>
      <c r="V236" s="34"/>
      <c r="W236" s="35" t="s">
        <v>68</v>
      </c>
      <c r="X236" s="374">
        <v>0</v>
      </c>
      <c r="Y236" s="375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16.5" customHeight="1" x14ac:dyDescent="0.25">
      <c r="A237" s="54" t="s">
        <v>325</v>
      </c>
      <c r="B237" s="54" t="s">
        <v>326</v>
      </c>
      <c r="C237" s="31">
        <v>4301060389</v>
      </c>
      <c r="D237" s="378">
        <v>4680115880801</v>
      </c>
      <c r="E237" s="379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113</v>
      </c>
      <c r="N237" s="33"/>
      <c r="O237" s="32">
        <v>40</v>
      </c>
      <c r="P237" s="45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4"/>
      <c r="R237" s="384"/>
      <c r="S237" s="384"/>
      <c r="T237" s="385"/>
      <c r="U237" s="34"/>
      <c r="V237" s="34"/>
      <c r="W237" s="35" t="s">
        <v>68</v>
      </c>
      <c r="X237" s="374">
        <v>0</v>
      </c>
      <c r="Y237" s="375">
        <f>IFERROR(IF(X237="",0,CEILING((X237/$H237),1)*$H237),"")</f>
        <v>0</v>
      </c>
      <c r="Z237" s="36" t="str">
        <f>IFERROR(IF(Y237=0,"",ROUNDUP(Y237/H237,0)*0.00753),"")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398"/>
      <c r="B238" s="381"/>
      <c r="C238" s="381"/>
      <c r="D238" s="381"/>
      <c r="E238" s="381"/>
      <c r="F238" s="381"/>
      <c r="G238" s="381"/>
      <c r="H238" s="381"/>
      <c r="I238" s="381"/>
      <c r="J238" s="381"/>
      <c r="K238" s="381"/>
      <c r="L238" s="381"/>
      <c r="M238" s="381"/>
      <c r="N238" s="381"/>
      <c r="O238" s="399"/>
      <c r="P238" s="391" t="s">
        <v>69</v>
      </c>
      <c r="Q238" s="392"/>
      <c r="R238" s="392"/>
      <c r="S238" s="392"/>
      <c r="T238" s="392"/>
      <c r="U238" s="392"/>
      <c r="V238" s="393"/>
      <c r="W238" s="37" t="s">
        <v>70</v>
      </c>
      <c r="X238" s="376">
        <f>IFERROR(X233/H233,"0")+IFERROR(X234/H234,"0")+IFERROR(X235/H235,"0")+IFERROR(X236/H236,"0")+IFERROR(X237/H237,"0")</f>
        <v>0</v>
      </c>
      <c r="Y238" s="376">
        <f>IFERROR(Y233/H233,"0")+IFERROR(Y234/H234,"0")+IFERROR(Y235/H235,"0")+IFERROR(Y236/H236,"0")+IFERROR(Y237/H237,"0")</f>
        <v>0</v>
      </c>
      <c r="Z238" s="376">
        <f>IFERROR(IF(Z233="",0,Z233),"0")+IFERROR(IF(Z234="",0,Z234),"0")+IFERROR(IF(Z235="",0,Z235),"0")+IFERROR(IF(Z236="",0,Z236),"0")+IFERROR(IF(Z237="",0,Z237),"0")</f>
        <v>0</v>
      </c>
      <c r="AA238" s="377"/>
      <c r="AB238" s="377"/>
      <c r="AC238" s="377"/>
    </row>
    <row r="239" spans="1:68" x14ac:dyDescent="0.2">
      <c r="A239" s="381"/>
      <c r="B239" s="381"/>
      <c r="C239" s="381"/>
      <c r="D239" s="381"/>
      <c r="E239" s="381"/>
      <c r="F239" s="381"/>
      <c r="G239" s="381"/>
      <c r="H239" s="381"/>
      <c r="I239" s="381"/>
      <c r="J239" s="381"/>
      <c r="K239" s="381"/>
      <c r="L239" s="381"/>
      <c r="M239" s="381"/>
      <c r="N239" s="381"/>
      <c r="O239" s="399"/>
      <c r="P239" s="391" t="s">
        <v>69</v>
      </c>
      <c r="Q239" s="392"/>
      <c r="R239" s="392"/>
      <c r="S239" s="392"/>
      <c r="T239" s="392"/>
      <c r="U239" s="392"/>
      <c r="V239" s="393"/>
      <c r="W239" s="37" t="s">
        <v>68</v>
      </c>
      <c r="X239" s="376">
        <f>IFERROR(SUM(X233:X237),"0")</f>
        <v>0</v>
      </c>
      <c r="Y239" s="376">
        <f>IFERROR(SUM(Y233:Y237),"0")</f>
        <v>0</v>
      </c>
      <c r="Z239" s="37"/>
      <c r="AA239" s="377"/>
      <c r="AB239" s="377"/>
      <c r="AC239" s="377"/>
    </row>
    <row r="240" spans="1:68" ht="16.5" customHeight="1" x14ac:dyDescent="0.25">
      <c r="A240" s="394" t="s">
        <v>327</v>
      </c>
      <c r="B240" s="381"/>
      <c r="C240" s="381"/>
      <c r="D240" s="381"/>
      <c r="E240" s="381"/>
      <c r="F240" s="381"/>
      <c r="G240" s="381"/>
      <c r="H240" s="381"/>
      <c r="I240" s="381"/>
      <c r="J240" s="381"/>
      <c r="K240" s="381"/>
      <c r="L240" s="381"/>
      <c r="M240" s="381"/>
      <c r="N240" s="381"/>
      <c r="O240" s="381"/>
      <c r="P240" s="381"/>
      <c r="Q240" s="381"/>
      <c r="R240" s="381"/>
      <c r="S240" s="381"/>
      <c r="T240" s="381"/>
      <c r="U240" s="381"/>
      <c r="V240" s="381"/>
      <c r="W240" s="381"/>
      <c r="X240" s="381"/>
      <c r="Y240" s="381"/>
      <c r="Z240" s="381"/>
      <c r="AA240" s="369"/>
      <c r="AB240" s="369"/>
      <c r="AC240" s="369"/>
    </row>
    <row r="241" spans="1:68" ht="14.25" customHeight="1" x14ac:dyDescent="0.25">
      <c r="A241" s="395" t="s">
        <v>109</v>
      </c>
      <c r="B241" s="381"/>
      <c r="C241" s="381"/>
      <c r="D241" s="381"/>
      <c r="E241" s="381"/>
      <c r="F241" s="381"/>
      <c r="G241" s="381"/>
      <c r="H241" s="381"/>
      <c r="I241" s="381"/>
      <c r="J241" s="381"/>
      <c r="K241" s="381"/>
      <c r="L241" s="381"/>
      <c r="M241" s="381"/>
      <c r="N241" s="381"/>
      <c r="O241" s="381"/>
      <c r="P241" s="381"/>
      <c r="Q241" s="381"/>
      <c r="R241" s="381"/>
      <c r="S241" s="381"/>
      <c r="T241" s="381"/>
      <c r="U241" s="381"/>
      <c r="V241" s="381"/>
      <c r="W241" s="381"/>
      <c r="X241" s="381"/>
      <c r="Y241" s="381"/>
      <c r="Z241" s="381"/>
      <c r="AA241" s="370"/>
      <c r="AB241" s="370"/>
      <c r="AC241" s="370"/>
    </row>
    <row r="242" spans="1:68" ht="27" customHeight="1" x14ac:dyDescent="0.25">
      <c r="A242" s="54" t="s">
        <v>328</v>
      </c>
      <c r="B242" s="54" t="s">
        <v>329</v>
      </c>
      <c r="C242" s="31">
        <v>4301011717</v>
      </c>
      <c r="D242" s="378">
        <v>4680115884274</v>
      </c>
      <c r="E242" s="379"/>
      <c r="F242" s="373">
        <v>1.45</v>
      </c>
      <c r="G242" s="32">
        <v>8</v>
      </c>
      <c r="H242" s="373">
        <v>11.6</v>
      </c>
      <c r="I242" s="373">
        <v>12.08</v>
      </c>
      <c r="J242" s="32">
        <v>56</v>
      </c>
      <c r="K242" s="32" t="s">
        <v>112</v>
      </c>
      <c r="L242" s="32"/>
      <c r="M242" s="33" t="s">
        <v>115</v>
      </c>
      <c r="N242" s="33"/>
      <c r="O242" s="32">
        <v>55</v>
      </c>
      <c r="P242" s="47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4"/>
      <c r="R242" s="384"/>
      <c r="S242" s="384"/>
      <c r="T242" s="385"/>
      <c r="U242" s="34"/>
      <c r="V242" s="34"/>
      <c r="W242" s="35" t="s">
        <v>68</v>
      </c>
      <c r="X242" s="374">
        <v>0</v>
      </c>
      <c r="Y242" s="375">
        <f t="shared" ref="Y242:Y249" si="42">IFERROR(IF(X242="",0,CEILING((X242/$H242),1)*$H242),"")</f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customHeight="1" x14ac:dyDescent="0.25">
      <c r="A243" s="54" t="s">
        <v>328</v>
      </c>
      <c r="B243" s="54" t="s">
        <v>330</v>
      </c>
      <c r="C243" s="31">
        <v>4301011945</v>
      </c>
      <c r="D243" s="378">
        <v>4680115884274</v>
      </c>
      <c r="E243" s="379"/>
      <c r="F243" s="373">
        <v>1.45</v>
      </c>
      <c r="G243" s="32">
        <v>8</v>
      </c>
      <c r="H243" s="373">
        <v>11.6</v>
      </c>
      <c r="I243" s="373">
        <v>12.08</v>
      </c>
      <c r="J243" s="32">
        <v>48</v>
      </c>
      <c r="K243" s="32" t="s">
        <v>112</v>
      </c>
      <c r="L243" s="32"/>
      <c r="M243" s="33" t="s">
        <v>132</v>
      </c>
      <c r="N243" s="33"/>
      <c r="O243" s="32">
        <v>55</v>
      </c>
      <c r="P243" s="74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4"/>
      <c r="R243" s="384"/>
      <c r="S243" s="384"/>
      <c r="T243" s="385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331</v>
      </c>
      <c r="B244" s="54" t="s">
        <v>332</v>
      </c>
      <c r="C244" s="31">
        <v>4301011719</v>
      </c>
      <c r="D244" s="378">
        <v>4680115884298</v>
      </c>
      <c r="E244" s="379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115</v>
      </c>
      <c r="N244" s="33"/>
      <c r="O244" s="32">
        <v>55</v>
      </c>
      <c r="P244" s="3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4"/>
      <c r="R244" s="384"/>
      <c r="S244" s="384"/>
      <c r="T244" s="385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333</v>
      </c>
      <c r="B245" s="54" t="s">
        <v>334</v>
      </c>
      <c r="C245" s="31">
        <v>4301011733</v>
      </c>
      <c r="D245" s="378">
        <v>4680115884250</v>
      </c>
      <c r="E245" s="379"/>
      <c r="F245" s="373">
        <v>1.45</v>
      </c>
      <c r="G245" s="32">
        <v>8</v>
      </c>
      <c r="H245" s="373">
        <v>11.6</v>
      </c>
      <c r="I245" s="373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9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4"/>
      <c r="R245" s="384"/>
      <c r="S245" s="384"/>
      <c r="T245" s="385"/>
      <c r="U245" s="34"/>
      <c r="V245" s="34"/>
      <c r="W245" s="35" t="s">
        <v>68</v>
      </c>
      <c r="X245" s="374">
        <v>0</v>
      </c>
      <c r="Y245" s="375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333</v>
      </c>
      <c r="B246" s="54" t="s">
        <v>335</v>
      </c>
      <c r="C246" s="31">
        <v>4301011944</v>
      </c>
      <c r="D246" s="378">
        <v>4680115884250</v>
      </c>
      <c r="E246" s="379"/>
      <c r="F246" s="373">
        <v>1.45</v>
      </c>
      <c r="G246" s="32">
        <v>8</v>
      </c>
      <c r="H246" s="373">
        <v>11.6</v>
      </c>
      <c r="I246" s="373">
        <v>12.08</v>
      </c>
      <c r="J246" s="32">
        <v>48</v>
      </c>
      <c r="K246" s="32" t="s">
        <v>112</v>
      </c>
      <c r="L246" s="32"/>
      <c r="M246" s="33" t="s">
        <v>132</v>
      </c>
      <c r="N246" s="33"/>
      <c r="O246" s="32">
        <v>55</v>
      </c>
      <c r="P246" s="54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384"/>
      <c r="R246" s="384"/>
      <c r="S246" s="384"/>
      <c r="T246" s="385"/>
      <c r="U246" s="34"/>
      <c r="V246" s="34"/>
      <c r="W246" s="35" t="s">
        <v>68</v>
      </c>
      <c r="X246" s="374">
        <v>0</v>
      </c>
      <c r="Y246" s="375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336</v>
      </c>
      <c r="B247" s="54" t="s">
        <v>337</v>
      </c>
      <c r="C247" s="31">
        <v>4301011718</v>
      </c>
      <c r="D247" s="378">
        <v>4680115884281</v>
      </c>
      <c r="E247" s="379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115</v>
      </c>
      <c r="N247" s="33"/>
      <c r="O247" s="32">
        <v>55</v>
      </c>
      <c r="P247" s="68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4"/>
      <c r="R247" s="384"/>
      <c r="S247" s="384"/>
      <c r="T247" s="385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338</v>
      </c>
      <c r="B248" s="54" t="s">
        <v>339</v>
      </c>
      <c r="C248" s="31">
        <v>4301011720</v>
      </c>
      <c r="D248" s="378">
        <v>4680115884199</v>
      </c>
      <c r="E248" s="379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115</v>
      </c>
      <c r="N248" s="33"/>
      <c r="O248" s="32">
        <v>55</v>
      </c>
      <c r="P248" s="61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4"/>
      <c r="R248" s="384"/>
      <c r="S248" s="384"/>
      <c r="T248" s="385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340</v>
      </c>
      <c r="B249" s="54" t="s">
        <v>341</v>
      </c>
      <c r="C249" s="31">
        <v>4301011716</v>
      </c>
      <c r="D249" s="378">
        <v>4680115884267</v>
      </c>
      <c r="E249" s="379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115</v>
      </c>
      <c r="N249" s="33"/>
      <c r="O249" s="32">
        <v>55</v>
      </c>
      <c r="P249" s="40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4"/>
      <c r="R249" s="384"/>
      <c r="S249" s="384"/>
      <c r="T249" s="385"/>
      <c r="U249" s="34"/>
      <c r="V249" s="34"/>
      <c r="W249" s="35" t="s">
        <v>68</v>
      </c>
      <c r="X249" s="374">
        <v>0</v>
      </c>
      <c r="Y249" s="375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398"/>
      <c r="B250" s="381"/>
      <c r="C250" s="381"/>
      <c r="D250" s="381"/>
      <c r="E250" s="381"/>
      <c r="F250" s="381"/>
      <c r="G250" s="381"/>
      <c r="H250" s="381"/>
      <c r="I250" s="381"/>
      <c r="J250" s="381"/>
      <c r="K250" s="381"/>
      <c r="L250" s="381"/>
      <c r="M250" s="381"/>
      <c r="N250" s="381"/>
      <c r="O250" s="399"/>
      <c r="P250" s="391" t="s">
        <v>69</v>
      </c>
      <c r="Q250" s="392"/>
      <c r="R250" s="392"/>
      <c r="S250" s="392"/>
      <c r="T250" s="392"/>
      <c r="U250" s="392"/>
      <c r="V250" s="393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0</v>
      </c>
      <c r="Y250" s="376">
        <f>IFERROR(Y242/H242,"0")+IFERROR(Y243/H243,"0")+IFERROR(Y244/H244,"0")+IFERROR(Y245/H245,"0")+IFERROR(Y246/H246,"0")+IFERROR(Y247/H247,"0")+IFERROR(Y248/H248,"0")+IFERROR(Y249/H249,"0")</f>
        <v>0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377"/>
      <c r="AB250" s="377"/>
      <c r="AC250" s="377"/>
    </row>
    <row r="251" spans="1:68" x14ac:dyDescent="0.2">
      <c r="A251" s="381"/>
      <c r="B251" s="381"/>
      <c r="C251" s="381"/>
      <c r="D251" s="381"/>
      <c r="E251" s="381"/>
      <c r="F251" s="381"/>
      <c r="G251" s="381"/>
      <c r="H251" s="381"/>
      <c r="I251" s="381"/>
      <c r="J251" s="381"/>
      <c r="K251" s="381"/>
      <c r="L251" s="381"/>
      <c r="M251" s="381"/>
      <c r="N251" s="381"/>
      <c r="O251" s="399"/>
      <c r="P251" s="391" t="s">
        <v>69</v>
      </c>
      <c r="Q251" s="392"/>
      <c r="R251" s="392"/>
      <c r="S251" s="392"/>
      <c r="T251" s="392"/>
      <c r="U251" s="392"/>
      <c r="V251" s="393"/>
      <c r="W251" s="37" t="s">
        <v>68</v>
      </c>
      <c r="X251" s="376">
        <f>IFERROR(SUM(X242:X249),"0")</f>
        <v>0</v>
      </c>
      <c r="Y251" s="376">
        <f>IFERROR(SUM(Y242:Y249),"0")</f>
        <v>0</v>
      </c>
      <c r="Z251" s="37"/>
      <c r="AA251" s="377"/>
      <c r="AB251" s="377"/>
      <c r="AC251" s="377"/>
    </row>
    <row r="252" spans="1:68" ht="16.5" customHeight="1" x14ac:dyDescent="0.25">
      <c r="A252" s="394" t="s">
        <v>342</v>
      </c>
      <c r="B252" s="381"/>
      <c r="C252" s="381"/>
      <c r="D252" s="381"/>
      <c r="E252" s="381"/>
      <c r="F252" s="381"/>
      <c r="G252" s="381"/>
      <c r="H252" s="381"/>
      <c r="I252" s="381"/>
      <c r="J252" s="381"/>
      <c r="K252" s="381"/>
      <c r="L252" s="381"/>
      <c r="M252" s="381"/>
      <c r="N252" s="381"/>
      <c r="O252" s="381"/>
      <c r="P252" s="381"/>
      <c r="Q252" s="381"/>
      <c r="R252" s="381"/>
      <c r="S252" s="381"/>
      <c r="T252" s="381"/>
      <c r="U252" s="381"/>
      <c r="V252" s="381"/>
      <c r="W252" s="381"/>
      <c r="X252" s="381"/>
      <c r="Y252" s="381"/>
      <c r="Z252" s="381"/>
      <c r="AA252" s="369"/>
      <c r="AB252" s="369"/>
      <c r="AC252" s="369"/>
    </row>
    <row r="253" spans="1:68" ht="14.25" customHeight="1" x14ac:dyDescent="0.25">
      <c r="A253" s="395" t="s">
        <v>109</v>
      </c>
      <c r="B253" s="381"/>
      <c r="C253" s="381"/>
      <c r="D253" s="381"/>
      <c r="E253" s="381"/>
      <c r="F253" s="381"/>
      <c r="G253" s="381"/>
      <c r="H253" s="381"/>
      <c r="I253" s="381"/>
      <c r="J253" s="381"/>
      <c r="K253" s="381"/>
      <c r="L253" s="381"/>
      <c r="M253" s="381"/>
      <c r="N253" s="381"/>
      <c r="O253" s="381"/>
      <c r="P253" s="381"/>
      <c r="Q253" s="381"/>
      <c r="R253" s="381"/>
      <c r="S253" s="381"/>
      <c r="T253" s="381"/>
      <c r="U253" s="381"/>
      <c r="V253" s="381"/>
      <c r="W253" s="381"/>
      <c r="X253" s="381"/>
      <c r="Y253" s="381"/>
      <c r="Z253" s="381"/>
      <c r="AA253" s="370"/>
      <c r="AB253" s="370"/>
      <c r="AC253" s="370"/>
    </row>
    <row r="254" spans="1:68" ht="27" customHeight="1" x14ac:dyDescent="0.25">
      <c r="A254" s="54" t="s">
        <v>343</v>
      </c>
      <c r="B254" s="54" t="s">
        <v>344</v>
      </c>
      <c r="C254" s="31">
        <v>4301011826</v>
      </c>
      <c r="D254" s="378">
        <v>4680115884137</v>
      </c>
      <c r="E254" s="379"/>
      <c r="F254" s="373">
        <v>1.45</v>
      </c>
      <c r="G254" s="32">
        <v>8</v>
      </c>
      <c r="H254" s="373">
        <v>11.6</v>
      </c>
      <c r="I254" s="373">
        <v>12.08</v>
      </c>
      <c r="J254" s="32">
        <v>56</v>
      </c>
      <c r="K254" s="32" t="s">
        <v>112</v>
      </c>
      <c r="L254" s="32"/>
      <c r="M254" s="33" t="s">
        <v>115</v>
      </c>
      <c r="N254" s="33"/>
      <c r="O254" s="32">
        <v>55</v>
      </c>
      <c r="P254" s="6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4"/>
      <c r="R254" s="384"/>
      <c r="S254" s="384"/>
      <c r="T254" s="385"/>
      <c r="U254" s="34"/>
      <c r="V254" s="34"/>
      <c r="W254" s="35" t="s">
        <v>68</v>
      </c>
      <c r="X254" s="374">
        <v>0</v>
      </c>
      <c r="Y254" s="375">
        <f t="shared" ref="Y254:Y261" si="47">IFERROR(IF(X254="",0,CEILING((X254/$H254),1)*$H254),"")</f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customHeight="1" x14ac:dyDescent="0.25">
      <c r="A255" s="54" t="s">
        <v>343</v>
      </c>
      <c r="B255" s="54" t="s">
        <v>345</v>
      </c>
      <c r="C255" s="31">
        <v>4301011942</v>
      </c>
      <c r="D255" s="378">
        <v>4680115884137</v>
      </c>
      <c r="E255" s="379"/>
      <c r="F255" s="373">
        <v>1.45</v>
      </c>
      <c r="G255" s="32">
        <v>8</v>
      </c>
      <c r="H255" s="373">
        <v>11.6</v>
      </c>
      <c r="I255" s="373">
        <v>12.08</v>
      </c>
      <c r="J255" s="32">
        <v>48</v>
      </c>
      <c r="K255" s="32" t="s">
        <v>112</v>
      </c>
      <c r="L255" s="32"/>
      <c r="M255" s="33" t="s">
        <v>132</v>
      </c>
      <c r="N255" s="33"/>
      <c r="O255" s="32">
        <v>55</v>
      </c>
      <c r="P255" s="49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4"/>
      <c r="R255" s="384"/>
      <c r="S255" s="384"/>
      <c r="T255" s="385"/>
      <c r="U255" s="34"/>
      <c r="V255" s="34"/>
      <c r="W255" s="35" t="s">
        <v>68</v>
      </c>
      <c r="X255" s="374">
        <v>0</v>
      </c>
      <c r="Y255" s="375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346</v>
      </c>
      <c r="B256" s="54" t="s">
        <v>347</v>
      </c>
      <c r="C256" s="31">
        <v>4301011724</v>
      </c>
      <c r="D256" s="378">
        <v>4680115884236</v>
      </c>
      <c r="E256" s="379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115</v>
      </c>
      <c r="N256" s="33"/>
      <c r="O256" s="32">
        <v>55</v>
      </c>
      <c r="P256" s="64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4"/>
      <c r="R256" s="384"/>
      <c r="S256" s="384"/>
      <c r="T256" s="385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348</v>
      </c>
      <c r="B257" s="54" t="s">
        <v>349</v>
      </c>
      <c r="C257" s="31">
        <v>4301011721</v>
      </c>
      <c r="D257" s="378">
        <v>4680115884175</v>
      </c>
      <c r="E257" s="379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115</v>
      </c>
      <c r="N257" s="33"/>
      <c r="O257" s="32">
        <v>55</v>
      </c>
      <c r="P257" s="65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4"/>
      <c r="R257" s="384"/>
      <c r="S257" s="384"/>
      <c r="T257" s="385"/>
      <c r="U257" s="34"/>
      <c r="V257" s="34"/>
      <c r="W257" s="35" t="s">
        <v>68</v>
      </c>
      <c r="X257" s="374">
        <v>0</v>
      </c>
      <c r="Y257" s="375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350</v>
      </c>
      <c r="B258" s="54" t="s">
        <v>351</v>
      </c>
      <c r="C258" s="31">
        <v>4301011824</v>
      </c>
      <c r="D258" s="378">
        <v>4680115884144</v>
      </c>
      <c r="E258" s="379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115</v>
      </c>
      <c r="N258" s="33"/>
      <c r="O258" s="32">
        <v>55</v>
      </c>
      <c r="P258" s="51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4"/>
      <c r="R258" s="384"/>
      <c r="S258" s="384"/>
      <c r="T258" s="385"/>
      <c r="U258" s="34"/>
      <c r="V258" s="34"/>
      <c r="W258" s="35" t="s">
        <v>68</v>
      </c>
      <c r="X258" s="374">
        <v>0</v>
      </c>
      <c r="Y258" s="37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352</v>
      </c>
      <c r="B259" s="54" t="s">
        <v>353</v>
      </c>
      <c r="C259" s="31">
        <v>4301011963</v>
      </c>
      <c r="D259" s="378">
        <v>4680115885288</v>
      </c>
      <c r="E259" s="379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115</v>
      </c>
      <c r="N259" s="33"/>
      <c r="O259" s="32">
        <v>55</v>
      </c>
      <c r="P259" s="47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4"/>
      <c r="R259" s="384"/>
      <c r="S259" s="384"/>
      <c r="T259" s="385"/>
      <c r="U259" s="34"/>
      <c r="V259" s="34"/>
      <c r="W259" s="35" t="s">
        <v>68</v>
      </c>
      <c r="X259" s="374">
        <v>0</v>
      </c>
      <c r="Y259" s="375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354</v>
      </c>
      <c r="B260" s="54" t="s">
        <v>355</v>
      </c>
      <c r="C260" s="31">
        <v>4301011726</v>
      </c>
      <c r="D260" s="378">
        <v>4680115884182</v>
      </c>
      <c r="E260" s="379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115</v>
      </c>
      <c r="N260" s="33"/>
      <c r="O260" s="32">
        <v>55</v>
      </c>
      <c r="P260" s="5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4"/>
      <c r="R260" s="384"/>
      <c r="S260" s="384"/>
      <c r="T260" s="385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4301011722</v>
      </c>
      <c r="D261" s="378">
        <v>4680115884205</v>
      </c>
      <c r="E261" s="379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115</v>
      </c>
      <c r="N261" s="33"/>
      <c r="O261" s="32">
        <v>55</v>
      </c>
      <c r="P261" s="6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4"/>
      <c r="R261" s="384"/>
      <c r="S261" s="384"/>
      <c r="T261" s="385"/>
      <c r="U261" s="34"/>
      <c r="V261" s="34"/>
      <c r="W261" s="35" t="s">
        <v>68</v>
      </c>
      <c r="X261" s="374">
        <v>0</v>
      </c>
      <c r="Y261" s="375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398"/>
      <c r="B262" s="381"/>
      <c r="C262" s="381"/>
      <c r="D262" s="381"/>
      <c r="E262" s="381"/>
      <c r="F262" s="381"/>
      <c r="G262" s="381"/>
      <c r="H262" s="381"/>
      <c r="I262" s="381"/>
      <c r="J262" s="381"/>
      <c r="K262" s="381"/>
      <c r="L262" s="381"/>
      <c r="M262" s="381"/>
      <c r="N262" s="381"/>
      <c r="O262" s="399"/>
      <c r="P262" s="391" t="s">
        <v>69</v>
      </c>
      <c r="Q262" s="392"/>
      <c r="R262" s="392"/>
      <c r="S262" s="392"/>
      <c r="T262" s="392"/>
      <c r="U262" s="392"/>
      <c r="V262" s="393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0</v>
      </c>
      <c r="Y262" s="376">
        <f>IFERROR(Y254/H254,"0")+IFERROR(Y255/H255,"0")+IFERROR(Y256/H256,"0")+IFERROR(Y257/H257,"0")+IFERROR(Y258/H258,"0")+IFERROR(Y259/H259,"0")+IFERROR(Y260/H260,"0")+IFERROR(Y261/H261,"0")</f>
        <v>0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377"/>
      <c r="AB262" s="377"/>
      <c r="AC262" s="377"/>
    </row>
    <row r="263" spans="1:68" x14ac:dyDescent="0.2">
      <c r="A263" s="381"/>
      <c r="B263" s="381"/>
      <c r="C263" s="381"/>
      <c r="D263" s="381"/>
      <c r="E263" s="381"/>
      <c r="F263" s="381"/>
      <c r="G263" s="381"/>
      <c r="H263" s="381"/>
      <c r="I263" s="381"/>
      <c r="J263" s="381"/>
      <c r="K263" s="381"/>
      <c r="L263" s="381"/>
      <c r="M263" s="381"/>
      <c r="N263" s="381"/>
      <c r="O263" s="399"/>
      <c r="P263" s="391" t="s">
        <v>69</v>
      </c>
      <c r="Q263" s="392"/>
      <c r="R263" s="392"/>
      <c r="S263" s="392"/>
      <c r="T263" s="392"/>
      <c r="U263" s="392"/>
      <c r="V263" s="393"/>
      <c r="W263" s="37" t="s">
        <v>68</v>
      </c>
      <c r="X263" s="376">
        <f>IFERROR(SUM(X254:X261),"0")</f>
        <v>0</v>
      </c>
      <c r="Y263" s="376">
        <f>IFERROR(SUM(Y254:Y261),"0")</f>
        <v>0</v>
      </c>
      <c r="Z263" s="37"/>
      <c r="AA263" s="377"/>
      <c r="AB263" s="377"/>
      <c r="AC263" s="377"/>
    </row>
    <row r="264" spans="1:68" ht="16.5" customHeight="1" x14ac:dyDescent="0.25">
      <c r="A264" s="394" t="s">
        <v>358</v>
      </c>
      <c r="B264" s="381"/>
      <c r="C264" s="381"/>
      <c r="D264" s="381"/>
      <c r="E264" s="381"/>
      <c r="F264" s="381"/>
      <c r="G264" s="381"/>
      <c r="H264" s="381"/>
      <c r="I264" s="381"/>
      <c r="J264" s="381"/>
      <c r="K264" s="381"/>
      <c r="L264" s="381"/>
      <c r="M264" s="381"/>
      <c r="N264" s="381"/>
      <c r="O264" s="381"/>
      <c r="P264" s="381"/>
      <c r="Q264" s="381"/>
      <c r="R264" s="381"/>
      <c r="S264" s="381"/>
      <c r="T264" s="381"/>
      <c r="U264" s="381"/>
      <c r="V264" s="381"/>
      <c r="W264" s="381"/>
      <c r="X264" s="381"/>
      <c r="Y264" s="381"/>
      <c r="Z264" s="381"/>
      <c r="AA264" s="369"/>
      <c r="AB264" s="369"/>
      <c r="AC264" s="369"/>
    </row>
    <row r="265" spans="1:68" ht="14.25" customHeight="1" x14ac:dyDescent="0.25">
      <c r="A265" s="395" t="s">
        <v>109</v>
      </c>
      <c r="B265" s="381"/>
      <c r="C265" s="381"/>
      <c r="D265" s="381"/>
      <c r="E265" s="381"/>
      <c r="F265" s="381"/>
      <c r="G265" s="381"/>
      <c r="H265" s="381"/>
      <c r="I265" s="381"/>
      <c r="J265" s="381"/>
      <c r="K265" s="381"/>
      <c r="L265" s="381"/>
      <c r="M265" s="381"/>
      <c r="N265" s="381"/>
      <c r="O265" s="381"/>
      <c r="P265" s="381"/>
      <c r="Q265" s="381"/>
      <c r="R265" s="381"/>
      <c r="S265" s="381"/>
      <c r="T265" s="381"/>
      <c r="U265" s="381"/>
      <c r="V265" s="381"/>
      <c r="W265" s="381"/>
      <c r="X265" s="381"/>
      <c r="Y265" s="381"/>
      <c r="Z265" s="381"/>
      <c r="AA265" s="370"/>
      <c r="AB265" s="370"/>
      <c r="AC265" s="370"/>
    </row>
    <row r="266" spans="1:68" ht="27" customHeight="1" x14ac:dyDescent="0.25">
      <c r="A266" s="54" t="s">
        <v>359</v>
      </c>
      <c r="B266" s="54" t="s">
        <v>360</v>
      </c>
      <c r="C266" s="31">
        <v>4301011855</v>
      </c>
      <c r="D266" s="378">
        <v>4680115885837</v>
      </c>
      <c r="E266" s="379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115</v>
      </c>
      <c r="N266" s="33"/>
      <c r="O266" s="32">
        <v>55</v>
      </c>
      <c r="P266" s="4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4"/>
      <c r="R266" s="384"/>
      <c r="S266" s="384"/>
      <c r="T266" s="385"/>
      <c r="U266" s="34"/>
      <c r="V266" s="34"/>
      <c r="W266" s="35" t="s">
        <v>68</v>
      </c>
      <c r="X266" s="374">
        <v>0</v>
      </c>
      <c r="Y266" s="375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361</v>
      </c>
      <c r="B267" s="54" t="s">
        <v>362</v>
      </c>
      <c r="C267" s="31">
        <v>4301011850</v>
      </c>
      <c r="D267" s="378">
        <v>4680115885806</v>
      </c>
      <c r="E267" s="379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115</v>
      </c>
      <c r="N267" s="33"/>
      <c r="O267" s="32">
        <v>55</v>
      </c>
      <c r="P267" s="58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4"/>
      <c r="R267" s="384"/>
      <c r="S267" s="384"/>
      <c r="T267" s="385"/>
      <c r="U267" s="34"/>
      <c r="V267" s="34"/>
      <c r="W267" s="35" t="s">
        <v>68</v>
      </c>
      <c r="X267" s="374">
        <v>0</v>
      </c>
      <c r="Y267" s="375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363</v>
      </c>
      <c r="B268" s="54" t="s">
        <v>364</v>
      </c>
      <c r="C268" s="31">
        <v>4301011853</v>
      </c>
      <c r="D268" s="378">
        <v>4680115885851</v>
      </c>
      <c r="E268" s="379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115</v>
      </c>
      <c r="N268" s="33"/>
      <c r="O268" s="32">
        <v>55</v>
      </c>
      <c r="P268" s="4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4"/>
      <c r="R268" s="384"/>
      <c r="S268" s="384"/>
      <c r="T268" s="385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365</v>
      </c>
      <c r="B269" s="54" t="s">
        <v>366</v>
      </c>
      <c r="C269" s="31">
        <v>4301011852</v>
      </c>
      <c r="D269" s="378">
        <v>4680115885844</v>
      </c>
      <c r="E269" s="379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115</v>
      </c>
      <c r="N269" s="33"/>
      <c r="O269" s="32">
        <v>55</v>
      </c>
      <c r="P269" s="66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4"/>
      <c r="R269" s="384"/>
      <c r="S269" s="384"/>
      <c r="T269" s="385"/>
      <c r="U269" s="34"/>
      <c r="V269" s="34"/>
      <c r="W269" s="35" t="s">
        <v>68</v>
      </c>
      <c r="X269" s="374">
        <v>0</v>
      </c>
      <c r="Y269" s="375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customHeight="1" x14ac:dyDescent="0.25">
      <c r="A270" s="54" t="s">
        <v>367</v>
      </c>
      <c r="B270" s="54" t="s">
        <v>368</v>
      </c>
      <c r="C270" s="31">
        <v>4301011851</v>
      </c>
      <c r="D270" s="378">
        <v>4680115885820</v>
      </c>
      <c r="E270" s="379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115</v>
      </c>
      <c r="N270" s="33"/>
      <c r="O270" s="32">
        <v>55</v>
      </c>
      <c r="P270" s="6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4"/>
      <c r="R270" s="384"/>
      <c r="S270" s="384"/>
      <c r="T270" s="385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398"/>
      <c r="B271" s="381"/>
      <c r="C271" s="381"/>
      <c r="D271" s="381"/>
      <c r="E271" s="381"/>
      <c r="F271" s="381"/>
      <c r="G271" s="381"/>
      <c r="H271" s="381"/>
      <c r="I271" s="381"/>
      <c r="J271" s="381"/>
      <c r="K271" s="381"/>
      <c r="L271" s="381"/>
      <c r="M271" s="381"/>
      <c r="N271" s="381"/>
      <c r="O271" s="399"/>
      <c r="P271" s="391" t="s">
        <v>69</v>
      </c>
      <c r="Q271" s="392"/>
      <c r="R271" s="392"/>
      <c r="S271" s="392"/>
      <c r="T271" s="392"/>
      <c r="U271" s="392"/>
      <c r="V271" s="393"/>
      <c r="W271" s="37" t="s">
        <v>70</v>
      </c>
      <c r="X271" s="376">
        <f>IFERROR(X266/H266,"0")+IFERROR(X267/H267,"0")+IFERROR(X268/H268,"0")+IFERROR(X269/H269,"0")+IFERROR(X270/H270,"0")</f>
        <v>0</v>
      </c>
      <c r="Y271" s="376">
        <f>IFERROR(Y266/H266,"0")+IFERROR(Y267/H267,"0")+IFERROR(Y268/H268,"0")+IFERROR(Y269/H269,"0")+IFERROR(Y270/H270,"0")</f>
        <v>0</v>
      </c>
      <c r="Z271" s="376">
        <f>IFERROR(IF(Z266="",0,Z266),"0")+IFERROR(IF(Z267="",0,Z267),"0")+IFERROR(IF(Z268="",0,Z268),"0")+IFERROR(IF(Z269="",0,Z269),"0")+IFERROR(IF(Z270="",0,Z270),"0")</f>
        <v>0</v>
      </c>
      <c r="AA271" s="377"/>
      <c r="AB271" s="377"/>
      <c r="AC271" s="377"/>
    </row>
    <row r="272" spans="1:68" x14ac:dyDescent="0.2">
      <c r="A272" s="381"/>
      <c r="B272" s="381"/>
      <c r="C272" s="381"/>
      <c r="D272" s="381"/>
      <c r="E272" s="381"/>
      <c r="F272" s="381"/>
      <c r="G272" s="381"/>
      <c r="H272" s="381"/>
      <c r="I272" s="381"/>
      <c r="J272" s="381"/>
      <c r="K272" s="381"/>
      <c r="L272" s="381"/>
      <c r="M272" s="381"/>
      <c r="N272" s="381"/>
      <c r="O272" s="399"/>
      <c r="P272" s="391" t="s">
        <v>69</v>
      </c>
      <c r="Q272" s="392"/>
      <c r="R272" s="392"/>
      <c r="S272" s="392"/>
      <c r="T272" s="392"/>
      <c r="U272" s="392"/>
      <c r="V272" s="393"/>
      <c r="W272" s="37" t="s">
        <v>68</v>
      </c>
      <c r="X272" s="376">
        <f>IFERROR(SUM(X266:X270),"0")</f>
        <v>0</v>
      </c>
      <c r="Y272" s="376">
        <f>IFERROR(SUM(Y266:Y270),"0")</f>
        <v>0</v>
      </c>
      <c r="Z272" s="37"/>
      <c r="AA272" s="377"/>
      <c r="AB272" s="377"/>
      <c r="AC272" s="377"/>
    </row>
    <row r="273" spans="1:68" ht="16.5" customHeight="1" x14ac:dyDescent="0.25">
      <c r="A273" s="394" t="s">
        <v>369</v>
      </c>
      <c r="B273" s="381"/>
      <c r="C273" s="381"/>
      <c r="D273" s="381"/>
      <c r="E273" s="381"/>
      <c r="F273" s="381"/>
      <c r="G273" s="381"/>
      <c r="H273" s="381"/>
      <c r="I273" s="381"/>
      <c r="J273" s="381"/>
      <c r="K273" s="381"/>
      <c r="L273" s="381"/>
      <c r="M273" s="381"/>
      <c r="N273" s="381"/>
      <c r="O273" s="381"/>
      <c r="P273" s="381"/>
      <c r="Q273" s="381"/>
      <c r="R273" s="381"/>
      <c r="S273" s="381"/>
      <c r="T273" s="381"/>
      <c r="U273" s="381"/>
      <c r="V273" s="381"/>
      <c r="W273" s="381"/>
      <c r="X273" s="381"/>
      <c r="Y273" s="381"/>
      <c r="Z273" s="381"/>
      <c r="AA273" s="369"/>
      <c r="AB273" s="369"/>
      <c r="AC273" s="369"/>
    </row>
    <row r="274" spans="1:68" ht="14.25" customHeight="1" x14ac:dyDescent="0.25">
      <c r="A274" s="395" t="s">
        <v>109</v>
      </c>
      <c r="B274" s="381"/>
      <c r="C274" s="381"/>
      <c r="D274" s="381"/>
      <c r="E274" s="381"/>
      <c r="F274" s="381"/>
      <c r="G274" s="381"/>
      <c r="H274" s="381"/>
      <c r="I274" s="381"/>
      <c r="J274" s="381"/>
      <c r="K274" s="381"/>
      <c r="L274" s="381"/>
      <c r="M274" s="381"/>
      <c r="N274" s="381"/>
      <c r="O274" s="381"/>
      <c r="P274" s="381"/>
      <c r="Q274" s="381"/>
      <c r="R274" s="381"/>
      <c r="S274" s="381"/>
      <c r="T274" s="381"/>
      <c r="U274" s="381"/>
      <c r="V274" s="381"/>
      <c r="W274" s="381"/>
      <c r="X274" s="381"/>
      <c r="Y274" s="381"/>
      <c r="Z274" s="381"/>
      <c r="AA274" s="370"/>
      <c r="AB274" s="370"/>
      <c r="AC274" s="370"/>
    </row>
    <row r="275" spans="1:68" ht="27" customHeight="1" x14ac:dyDescent="0.25">
      <c r="A275" s="54" t="s">
        <v>370</v>
      </c>
      <c r="B275" s="54" t="s">
        <v>371</v>
      </c>
      <c r="C275" s="31">
        <v>4301011876</v>
      </c>
      <c r="D275" s="378">
        <v>4680115885707</v>
      </c>
      <c r="E275" s="379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115</v>
      </c>
      <c r="N275" s="33"/>
      <c r="O275" s="32">
        <v>31</v>
      </c>
      <c r="P275" s="4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4"/>
      <c r="R275" s="384"/>
      <c r="S275" s="384"/>
      <c r="T275" s="385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398"/>
      <c r="B276" s="381"/>
      <c r="C276" s="381"/>
      <c r="D276" s="381"/>
      <c r="E276" s="381"/>
      <c r="F276" s="381"/>
      <c r="G276" s="381"/>
      <c r="H276" s="381"/>
      <c r="I276" s="381"/>
      <c r="J276" s="381"/>
      <c r="K276" s="381"/>
      <c r="L276" s="381"/>
      <c r="M276" s="381"/>
      <c r="N276" s="381"/>
      <c r="O276" s="399"/>
      <c r="P276" s="391" t="s">
        <v>69</v>
      </c>
      <c r="Q276" s="392"/>
      <c r="R276" s="392"/>
      <c r="S276" s="392"/>
      <c r="T276" s="392"/>
      <c r="U276" s="392"/>
      <c r="V276" s="393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x14ac:dyDescent="0.2">
      <c r="A277" s="381"/>
      <c r="B277" s="381"/>
      <c r="C277" s="381"/>
      <c r="D277" s="381"/>
      <c r="E277" s="381"/>
      <c r="F277" s="381"/>
      <c r="G277" s="381"/>
      <c r="H277" s="381"/>
      <c r="I277" s="381"/>
      <c r="J277" s="381"/>
      <c r="K277" s="381"/>
      <c r="L277" s="381"/>
      <c r="M277" s="381"/>
      <c r="N277" s="381"/>
      <c r="O277" s="399"/>
      <c r="P277" s="391" t="s">
        <v>69</v>
      </c>
      <c r="Q277" s="392"/>
      <c r="R277" s="392"/>
      <c r="S277" s="392"/>
      <c r="T277" s="392"/>
      <c r="U277" s="392"/>
      <c r="V277" s="393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customHeight="1" x14ac:dyDescent="0.25">
      <c r="A278" s="394" t="s">
        <v>372</v>
      </c>
      <c r="B278" s="381"/>
      <c r="C278" s="381"/>
      <c r="D278" s="381"/>
      <c r="E278" s="381"/>
      <c r="F278" s="381"/>
      <c r="G278" s="381"/>
      <c r="H278" s="381"/>
      <c r="I278" s="381"/>
      <c r="J278" s="381"/>
      <c r="K278" s="381"/>
      <c r="L278" s="381"/>
      <c r="M278" s="381"/>
      <c r="N278" s="381"/>
      <c r="O278" s="381"/>
      <c r="P278" s="381"/>
      <c r="Q278" s="381"/>
      <c r="R278" s="381"/>
      <c r="S278" s="381"/>
      <c r="T278" s="381"/>
      <c r="U278" s="381"/>
      <c r="V278" s="381"/>
      <c r="W278" s="381"/>
      <c r="X278" s="381"/>
      <c r="Y278" s="381"/>
      <c r="Z278" s="381"/>
      <c r="AA278" s="369"/>
      <c r="AB278" s="369"/>
      <c r="AC278" s="369"/>
    </row>
    <row r="279" spans="1:68" ht="14.25" customHeight="1" x14ac:dyDescent="0.25">
      <c r="A279" s="395" t="s">
        <v>109</v>
      </c>
      <c r="B279" s="381"/>
      <c r="C279" s="381"/>
      <c r="D279" s="381"/>
      <c r="E279" s="381"/>
      <c r="F279" s="381"/>
      <c r="G279" s="381"/>
      <c r="H279" s="381"/>
      <c r="I279" s="381"/>
      <c r="J279" s="381"/>
      <c r="K279" s="381"/>
      <c r="L279" s="381"/>
      <c r="M279" s="381"/>
      <c r="N279" s="381"/>
      <c r="O279" s="381"/>
      <c r="P279" s="381"/>
      <c r="Q279" s="381"/>
      <c r="R279" s="381"/>
      <c r="S279" s="381"/>
      <c r="T279" s="381"/>
      <c r="U279" s="381"/>
      <c r="V279" s="381"/>
      <c r="W279" s="381"/>
      <c r="X279" s="381"/>
      <c r="Y279" s="381"/>
      <c r="Z279" s="381"/>
      <c r="AA279" s="370"/>
      <c r="AB279" s="370"/>
      <c r="AC279" s="370"/>
    </row>
    <row r="280" spans="1:68" ht="27" customHeight="1" x14ac:dyDescent="0.25">
      <c r="A280" s="54" t="s">
        <v>373</v>
      </c>
      <c r="B280" s="54" t="s">
        <v>374</v>
      </c>
      <c r="C280" s="31">
        <v>4301011223</v>
      </c>
      <c r="D280" s="378">
        <v>4607091383423</v>
      </c>
      <c r="E280" s="379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113</v>
      </c>
      <c r="N280" s="33"/>
      <c r="O280" s="32">
        <v>35</v>
      </c>
      <c r="P280" s="5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4"/>
      <c r="R280" s="384"/>
      <c r="S280" s="384"/>
      <c r="T280" s="385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customHeight="1" x14ac:dyDescent="0.25">
      <c r="A281" s="54" t="s">
        <v>375</v>
      </c>
      <c r="B281" s="54" t="s">
        <v>376</v>
      </c>
      <c r="C281" s="31">
        <v>4301011879</v>
      </c>
      <c r="D281" s="378">
        <v>4680115885691</v>
      </c>
      <c r="E281" s="379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52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4"/>
      <c r="R281" s="384"/>
      <c r="S281" s="384"/>
      <c r="T281" s="385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customHeight="1" x14ac:dyDescent="0.25">
      <c r="A282" s="54" t="s">
        <v>377</v>
      </c>
      <c r="B282" s="54" t="s">
        <v>378</v>
      </c>
      <c r="C282" s="31">
        <v>4301011878</v>
      </c>
      <c r="D282" s="378">
        <v>4680115885660</v>
      </c>
      <c r="E282" s="379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6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4"/>
      <c r="R282" s="384"/>
      <c r="S282" s="384"/>
      <c r="T282" s="385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398"/>
      <c r="B283" s="381"/>
      <c r="C283" s="381"/>
      <c r="D283" s="381"/>
      <c r="E283" s="381"/>
      <c r="F283" s="381"/>
      <c r="G283" s="381"/>
      <c r="H283" s="381"/>
      <c r="I283" s="381"/>
      <c r="J283" s="381"/>
      <c r="K283" s="381"/>
      <c r="L283" s="381"/>
      <c r="M283" s="381"/>
      <c r="N283" s="381"/>
      <c r="O283" s="399"/>
      <c r="P283" s="391" t="s">
        <v>69</v>
      </c>
      <c r="Q283" s="392"/>
      <c r="R283" s="392"/>
      <c r="S283" s="392"/>
      <c r="T283" s="392"/>
      <c r="U283" s="392"/>
      <c r="V283" s="393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x14ac:dyDescent="0.2">
      <c r="A284" s="381"/>
      <c r="B284" s="381"/>
      <c r="C284" s="381"/>
      <c r="D284" s="381"/>
      <c r="E284" s="381"/>
      <c r="F284" s="381"/>
      <c r="G284" s="381"/>
      <c r="H284" s="381"/>
      <c r="I284" s="381"/>
      <c r="J284" s="381"/>
      <c r="K284" s="381"/>
      <c r="L284" s="381"/>
      <c r="M284" s="381"/>
      <c r="N284" s="381"/>
      <c r="O284" s="399"/>
      <c r="P284" s="391" t="s">
        <v>69</v>
      </c>
      <c r="Q284" s="392"/>
      <c r="R284" s="392"/>
      <c r="S284" s="392"/>
      <c r="T284" s="392"/>
      <c r="U284" s="392"/>
      <c r="V284" s="393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customHeight="1" x14ac:dyDescent="0.25">
      <c r="A285" s="394" t="s">
        <v>379</v>
      </c>
      <c r="B285" s="381"/>
      <c r="C285" s="381"/>
      <c r="D285" s="381"/>
      <c r="E285" s="381"/>
      <c r="F285" s="381"/>
      <c r="G285" s="381"/>
      <c r="H285" s="381"/>
      <c r="I285" s="381"/>
      <c r="J285" s="381"/>
      <c r="K285" s="381"/>
      <c r="L285" s="381"/>
      <c r="M285" s="381"/>
      <c r="N285" s="381"/>
      <c r="O285" s="381"/>
      <c r="P285" s="381"/>
      <c r="Q285" s="381"/>
      <c r="R285" s="381"/>
      <c r="S285" s="381"/>
      <c r="T285" s="381"/>
      <c r="U285" s="381"/>
      <c r="V285" s="381"/>
      <c r="W285" s="381"/>
      <c r="X285" s="381"/>
      <c r="Y285" s="381"/>
      <c r="Z285" s="381"/>
      <c r="AA285" s="369"/>
      <c r="AB285" s="369"/>
      <c r="AC285" s="369"/>
    </row>
    <row r="286" spans="1:68" ht="14.25" customHeight="1" x14ac:dyDescent="0.25">
      <c r="A286" s="395" t="s">
        <v>71</v>
      </c>
      <c r="B286" s="381"/>
      <c r="C286" s="381"/>
      <c r="D286" s="381"/>
      <c r="E286" s="381"/>
      <c r="F286" s="381"/>
      <c r="G286" s="381"/>
      <c r="H286" s="381"/>
      <c r="I286" s="381"/>
      <c r="J286" s="381"/>
      <c r="K286" s="381"/>
      <c r="L286" s="381"/>
      <c r="M286" s="381"/>
      <c r="N286" s="381"/>
      <c r="O286" s="381"/>
      <c r="P286" s="381"/>
      <c r="Q286" s="381"/>
      <c r="R286" s="381"/>
      <c r="S286" s="381"/>
      <c r="T286" s="381"/>
      <c r="U286" s="381"/>
      <c r="V286" s="381"/>
      <c r="W286" s="381"/>
      <c r="X286" s="381"/>
      <c r="Y286" s="381"/>
      <c r="Z286" s="381"/>
      <c r="AA286" s="370"/>
      <c r="AB286" s="370"/>
      <c r="AC286" s="370"/>
    </row>
    <row r="287" spans="1:68" ht="27" customHeight="1" x14ac:dyDescent="0.25">
      <c r="A287" s="54" t="s">
        <v>380</v>
      </c>
      <c r="B287" s="54" t="s">
        <v>381</v>
      </c>
      <c r="C287" s="31">
        <v>4301051409</v>
      </c>
      <c r="D287" s="378">
        <v>4680115881556</v>
      </c>
      <c r="E287" s="379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113</v>
      </c>
      <c r="N287" s="33"/>
      <c r="O287" s="32">
        <v>45</v>
      </c>
      <c r="P287" s="5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4"/>
      <c r="R287" s="384"/>
      <c r="S287" s="384"/>
      <c r="T287" s="385"/>
      <c r="U287" s="34"/>
      <c r="V287" s="34"/>
      <c r="W287" s="35" t="s">
        <v>68</v>
      </c>
      <c r="X287" s="374">
        <v>0</v>
      </c>
      <c r="Y287" s="375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382</v>
      </c>
      <c r="B288" s="54" t="s">
        <v>383</v>
      </c>
      <c r="C288" s="31">
        <v>4301051506</v>
      </c>
      <c r="D288" s="378">
        <v>4680115881037</v>
      </c>
      <c r="E288" s="379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3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4"/>
      <c r="R288" s="384"/>
      <c r="S288" s="384"/>
      <c r="T288" s="385"/>
      <c r="U288" s="34"/>
      <c r="V288" s="34"/>
      <c r="W288" s="35" t="s">
        <v>68</v>
      </c>
      <c r="X288" s="374">
        <v>0</v>
      </c>
      <c r="Y288" s="37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384</v>
      </c>
      <c r="B289" s="54" t="s">
        <v>385</v>
      </c>
      <c r="C289" s="31">
        <v>4301051487</v>
      </c>
      <c r="D289" s="378">
        <v>4680115881228</v>
      </c>
      <c r="E289" s="379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5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4"/>
      <c r="R289" s="384"/>
      <c r="S289" s="384"/>
      <c r="T289" s="385"/>
      <c r="U289" s="34"/>
      <c r="V289" s="34"/>
      <c r="W289" s="35" t="s">
        <v>68</v>
      </c>
      <c r="X289" s="374">
        <v>0</v>
      </c>
      <c r="Y289" s="375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386</v>
      </c>
      <c r="B290" s="54" t="s">
        <v>387</v>
      </c>
      <c r="C290" s="31">
        <v>4301051384</v>
      </c>
      <c r="D290" s="378">
        <v>4680115881211</v>
      </c>
      <c r="E290" s="379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4"/>
      <c r="R290" s="384"/>
      <c r="S290" s="384"/>
      <c r="T290" s="385"/>
      <c r="U290" s="34"/>
      <c r="V290" s="34"/>
      <c r="W290" s="35" t="s">
        <v>68</v>
      </c>
      <c r="X290" s="374">
        <v>0</v>
      </c>
      <c r="Y290" s="375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388</v>
      </c>
      <c r="B291" s="54" t="s">
        <v>389</v>
      </c>
      <c r="C291" s="31">
        <v>4301051378</v>
      </c>
      <c r="D291" s="378">
        <v>4680115881020</v>
      </c>
      <c r="E291" s="379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4"/>
      <c r="R291" s="384"/>
      <c r="S291" s="384"/>
      <c r="T291" s="385"/>
      <c r="U291" s="34"/>
      <c r="V291" s="34"/>
      <c r="W291" s="35" t="s">
        <v>68</v>
      </c>
      <c r="X291" s="374">
        <v>0</v>
      </c>
      <c r="Y291" s="375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398"/>
      <c r="B292" s="381"/>
      <c r="C292" s="381"/>
      <c r="D292" s="381"/>
      <c r="E292" s="381"/>
      <c r="F292" s="381"/>
      <c r="G292" s="381"/>
      <c r="H292" s="381"/>
      <c r="I292" s="381"/>
      <c r="J292" s="381"/>
      <c r="K292" s="381"/>
      <c r="L292" s="381"/>
      <c r="M292" s="381"/>
      <c r="N292" s="381"/>
      <c r="O292" s="399"/>
      <c r="P292" s="391" t="s">
        <v>69</v>
      </c>
      <c r="Q292" s="392"/>
      <c r="R292" s="392"/>
      <c r="S292" s="392"/>
      <c r="T292" s="392"/>
      <c r="U292" s="392"/>
      <c r="V292" s="393"/>
      <c r="W292" s="37" t="s">
        <v>70</v>
      </c>
      <c r="X292" s="376">
        <f>IFERROR(X287/H287,"0")+IFERROR(X288/H288,"0")+IFERROR(X289/H289,"0")+IFERROR(X290/H290,"0")+IFERROR(X291/H291,"0")</f>
        <v>0</v>
      </c>
      <c r="Y292" s="376">
        <f>IFERROR(Y287/H287,"0")+IFERROR(Y288/H288,"0")+IFERROR(Y289/H289,"0")+IFERROR(Y290/H290,"0")+IFERROR(Y291/H291,"0")</f>
        <v>0</v>
      </c>
      <c r="Z292" s="376">
        <f>IFERROR(IF(Z287="",0,Z287),"0")+IFERROR(IF(Z288="",0,Z288),"0")+IFERROR(IF(Z289="",0,Z289),"0")+IFERROR(IF(Z290="",0,Z290),"0")+IFERROR(IF(Z291="",0,Z291),"0")</f>
        <v>0</v>
      </c>
      <c r="AA292" s="377"/>
      <c r="AB292" s="377"/>
      <c r="AC292" s="377"/>
    </row>
    <row r="293" spans="1:68" x14ac:dyDescent="0.2">
      <c r="A293" s="381"/>
      <c r="B293" s="381"/>
      <c r="C293" s="381"/>
      <c r="D293" s="381"/>
      <c r="E293" s="381"/>
      <c r="F293" s="381"/>
      <c r="G293" s="381"/>
      <c r="H293" s="381"/>
      <c r="I293" s="381"/>
      <c r="J293" s="381"/>
      <c r="K293" s="381"/>
      <c r="L293" s="381"/>
      <c r="M293" s="381"/>
      <c r="N293" s="381"/>
      <c r="O293" s="399"/>
      <c r="P293" s="391" t="s">
        <v>69</v>
      </c>
      <c r="Q293" s="392"/>
      <c r="R293" s="392"/>
      <c r="S293" s="392"/>
      <c r="T293" s="392"/>
      <c r="U293" s="392"/>
      <c r="V293" s="393"/>
      <c r="W293" s="37" t="s">
        <v>68</v>
      </c>
      <c r="X293" s="376">
        <f>IFERROR(SUM(X287:X291),"0")</f>
        <v>0</v>
      </c>
      <c r="Y293" s="376">
        <f>IFERROR(SUM(Y287:Y291),"0")</f>
        <v>0</v>
      </c>
      <c r="Z293" s="37"/>
      <c r="AA293" s="377"/>
      <c r="AB293" s="377"/>
      <c r="AC293" s="377"/>
    </row>
    <row r="294" spans="1:68" ht="16.5" customHeight="1" x14ac:dyDescent="0.25">
      <c r="A294" s="394" t="s">
        <v>390</v>
      </c>
      <c r="B294" s="381"/>
      <c r="C294" s="381"/>
      <c r="D294" s="381"/>
      <c r="E294" s="381"/>
      <c r="F294" s="381"/>
      <c r="G294" s="381"/>
      <c r="H294" s="381"/>
      <c r="I294" s="381"/>
      <c r="J294" s="381"/>
      <c r="K294" s="381"/>
      <c r="L294" s="381"/>
      <c r="M294" s="381"/>
      <c r="N294" s="381"/>
      <c r="O294" s="381"/>
      <c r="P294" s="381"/>
      <c r="Q294" s="381"/>
      <c r="R294" s="381"/>
      <c r="S294" s="381"/>
      <c r="T294" s="381"/>
      <c r="U294" s="381"/>
      <c r="V294" s="381"/>
      <c r="W294" s="381"/>
      <c r="X294" s="381"/>
      <c r="Y294" s="381"/>
      <c r="Z294" s="381"/>
      <c r="AA294" s="369"/>
      <c r="AB294" s="369"/>
      <c r="AC294" s="369"/>
    </row>
    <row r="295" spans="1:68" ht="14.25" customHeight="1" x14ac:dyDescent="0.25">
      <c r="A295" s="395" t="s">
        <v>71</v>
      </c>
      <c r="B295" s="381"/>
      <c r="C295" s="381"/>
      <c r="D295" s="381"/>
      <c r="E295" s="381"/>
      <c r="F295" s="381"/>
      <c r="G295" s="381"/>
      <c r="H295" s="381"/>
      <c r="I295" s="381"/>
      <c r="J295" s="381"/>
      <c r="K295" s="381"/>
      <c r="L295" s="381"/>
      <c r="M295" s="381"/>
      <c r="N295" s="381"/>
      <c r="O295" s="381"/>
      <c r="P295" s="381"/>
      <c r="Q295" s="381"/>
      <c r="R295" s="381"/>
      <c r="S295" s="381"/>
      <c r="T295" s="381"/>
      <c r="U295" s="381"/>
      <c r="V295" s="381"/>
      <c r="W295" s="381"/>
      <c r="X295" s="381"/>
      <c r="Y295" s="381"/>
      <c r="Z295" s="381"/>
      <c r="AA295" s="370"/>
      <c r="AB295" s="370"/>
      <c r="AC295" s="370"/>
    </row>
    <row r="296" spans="1:68" ht="27" customHeight="1" x14ac:dyDescent="0.25">
      <c r="A296" s="54" t="s">
        <v>391</v>
      </c>
      <c r="B296" s="54" t="s">
        <v>392</v>
      </c>
      <c r="C296" s="31">
        <v>4301051731</v>
      </c>
      <c r="D296" s="378">
        <v>4680115884618</v>
      </c>
      <c r="E296" s="379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8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4"/>
      <c r="R296" s="384"/>
      <c r="S296" s="384"/>
      <c r="T296" s="385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398"/>
      <c r="B297" s="381"/>
      <c r="C297" s="381"/>
      <c r="D297" s="381"/>
      <c r="E297" s="381"/>
      <c r="F297" s="381"/>
      <c r="G297" s="381"/>
      <c r="H297" s="381"/>
      <c r="I297" s="381"/>
      <c r="J297" s="381"/>
      <c r="K297" s="381"/>
      <c r="L297" s="381"/>
      <c r="M297" s="381"/>
      <c r="N297" s="381"/>
      <c r="O297" s="399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x14ac:dyDescent="0.2">
      <c r="A298" s="381"/>
      <c r="B298" s="381"/>
      <c r="C298" s="381"/>
      <c r="D298" s="381"/>
      <c r="E298" s="381"/>
      <c r="F298" s="381"/>
      <c r="G298" s="381"/>
      <c r="H298" s="381"/>
      <c r="I298" s="381"/>
      <c r="J298" s="381"/>
      <c r="K298" s="381"/>
      <c r="L298" s="381"/>
      <c r="M298" s="381"/>
      <c r="N298" s="381"/>
      <c r="O298" s="399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customHeight="1" x14ac:dyDescent="0.25">
      <c r="A299" s="394" t="s">
        <v>393</v>
      </c>
      <c r="B299" s="381"/>
      <c r="C299" s="381"/>
      <c r="D299" s="381"/>
      <c r="E299" s="381"/>
      <c r="F299" s="381"/>
      <c r="G299" s="381"/>
      <c r="H299" s="381"/>
      <c r="I299" s="381"/>
      <c r="J299" s="381"/>
      <c r="K299" s="381"/>
      <c r="L299" s="381"/>
      <c r="M299" s="381"/>
      <c r="N299" s="381"/>
      <c r="O299" s="381"/>
      <c r="P299" s="381"/>
      <c r="Q299" s="381"/>
      <c r="R299" s="381"/>
      <c r="S299" s="381"/>
      <c r="T299" s="381"/>
      <c r="U299" s="381"/>
      <c r="V299" s="381"/>
      <c r="W299" s="381"/>
      <c r="X299" s="381"/>
      <c r="Y299" s="381"/>
      <c r="Z299" s="381"/>
      <c r="AA299" s="369"/>
      <c r="AB299" s="369"/>
      <c r="AC299" s="369"/>
    </row>
    <row r="300" spans="1:68" ht="14.25" customHeight="1" x14ac:dyDescent="0.25">
      <c r="A300" s="395" t="s">
        <v>109</v>
      </c>
      <c r="B300" s="381"/>
      <c r="C300" s="381"/>
      <c r="D300" s="381"/>
      <c r="E300" s="381"/>
      <c r="F300" s="381"/>
      <c r="G300" s="381"/>
      <c r="H300" s="381"/>
      <c r="I300" s="381"/>
      <c r="J300" s="381"/>
      <c r="K300" s="381"/>
      <c r="L300" s="381"/>
      <c r="M300" s="381"/>
      <c r="N300" s="381"/>
      <c r="O300" s="381"/>
      <c r="P300" s="381"/>
      <c r="Q300" s="381"/>
      <c r="R300" s="381"/>
      <c r="S300" s="381"/>
      <c r="T300" s="381"/>
      <c r="U300" s="381"/>
      <c r="V300" s="381"/>
      <c r="W300" s="381"/>
      <c r="X300" s="381"/>
      <c r="Y300" s="381"/>
      <c r="Z300" s="381"/>
      <c r="AA300" s="370"/>
      <c r="AB300" s="370"/>
      <c r="AC300" s="370"/>
    </row>
    <row r="301" spans="1:68" ht="27" customHeight="1" x14ac:dyDescent="0.25">
      <c r="A301" s="54" t="s">
        <v>394</v>
      </c>
      <c r="B301" s="54" t="s">
        <v>395</v>
      </c>
      <c r="C301" s="31">
        <v>4301011593</v>
      </c>
      <c r="D301" s="378">
        <v>4680115882973</v>
      </c>
      <c r="E301" s="379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115</v>
      </c>
      <c r="N301" s="33"/>
      <c r="O301" s="32">
        <v>55</v>
      </c>
      <c r="P301" s="69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4"/>
      <c r="R301" s="384"/>
      <c r="S301" s="384"/>
      <c r="T301" s="385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398"/>
      <c r="B302" s="381"/>
      <c r="C302" s="381"/>
      <c r="D302" s="381"/>
      <c r="E302" s="381"/>
      <c r="F302" s="381"/>
      <c r="G302" s="381"/>
      <c r="H302" s="381"/>
      <c r="I302" s="381"/>
      <c r="J302" s="381"/>
      <c r="K302" s="381"/>
      <c r="L302" s="381"/>
      <c r="M302" s="381"/>
      <c r="N302" s="381"/>
      <c r="O302" s="399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x14ac:dyDescent="0.2">
      <c r="A303" s="381"/>
      <c r="B303" s="381"/>
      <c r="C303" s="381"/>
      <c r="D303" s="381"/>
      <c r="E303" s="381"/>
      <c r="F303" s="381"/>
      <c r="G303" s="381"/>
      <c r="H303" s="381"/>
      <c r="I303" s="381"/>
      <c r="J303" s="381"/>
      <c r="K303" s="381"/>
      <c r="L303" s="381"/>
      <c r="M303" s="381"/>
      <c r="N303" s="381"/>
      <c r="O303" s="399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customHeight="1" x14ac:dyDescent="0.25">
      <c r="A304" s="395" t="s">
        <v>63</v>
      </c>
      <c r="B304" s="381"/>
      <c r="C304" s="381"/>
      <c r="D304" s="381"/>
      <c r="E304" s="381"/>
      <c r="F304" s="381"/>
      <c r="G304" s="381"/>
      <c r="H304" s="381"/>
      <c r="I304" s="381"/>
      <c r="J304" s="381"/>
      <c r="K304" s="381"/>
      <c r="L304" s="381"/>
      <c r="M304" s="381"/>
      <c r="N304" s="381"/>
      <c r="O304" s="381"/>
      <c r="P304" s="381"/>
      <c r="Q304" s="381"/>
      <c r="R304" s="381"/>
      <c r="S304" s="381"/>
      <c r="T304" s="381"/>
      <c r="U304" s="381"/>
      <c r="V304" s="381"/>
      <c r="W304" s="381"/>
      <c r="X304" s="381"/>
      <c r="Y304" s="381"/>
      <c r="Z304" s="381"/>
      <c r="AA304" s="370"/>
      <c r="AB304" s="370"/>
      <c r="AC304" s="370"/>
    </row>
    <row r="305" spans="1:68" ht="27" customHeight="1" x14ac:dyDescent="0.25">
      <c r="A305" s="54" t="s">
        <v>396</v>
      </c>
      <c r="B305" s="54" t="s">
        <v>397</v>
      </c>
      <c r="C305" s="31">
        <v>4301031305</v>
      </c>
      <c r="D305" s="378">
        <v>4607091389845</v>
      </c>
      <c r="E305" s="379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5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4"/>
      <c r="R305" s="384"/>
      <c r="S305" s="384"/>
      <c r="T305" s="385"/>
      <c r="U305" s="34"/>
      <c r="V305" s="34"/>
      <c r="W305" s="35" t="s">
        <v>68</v>
      </c>
      <c r="X305" s="374">
        <v>0</v>
      </c>
      <c r="Y305" s="375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398</v>
      </c>
      <c r="B306" s="54" t="s">
        <v>399</v>
      </c>
      <c r="C306" s="31">
        <v>4301031306</v>
      </c>
      <c r="D306" s="378">
        <v>4680115882881</v>
      </c>
      <c r="E306" s="379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1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4"/>
      <c r="R306" s="384"/>
      <c r="S306" s="384"/>
      <c r="T306" s="385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398"/>
      <c r="B307" s="381"/>
      <c r="C307" s="381"/>
      <c r="D307" s="381"/>
      <c r="E307" s="381"/>
      <c r="F307" s="381"/>
      <c r="G307" s="381"/>
      <c r="H307" s="381"/>
      <c r="I307" s="381"/>
      <c r="J307" s="381"/>
      <c r="K307" s="381"/>
      <c r="L307" s="381"/>
      <c r="M307" s="381"/>
      <c r="N307" s="381"/>
      <c r="O307" s="399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76">
        <f>IFERROR(X305/H305,"0")+IFERROR(X306/H306,"0")</f>
        <v>0</v>
      </c>
      <c r="Y307" s="376">
        <f>IFERROR(Y305/H305,"0")+IFERROR(Y306/H306,"0")</f>
        <v>0</v>
      </c>
      <c r="Z307" s="376">
        <f>IFERROR(IF(Z305="",0,Z305),"0")+IFERROR(IF(Z306="",0,Z306),"0")</f>
        <v>0</v>
      </c>
      <c r="AA307" s="377"/>
      <c r="AB307" s="377"/>
      <c r="AC307" s="377"/>
    </row>
    <row r="308" spans="1:68" x14ac:dyDescent="0.2">
      <c r="A308" s="381"/>
      <c r="B308" s="381"/>
      <c r="C308" s="381"/>
      <c r="D308" s="381"/>
      <c r="E308" s="381"/>
      <c r="F308" s="381"/>
      <c r="G308" s="381"/>
      <c r="H308" s="381"/>
      <c r="I308" s="381"/>
      <c r="J308" s="381"/>
      <c r="K308" s="381"/>
      <c r="L308" s="381"/>
      <c r="M308" s="381"/>
      <c r="N308" s="381"/>
      <c r="O308" s="399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76">
        <f>IFERROR(SUM(X305:X306),"0")</f>
        <v>0</v>
      </c>
      <c r="Y308" s="376">
        <f>IFERROR(SUM(Y305:Y306),"0")</f>
        <v>0</v>
      </c>
      <c r="Z308" s="37"/>
      <c r="AA308" s="377"/>
      <c r="AB308" s="377"/>
      <c r="AC308" s="377"/>
    </row>
    <row r="309" spans="1:68" ht="16.5" customHeight="1" x14ac:dyDescent="0.25">
      <c r="A309" s="394" t="s">
        <v>400</v>
      </c>
      <c r="B309" s="381"/>
      <c r="C309" s="381"/>
      <c r="D309" s="381"/>
      <c r="E309" s="381"/>
      <c r="F309" s="381"/>
      <c r="G309" s="381"/>
      <c r="H309" s="381"/>
      <c r="I309" s="381"/>
      <c r="J309" s="381"/>
      <c r="K309" s="381"/>
      <c r="L309" s="381"/>
      <c r="M309" s="381"/>
      <c r="N309" s="381"/>
      <c r="O309" s="381"/>
      <c r="P309" s="381"/>
      <c r="Q309" s="381"/>
      <c r="R309" s="381"/>
      <c r="S309" s="381"/>
      <c r="T309" s="381"/>
      <c r="U309" s="381"/>
      <c r="V309" s="381"/>
      <c r="W309" s="381"/>
      <c r="X309" s="381"/>
      <c r="Y309" s="381"/>
      <c r="Z309" s="381"/>
      <c r="AA309" s="369"/>
      <c r="AB309" s="369"/>
      <c r="AC309" s="369"/>
    </row>
    <row r="310" spans="1:68" ht="14.25" customHeight="1" x14ac:dyDescent="0.25">
      <c r="A310" s="395" t="s">
        <v>109</v>
      </c>
      <c r="B310" s="381"/>
      <c r="C310" s="381"/>
      <c r="D310" s="381"/>
      <c r="E310" s="381"/>
      <c r="F310" s="381"/>
      <c r="G310" s="381"/>
      <c r="H310" s="381"/>
      <c r="I310" s="381"/>
      <c r="J310" s="381"/>
      <c r="K310" s="381"/>
      <c r="L310" s="381"/>
      <c r="M310" s="381"/>
      <c r="N310" s="381"/>
      <c r="O310" s="381"/>
      <c r="P310" s="381"/>
      <c r="Q310" s="381"/>
      <c r="R310" s="381"/>
      <c r="S310" s="381"/>
      <c r="T310" s="381"/>
      <c r="U310" s="381"/>
      <c r="V310" s="381"/>
      <c r="W310" s="381"/>
      <c r="X310" s="381"/>
      <c r="Y310" s="381"/>
      <c r="Z310" s="381"/>
      <c r="AA310" s="370"/>
      <c r="AB310" s="370"/>
      <c r="AC310" s="370"/>
    </row>
    <row r="311" spans="1:68" ht="27" customHeight="1" x14ac:dyDescent="0.25">
      <c r="A311" s="54" t="s">
        <v>401</v>
      </c>
      <c r="B311" s="54" t="s">
        <v>402</v>
      </c>
      <c r="C311" s="31">
        <v>4301012024</v>
      </c>
      <c r="D311" s="378">
        <v>4680115885615</v>
      </c>
      <c r="E311" s="379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4"/>
      <c r="R311" s="384"/>
      <c r="S311" s="384"/>
      <c r="T311" s="385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customHeight="1" x14ac:dyDescent="0.25">
      <c r="A312" s="54" t="s">
        <v>403</v>
      </c>
      <c r="B312" s="54" t="s">
        <v>404</v>
      </c>
      <c r="C312" s="31">
        <v>4301011858</v>
      </c>
      <c r="D312" s="378">
        <v>4680115885646</v>
      </c>
      <c r="E312" s="379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4"/>
      <c r="R312" s="384"/>
      <c r="S312" s="384"/>
      <c r="T312" s="385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405</v>
      </c>
      <c r="B313" s="54" t="s">
        <v>406</v>
      </c>
      <c r="C313" s="31">
        <v>4301012016</v>
      </c>
      <c r="D313" s="378">
        <v>4680115885554</v>
      </c>
      <c r="E313" s="379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113</v>
      </c>
      <c r="N313" s="33"/>
      <c r="O313" s="32">
        <v>55</v>
      </c>
      <c r="P313" s="76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4"/>
      <c r="R313" s="384"/>
      <c r="S313" s="384"/>
      <c r="T313" s="385"/>
      <c r="U313" s="34"/>
      <c r="V313" s="34"/>
      <c r="W313" s="35" t="s">
        <v>68</v>
      </c>
      <c r="X313" s="374">
        <v>0</v>
      </c>
      <c r="Y313" s="375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407</v>
      </c>
      <c r="B314" s="54" t="s">
        <v>408</v>
      </c>
      <c r="C314" s="31">
        <v>4301011857</v>
      </c>
      <c r="D314" s="378">
        <v>4680115885622</v>
      </c>
      <c r="E314" s="379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115</v>
      </c>
      <c r="N314" s="33"/>
      <c r="O314" s="32">
        <v>55</v>
      </c>
      <c r="P314" s="6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4"/>
      <c r="R314" s="384"/>
      <c r="S314" s="384"/>
      <c r="T314" s="385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409</v>
      </c>
      <c r="B315" s="54" t="s">
        <v>410</v>
      </c>
      <c r="C315" s="31">
        <v>4301011573</v>
      </c>
      <c r="D315" s="378">
        <v>4680115881938</v>
      </c>
      <c r="E315" s="379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115</v>
      </c>
      <c r="N315" s="33"/>
      <c r="O315" s="32">
        <v>90</v>
      </c>
      <c r="P315" s="3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4"/>
      <c r="R315" s="384"/>
      <c r="S315" s="384"/>
      <c r="T315" s="385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411</v>
      </c>
      <c r="B316" s="54" t="s">
        <v>412</v>
      </c>
      <c r="C316" s="31">
        <v>4301010944</v>
      </c>
      <c r="D316" s="378">
        <v>4607091387346</v>
      </c>
      <c r="E316" s="379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115</v>
      </c>
      <c r="N316" s="33"/>
      <c r="O316" s="32">
        <v>55</v>
      </c>
      <c r="P316" s="4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4"/>
      <c r="R316" s="384"/>
      <c r="S316" s="384"/>
      <c r="T316" s="385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customHeight="1" x14ac:dyDescent="0.25">
      <c r="A317" s="54" t="s">
        <v>413</v>
      </c>
      <c r="B317" s="54" t="s">
        <v>414</v>
      </c>
      <c r="C317" s="31">
        <v>4301011859</v>
      </c>
      <c r="D317" s="378">
        <v>4680115885608</v>
      </c>
      <c r="E317" s="379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115</v>
      </c>
      <c r="N317" s="33"/>
      <c r="O317" s="32">
        <v>55</v>
      </c>
      <c r="P317" s="72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4"/>
      <c r="R317" s="384"/>
      <c r="S317" s="384"/>
      <c r="T317" s="385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x14ac:dyDescent="0.2">
      <c r="A318" s="398"/>
      <c r="B318" s="381"/>
      <c r="C318" s="381"/>
      <c r="D318" s="381"/>
      <c r="E318" s="381"/>
      <c r="F318" s="381"/>
      <c r="G318" s="381"/>
      <c r="H318" s="381"/>
      <c r="I318" s="381"/>
      <c r="J318" s="381"/>
      <c r="K318" s="381"/>
      <c r="L318" s="381"/>
      <c r="M318" s="381"/>
      <c r="N318" s="381"/>
      <c r="O318" s="399"/>
      <c r="P318" s="391" t="s">
        <v>69</v>
      </c>
      <c r="Q318" s="392"/>
      <c r="R318" s="392"/>
      <c r="S318" s="392"/>
      <c r="T318" s="392"/>
      <c r="U318" s="392"/>
      <c r="V318" s="393"/>
      <c r="W318" s="37" t="s">
        <v>70</v>
      </c>
      <c r="X318" s="376">
        <f>IFERROR(X311/H311,"0")+IFERROR(X312/H312,"0")+IFERROR(X313/H313,"0")+IFERROR(X314/H314,"0")+IFERROR(X315/H315,"0")+IFERROR(X316/H316,"0")+IFERROR(X317/H317,"0")</f>
        <v>0</v>
      </c>
      <c r="Y318" s="376">
        <f>IFERROR(Y311/H311,"0")+IFERROR(Y312/H312,"0")+IFERROR(Y313/H313,"0")+IFERROR(Y314/H314,"0")+IFERROR(Y315/H315,"0")+IFERROR(Y316/H316,"0")+IFERROR(Y317/H317,"0")</f>
        <v>0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77"/>
      <c r="AB318" s="377"/>
      <c r="AC318" s="377"/>
    </row>
    <row r="319" spans="1:68" x14ac:dyDescent="0.2">
      <c r="A319" s="381"/>
      <c r="B319" s="381"/>
      <c r="C319" s="381"/>
      <c r="D319" s="381"/>
      <c r="E319" s="381"/>
      <c r="F319" s="381"/>
      <c r="G319" s="381"/>
      <c r="H319" s="381"/>
      <c r="I319" s="381"/>
      <c r="J319" s="381"/>
      <c r="K319" s="381"/>
      <c r="L319" s="381"/>
      <c r="M319" s="381"/>
      <c r="N319" s="381"/>
      <c r="O319" s="399"/>
      <c r="P319" s="391" t="s">
        <v>69</v>
      </c>
      <c r="Q319" s="392"/>
      <c r="R319" s="392"/>
      <c r="S319" s="392"/>
      <c r="T319" s="392"/>
      <c r="U319" s="392"/>
      <c r="V319" s="393"/>
      <c r="W319" s="37" t="s">
        <v>68</v>
      </c>
      <c r="X319" s="376">
        <f>IFERROR(SUM(X311:X317),"0")</f>
        <v>0</v>
      </c>
      <c r="Y319" s="376">
        <f>IFERROR(SUM(Y311:Y317),"0")</f>
        <v>0</v>
      </c>
      <c r="Z319" s="37"/>
      <c r="AA319" s="377"/>
      <c r="AB319" s="377"/>
      <c r="AC319" s="377"/>
    </row>
    <row r="320" spans="1:68" ht="14.25" customHeight="1" x14ac:dyDescent="0.25">
      <c r="A320" s="395" t="s">
        <v>63</v>
      </c>
      <c r="B320" s="381"/>
      <c r="C320" s="381"/>
      <c r="D320" s="381"/>
      <c r="E320" s="381"/>
      <c r="F320" s="381"/>
      <c r="G320" s="381"/>
      <c r="H320" s="381"/>
      <c r="I320" s="381"/>
      <c r="J320" s="381"/>
      <c r="K320" s="381"/>
      <c r="L320" s="381"/>
      <c r="M320" s="381"/>
      <c r="N320" s="381"/>
      <c r="O320" s="381"/>
      <c r="P320" s="381"/>
      <c r="Q320" s="381"/>
      <c r="R320" s="381"/>
      <c r="S320" s="381"/>
      <c r="T320" s="381"/>
      <c r="U320" s="381"/>
      <c r="V320" s="381"/>
      <c r="W320" s="381"/>
      <c r="X320" s="381"/>
      <c r="Y320" s="381"/>
      <c r="Z320" s="381"/>
      <c r="AA320" s="370"/>
      <c r="AB320" s="370"/>
      <c r="AC320" s="370"/>
    </row>
    <row r="321" spans="1:68" ht="27" customHeight="1" x14ac:dyDescent="0.25">
      <c r="A321" s="54" t="s">
        <v>415</v>
      </c>
      <c r="B321" s="54" t="s">
        <v>416</v>
      </c>
      <c r="C321" s="31">
        <v>4301030878</v>
      </c>
      <c r="D321" s="378">
        <v>4607091387193</v>
      </c>
      <c r="E321" s="379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4"/>
      <c r="R321" s="384"/>
      <c r="S321" s="384"/>
      <c r="T321" s="385"/>
      <c r="U321" s="34"/>
      <c r="V321" s="34"/>
      <c r="W321" s="35" t="s">
        <v>68</v>
      </c>
      <c r="X321" s="374">
        <v>0</v>
      </c>
      <c r="Y321" s="375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417</v>
      </c>
      <c r="B322" s="54" t="s">
        <v>418</v>
      </c>
      <c r="C322" s="31">
        <v>4301031153</v>
      </c>
      <c r="D322" s="378">
        <v>4607091387230</v>
      </c>
      <c r="E322" s="379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4"/>
      <c r="R322" s="384"/>
      <c r="S322" s="384"/>
      <c r="T322" s="385"/>
      <c r="U322" s="34"/>
      <c r="V322" s="34"/>
      <c r="W322" s="35" t="s">
        <v>68</v>
      </c>
      <c r="X322" s="374">
        <v>0</v>
      </c>
      <c r="Y322" s="375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419</v>
      </c>
      <c r="B323" s="54" t="s">
        <v>420</v>
      </c>
      <c r="C323" s="31">
        <v>4301031154</v>
      </c>
      <c r="D323" s="378">
        <v>4607091387292</v>
      </c>
      <c r="E323" s="379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8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4"/>
      <c r="R323" s="384"/>
      <c r="S323" s="384"/>
      <c r="T323" s="385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421</v>
      </c>
      <c r="B324" s="54" t="s">
        <v>422</v>
      </c>
      <c r="C324" s="31">
        <v>4301031152</v>
      </c>
      <c r="D324" s="378">
        <v>4607091387285</v>
      </c>
      <c r="E324" s="379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5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4"/>
      <c r="R324" s="384"/>
      <c r="S324" s="384"/>
      <c r="T324" s="385"/>
      <c r="U324" s="34"/>
      <c r="V324" s="34"/>
      <c r="W324" s="35" t="s">
        <v>68</v>
      </c>
      <c r="X324" s="374">
        <v>0</v>
      </c>
      <c r="Y324" s="375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398"/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1"/>
      <c r="M325" s="381"/>
      <c r="N325" s="381"/>
      <c r="O325" s="399"/>
      <c r="P325" s="391" t="s">
        <v>69</v>
      </c>
      <c r="Q325" s="392"/>
      <c r="R325" s="392"/>
      <c r="S325" s="392"/>
      <c r="T325" s="392"/>
      <c r="U325" s="392"/>
      <c r="V325" s="393"/>
      <c r="W325" s="37" t="s">
        <v>70</v>
      </c>
      <c r="X325" s="376">
        <f>IFERROR(X321/H321,"0")+IFERROR(X322/H322,"0")+IFERROR(X323/H323,"0")+IFERROR(X324/H324,"0")</f>
        <v>0</v>
      </c>
      <c r="Y325" s="376">
        <f>IFERROR(Y321/H321,"0")+IFERROR(Y322/H322,"0")+IFERROR(Y323/H323,"0")+IFERROR(Y324/H324,"0")</f>
        <v>0</v>
      </c>
      <c r="Z325" s="376">
        <f>IFERROR(IF(Z321="",0,Z321),"0")+IFERROR(IF(Z322="",0,Z322),"0")+IFERROR(IF(Z323="",0,Z323),"0")+IFERROR(IF(Z324="",0,Z324),"0")</f>
        <v>0</v>
      </c>
      <c r="AA325" s="377"/>
      <c r="AB325" s="377"/>
      <c r="AC325" s="377"/>
    </row>
    <row r="326" spans="1:68" x14ac:dyDescent="0.2">
      <c r="A326" s="381"/>
      <c r="B326" s="381"/>
      <c r="C326" s="381"/>
      <c r="D326" s="381"/>
      <c r="E326" s="381"/>
      <c r="F326" s="381"/>
      <c r="G326" s="381"/>
      <c r="H326" s="381"/>
      <c r="I326" s="381"/>
      <c r="J326" s="381"/>
      <c r="K326" s="381"/>
      <c r="L326" s="381"/>
      <c r="M326" s="381"/>
      <c r="N326" s="381"/>
      <c r="O326" s="399"/>
      <c r="P326" s="391" t="s">
        <v>69</v>
      </c>
      <c r="Q326" s="392"/>
      <c r="R326" s="392"/>
      <c r="S326" s="392"/>
      <c r="T326" s="392"/>
      <c r="U326" s="392"/>
      <c r="V326" s="393"/>
      <c r="W326" s="37" t="s">
        <v>68</v>
      </c>
      <c r="X326" s="376">
        <f>IFERROR(SUM(X321:X324),"0")</f>
        <v>0</v>
      </c>
      <c r="Y326" s="376">
        <f>IFERROR(SUM(Y321:Y324),"0")</f>
        <v>0</v>
      </c>
      <c r="Z326" s="37"/>
      <c r="AA326" s="377"/>
      <c r="AB326" s="377"/>
      <c r="AC326" s="377"/>
    </row>
    <row r="327" spans="1:68" ht="14.25" customHeight="1" x14ac:dyDescent="0.25">
      <c r="A327" s="395" t="s">
        <v>71</v>
      </c>
      <c r="B327" s="381"/>
      <c r="C327" s="381"/>
      <c r="D327" s="381"/>
      <c r="E327" s="381"/>
      <c r="F327" s="381"/>
      <c r="G327" s="381"/>
      <c r="H327" s="381"/>
      <c r="I327" s="381"/>
      <c r="J327" s="381"/>
      <c r="K327" s="381"/>
      <c r="L327" s="381"/>
      <c r="M327" s="381"/>
      <c r="N327" s="381"/>
      <c r="O327" s="381"/>
      <c r="P327" s="381"/>
      <c r="Q327" s="381"/>
      <c r="R327" s="381"/>
      <c r="S327" s="381"/>
      <c r="T327" s="381"/>
      <c r="U327" s="381"/>
      <c r="V327" s="381"/>
      <c r="W327" s="381"/>
      <c r="X327" s="381"/>
      <c r="Y327" s="381"/>
      <c r="Z327" s="381"/>
      <c r="AA327" s="370"/>
      <c r="AB327" s="370"/>
      <c r="AC327" s="370"/>
    </row>
    <row r="328" spans="1:68" ht="16.5" customHeight="1" x14ac:dyDescent="0.25">
      <c r="A328" s="54" t="s">
        <v>423</v>
      </c>
      <c r="B328" s="54" t="s">
        <v>424</v>
      </c>
      <c r="C328" s="31">
        <v>4301051100</v>
      </c>
      <c r="D328" s="378">
        <v>4607091387766</v>
      </c>
      <c r="E328" s="379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113</v>
      </c>
      <c r="N328" s="33"/>
      <c r="O328" s="32">
        <v>40</v>
      </c>
      <c r="P328" s="4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4"/>
      <c r="R328" s="384"/>
      <c r="S328" s="384"/>
      <c r="T328" s="385"/>
      <c r="U328" s="34"/>
      <c r="V328" s="34"/>
      <c r="W328" s="35" t="s">
        <v>68</v>
      </c>
      <c r="X328" s="374">
        <v>0</v>
      </c>
      <c r="Y328" s="375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customHeight="1" x14ac:dyDescent="0.25">
      <c r="A329" s="54" t="s">
        <v>425</v>
      </c>
      <c r="B329" s="54" t="s">
        <v>426</v>
      </c>
      <c r="C329" s="31">
        <v>4301051116</v>
      </c>
      <c r="D329" s="378">
        <v>4607091387957</v>
      </c>
      <c r="E329" s="379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4"/>
      <c r="R329" s="384"/>
      <c r="S329" s="384"/>
      <c r="T329" s="385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427</v>
      </c>
      <c r="B330" s="54" t="s">
        <v>428</v>
      </c>
      <c r="C330" s="31">
        <v>4301051115</v>
      </c>
      <c r="D330" s="378">
        <v>4607091387964</v>
      </c>
      <c r="E330" s="379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4"/>
      <c r="R330" s="384"/>
      <c r="S330" s="384"/>
      <c r="T330" s="385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429</v>
      </c>
      <c r="B331" s="54" t="s">
        <v>430</v>
      </c>
      <c r="C331" s="31">
        <v>4301051705</v>
      </c>
      <c r="D331" s="378">
        <v>4680115884588</v>
      </c>
      <c r="E331" s="379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6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4"/>
      <c r="R331" s="384"/>
      <c r="S331" s="384"/>
      <c r="T331" s="385"/>
      <c r="U331" s="34"/>
      <c r="V331" s="34"/>
      <c r="W331" s="35" t="s">
        <v>68</v>
      </c>
      <c r="X331" s="374">
        <v>0</v>
      </c>
      <c r="Y331" s="375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431</v>
      </c>
      <c r="B332" s="54" t="s">
        <v>432</v>
      </c>
      <c r="C332" s="31">
        <v>4301051130</v>
      </c>
      <c r="D332" s="378">
        <v>4607091387537</v>
      </c>
      <c r="E332" s="379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4"/>
      <c r="R332" s="384"/>
      <c r="S332" s="384"/>
      <c r="T332" s="385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customHeight="1" x14ac:dyDescent="0.25">
      <c r="A333" s="54" t="s">
        <v>433</v>
      </c>
      <c r="B333" s="54" t="s">
        <v>434</v>
      </c>
      <c r="C333" s="31">
        <v>4301051132</v>
      </c>
      <c r="D333" s="378">
        <v>4607091387513</v>
      </c>
      <c r="E333" s="379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4"/>
      <c r="R333" s="384"/>
      <c r="S333" s="384"/>
      <c r="T333" s="385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x14ac:dyDescent="0.2">
      <c r="A334" s="398"/>
      <c r="B334" s="381"/>
      <c r="C334" s="381"/>
      <c r="D334" s="381"/>
      <c r="E334" s="381"/>
      <c r="F334" s="381"/>
      <c r="G334" s="381"/>
      <c r="H334" s="381"/>
      <c r="I334" s="381"/>
      <c r="J334" s="381"/>
      <c r="K334" s="381"/>
      <c r="L334" s="381"/>
      <c r="M334" s="381"/>
      <c r="N334" s="381"/>
      <c r="O334" s="399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76">
        <f>IFERROR(X328/H328,"0")+IFERROR(X329/H329,"0")+IFERROR(X330/H330,"0")+IFERROR(X331/H331,"0")+IFERROR(X332/H332,"0")+IFERROR(X333/H333,"0")</f>
        <v>0</v>
      </c>
      <c r="Y334" s="376">
        <f>IFERROR(Y328/H328,"0")+IFERROR(Y329/H329,"0")+IFERROR(Y330/H330,"0")+IFERROR(Y331/H331,"0")+IFERROR(Y332/H332,"0")+IFERROR(Y333/H333,"0")</f>
        <v>0</v>
      </c>
      <c r="Z334" s="376">
        <f>IFERROR(IF(Z328="",0,Z328),"0")+IFERROR(IF(Z329="",0,Z329),"0")+IFERROR(IF(Z330="",0,Z330),"0")+IFERROR(IF(Z331="",0,Z331),"0")+IFERROR(IF(Z332="",0,Z332),"0")+IFERROR(IF(Z333="",0,Z333),"0")</f>
        <v>0</v>
      </c>
      <c r="AA334" s="377"/>
      <c r="AB334" s="377"/>
      <c r="AC334" s="377"/>
    </row>
    <row r="335" spans="1:68" x14ac:dyDescent="0.2">
      <c r="A335" s="381"/>
      <c r="B335" s="381"/>
      <c r="C335" s="381"/>
      <c r="D335" s="381"/>
      <c r="E335" s="381"/>
      <c r="F335" s="381"/>
      <c r="G335" s="381"/>
      <c r="H335" s="381"/>
      <c r="I335" s="381"/>
      <c r="J335" s="381"/>
      <c r="K335" s="381"/>
      <c r="L335" s="381"/>
      <c r="M335" s="381"/>
      <c r="N335" s="381"/>
      <c r="O335" s="399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76">
        <f>IFERROR(SUM(X328:X333),"0")</f>
        <v>0</v>
      </c>
      <c r="Y335" s="376">
        <f>IFERROR(SUM(Y328:Y333),"0")</f>
        <v>0</v>
      </c>
      <c r="Z335" s="37"/>
      <c r="AA335" s="377"/>
      <c r="AB335" s="377"/>
      <c r="AC335" s="377"/>
    </row>
    <row r="336" spans="1:68" ht="14.25" customHeight="1" x14ac:dyDescent="0.25">
      <c r="A336" s="395" t="s">
        <v>163</v>
      </c>
      <c r="B336" s="381"/>
      <c r="C336" s="381"/>
      <c r="D336" s="381"/>
      <c r="E336" s="381"/>
      <c r="F336" s="381"/>
      <c r="G336" s="381"/>
      <c r="H336" s="381"/>
      <c r="I336" s="381"/>
      <c r="J336" s="381"/>
      <c r="K336" s="381"/>
      <c r="L336" s="381"/>
      <c r="M336" s="381"/>
      <c r="N336" s="381"/>
      <c r="O336" s="381"/>
      <c r="P336" s="381"/>
      <c r="Q336" s="381"/>
      <c r="R336" s="381"/>
      <c r="S336" s="381"/>
      <c r="T336" s="381"/>
      <c r="U336" s="381"/>
      <c r="V336" s="381"/>
      <c r="W336" s="381"/>
      <c r="X336" s="381"/>
      <c r="Y336" s="381"/>
      <c r="Z336" s="381"/>
      <c r="AA336" s="370"/>
      <c r="AB336" s="370"/>
      <c r="AC336" s="370"/>
    </row>
    <row r="337" spans="1:68" ht="16.5" customHeight="1" x14ac:dyDescent="0.25">
      <c r="A337" s="54" t="s">
        <v>435</v>
      </c>
      <c r="B337" s="54" t="s">
        <v>436</v>
      </c>
      <c r="C337" s="31">
        <v>4301060379</v>
      </c>
      <c r="D337" s="378">
        <v>4607091380880</v>
      </c>
      <c r="E337" s="379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8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4"/>
      <c r="R337" s="384"/>
      <c r="S337" s="384"/>
      <c r="T337" s="385"/>
      <c r="U337" s="34"/>
      <c r="V337" s="34"/>
      <c r="W337" s="35" t="s">
        <v>68</v>
      </c>
      <c r="X337" s="374">
        <v>0</v>
      </c>
      <c r="Y337" s="375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437</v>
      </c>
      <c r="B338" s="54" t="s">
        <v>438</v>
      </c>
      <c r="C338" s="31">
        <v>4301060308</v>
      </c>
      <c r="D338" s="378">
        <v>4607091384482</v>
      </c>
      <c r="E338" s="379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6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4"/>
      <c r="R338" s="384"/>
      <c r="S338" s="384"/>
      <c r="T338" s="385"/>
      <c r="U338" s="34"/>
      <c r="V338" s="34"/>
      <c r="W338" s="35" t="s">
        <v>68</v>
      </c>
      <c r="X338" s="374">
        <v>0</v>
      </c>
      <c r="Y338" s="375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16.5" customHeight="1" x14ac:dyDescent="0.25">
      <c r="A339" s="54" t="s">
        <v>439</v>
      </c>
      <c r="B339" s="54" t="s">
        <v>440</v>
      </c>
      <c r="C339" s="31">
        <v>4301060325</v>
      </c>
      <c r="D339" s="378">
        <v>4607091380897</v>
      </c>
      <c r="E339" s="379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49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4"/>
      <c r="R339" s="384"/>
      <c r="S339" s="384"/>
      <c r="T339" s="385"/>
      <c r="U339" s="34"/>
      <c r="V339" s="34"/>
      <c r="W339" s="35" t="s">
        <v>68</v>
      </c>
      <c r="X339" s="374">
        <v>0</v>
      </c>
      <c r="Y339" s="375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398"/>
      <c r="B340" s="381"/>
      <c r="C340" s="381"/>
      <c r="D340" s="381"/>
      <c r="E340" s="381"/>
      <c r="F340" s="381"/>
      <c r="G340" s="381"/>
      <c r="H340" s="381"/>
      <c r="I340" s="381"/>
      <c r="J340" s="381"/>
      <c r="K340" s="381"/>
      <c r="L340" s="381"/>
      <c r="M340" s="381"/>
      <c r="N340" s="381"/>
      <c r="O340" s="399"/>
      <c r="P340" s="391" t="s">
        <v>69</v>
      </c>
      <c r="Q340" s="392"/>
      <c r="R340" s="392"/>
      <c r="S340" s="392"/>
      <c r="T340" s="392"/>
      <c r="U340" s="392"/>
      <c r="V340" s="393"/>
      <c r="W340" s="37" t="s">
        <v>70</v>
      </c>
      <c r="X340" s="376">
        <f>IFERROR(X337/H337,"0")+IFERROR(X338/H338,"0")+IFERROR(X339/H339,"0")</f>
        <v>0</v>
      </c>
      <c r="Y340" s="376">
        <f>IFERROR(Y337/H337,"0")+IFERROR(Y338/H338,"0")+IFERROR(Y339/H339,"0")</f>
        <v>0</v>
      </c>
      <c r="Z340" s="376">
        <f>IFERROR(IF(Z337="",0,Z337),"0")+IFERROR(IF(Z338="",0,Z338),"0")+IFERROR(IF(Z339="",0,Z339),"0")</f>
        <v>0</v>
      </c>
      <c r="AA340" s="377"/>
      <c r="AB340" s="377"/>
      <c r="AC340" s="377"/>
    </row>
    <row r="341" spans="1:68" x14ac:dyDescent="0.2">
      <c r="A341" s="381"/>
      <c r="B341" s="381"/>
      <c r="C341" s="381"/>
      <c r="D341" s="381"/>
      <c r="E341" s="381"/>
      <c r="F341" s="381"/>
      <c r="G341" s="381"/>
      <c r="H341" s="381"/>
      <c r="I341" s="381"/>
      <c r="J341" s="381"/>
      <c r="K341" s="381"/>
      <c r="L341" s="381"/>
      <c r="M341" s="381"/>
      <c r="N341" s="381"/>
      <c r="O341" s="399"/>
      <c r="P341" s="391" t="s">
        <v>69</v>
      </c>
      <c r="Q341" s="392"/>
      <c r="R341" s="392"/>
      <c r="S341" s="392"/>
      <c r="T341" s="392"/>
      <c r="U341" s="392"/>
      <c r="V341" s="393"/>
      <c r="W341" s="37" t="s">
        <v>68</v>
      </c>
      <c r="X341" s="376">
        <f>IFERROR(SUM(X337:X339),"0")</f>
        <v>0</v>
      </c>
      <c r="Y341" s="376">
        <f>IFERROR(SUM(Y337:Y339),"0")</f>
        <v>0</v>
      </c>
      <c r="Z341" s="37"/>
      <c r="AA341" s="377"/>
      <c r="AB341" s="377"/>
      <c r="AC341" s="377"/>
    </row>
    <row r="342" spans="1:68" ht="14.25" customHeight="1" x14ac:dyDescent="0.25">
      <c r="A342" s="395" t="s">
        <v>95</v>
      </c>
      <c r="B342" s="381"/>
      <c r="C342" s="381"/>
      <c r="D342" s="381"/>
      <c r="E342" s="381"/>
      <c r="F342" s="381"/>
      <c r="G342" s="381"/>
      <c r="H342" s="381"/>
      <c r="I342" s="381"/>
      <c r="J342" s="381"/>
      <c r="K342" s="381"/>
      <c r="L342" s="381"/>
      <c r="M342" s="381"/>
      <c r="N342" s="381"/>
      <c r="O342" s="381"/>
      <c r="P342" s="381"/>
      <c r="Q342" s="381"/>
      <c r="R342" s="381"/>
      <c r="S342" s="381"/>
      <c r="T342" s="381"/>
      <c r="U342" s="381"/>
      <c r="V342" s="381"/>
      <c r="W342" s="381"/>
      <c r="X342" s="381"/>
      <c r="Y342" s="381"/>
      <c r="Z342" s="381"/>
      <c r="AA342" s="370"/>
      <c r="AB342" s="370"/>
      <c r="AC342" s="370"/>
    </row>
    <row r="343" spans="1:68" ht="16.5" customHeight="1" x14ac:dyDescent="0.25">
      <c r="A343" s="54" t="s">
        <v>441</v>
      </c>
      <c r="B343" s="54" t="s">
        <v>442</v>
      </c>
      <c r="C343" s="31">
        <v>4301030232</v>
      </c>
      <c r="D343" s="378">
        <v>4607091388374</v>
      </c>
      <c r="E343" s="379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1" t="s">
        <v>443</v>
      </c>
      <c r="Q343" s="384"/>
      <c r="R343" s="384"/>
      <c r="S343" s="384"/>
      <c r="T343" s="385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444</v>
      </c>
      <c r="B344" s="54" t="s">
        <v>445</v>
      </c>
      <c r="C344" s="31">
        <v>4301030235</v>
      </c>
      <c r="D344" s="378">
        <v>4607091388381</v>
      </c>
      <c r="E344" s="379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25" t="s">
        <v>446</v>
      </c>
      <c r="Q344" s="384"/>
      <c r="R344" s="384"/>
      <c r="S344" s="384"/>
      <c r="T344" s="385"/>
      <c r="U344" s="34"/>
      <c r="V344" s="34"/>
      <c r="W344" s="35" t="s">
        <v>68</v>
      </c>
      <c r="X344" s="374">
        <v>0</v>
      </c>
      <c r="Y344" s="375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447</v>
      </c>
      <c r="B345" s="54" t="s">
        <v>448</v>
      </c>
      <c r="C345" s="31">
        <v>4301032015</v>
      </c>
      <c r="D345" s="378">
        <v>4607091383102</v>
      </c>
      <c r="E345" s="379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4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4"/>
      <c r="R345" s="384"/>
      <c r="S345" s="384"/>
      <c r="T345" s="385"/>
      <c r="U345" s="34"/>
      <c r="V345" s="34"/>
      <c r="W345" s="35" t="s">
        <v>68</v>
      </c>
      <c r="X345" s="374">
        <v>0</v>
      </c>
      <c r="Y345" s="375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449</v>
      </c>
      <c r="B346" s="54" t="s">
        <v>450</v>
      </c>
      <c r="C346" s="31">
        <v>4301030233</v>
      </c>
      <c r="D346" s="378">
        <v>4607091388404</v>
      </c>
      <c r="E346" s="379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67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4"/>
      <c r="R346" s="384"/>
      <c r="S346" s="384"/>
      <c r="T346" s="385"/>
      <c r="U346" s="34"/>
      <c r="V346" s="34"/>
      <c r="W346" s="35" t="s">
        <v>68</v>
      </c>
      <c r="X346" s="374">
        <v>0</v>
      </c>
      <c r="Y346" s="375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398"/>
      <c r="B347" s="381"/>
      <c r="C347" s="381"/>
      <c r="D347" s="381"/>
      <c r="E347" s="381"/>
      <c r="F347" s="381"/>
      <c r="G347" s="381"/>
      <c r="H347" s="381"/>
      <c r="I347" s="381"/>
      <c r="J347" s="381"/>
      <c r="K347" s="381"/>
      <c r="L347" s="381"/>
      <c r="M347" s="381"/>
      <c r="N347" s="381"/>
      <c r="O347" s="399"/>
      <c r="P347" s="391" t="s">
        <v>69</v>
      </c>
      <c r="Q347" s="392"/>
      <c r="R347" s="392"/>
      <c r="S347" s="392"/>
      <c r="T347" s="392"/>
      <c r="U347" s="392"/>
      <c r="V347" s="393"/>
      <c r="W347" s="37" t="s">
        <v>70</v>
      </c>
      <c r="X347" s="376">
        <f>IFERROR(X343/H343,"0")+IFERROR(X344/H344,"0")+IFERROR(X345/H345,"0")+IFERROR(X346/H346,"0")</f>
        <v>0</v>
      </c>
      <c r="Y347" s="376">
        <f>IFERROR(Y343/H343,"0")+IFERROR(Y344/H344,"0")+IFERROR(Y345/H345,"0")+IFERROR(Y346/H346,"0")</f>
        <v>0</v>
      </c>
      <c r="Z347" s="376">
        <f>IFERROR(IF(Z343="",0,Z343),"0")+IFERROR(IF(Z344="",0,Z344),"0")+IFERROR(IF(Z345="",0,Z345),"0")+IFERROR(IF(Z346="",0,Z346),"0")</f>
        <v>0</v>
      </c>
      <c r="AA347" s="377"/>
      <c r="AB347" s="377"/>
      <c r="AC347" s="377"/>
    </row>
    <row r="348" spans="1:68" x14ac:dyDescent="0.2">
      <c r="A348" s="381"/>
      <c r="B348" s="381"/>
      <c r="C348" s="381"/>
      <c r="D348" s="381"/>
      <c r="E348" s="381"/>
      <c r="F348" s="381"/>
      <c r="G348" s="381"/>
      <c r="H348" s="381"/>
      <c r="I348" s="381"/>
      <c r="J348" s="381"/>
      <c r="K348" s="381"/>
      <c r="L348" s="381"/>
      <c r="M348" s="381"/>
      <c r="N348" s="381"/>
      <c r="O348" s="399"/>
      <c r="P348" s="391" t="s">
        <v>69</v>
      </c>
      <c r="Q348" s="392"/>
      <c r="R348" s="392"/>
      <c r="S348" s="392"/>
      <c r="T348" s="392"/>
      <c r="U348" s="392"/>
      <c r="V348" s="393"/>
      <c r="W348" s="37" t="s">
        <v>68</v>
      </c>
      <c r="X348" s="376">
        <f>IFERROR(SUM(X343:X346),"0")</f>
        <v>0</v>
      </c>
      <c r="Y348" s="376">
        <f>IFERROR(SUM(Y343:Y346),"0")</f>
        <v>0</v>
      </c>
      <c r="Z348" s="37"/>
      <c r="AA348" s="377"/>
      <c r="AB348" s="377"/>
      <c r="AC348" s="377"/>
    </row>
    <row r="349" spans="1:68" ht="14.25" customHeight="1" x14ac:dyDescent="0.25">
      <c r="A349" s="395" t="s">
        <v>451</v>
      </c>
      <c r="B349" s="381"/>
      <c r="C349" s="381"/>
      <c r="D349" s="381"/>
      <c r="E349" s="381"/>
      <c r="F349" s="381"/>
      <c r="G349" s="381"/>
      <c r="H349" s="381"/>
      <c r="I349" s="381"/>
      <c r="J349" s="381"/>
      <c r="K349" s="381"/>
      <c r="L349" s="381"/>
      <c r="M349" s="381"/>
      <c r="N349" s="381"/>
      <c r="O349" s="381"/>
      <c r="P349" s="381"/>
      <c r="Q349" s="381"/>
      <c r="R349" s="381"/>
      <c r="S349" s="381"/>
      <c r="T349" s="381"/>
      <c r="U349" s="381"/>
      <c r="V349" s="381"/>
      <c r="W349" s="381"/>
      <c r="X349" s="381"/>
      <c r="Y349" s="381"/>
      <c r="Z349" s="381"/>
      <c r="AA349" s="370"/>
      <c r="AB349" s="370"/>
      <c r="AC349" s="370"/>
    </row>
    <row r="350" spans="1:68" ht="16.5" customHeight="1" x14ac:dyDescent="0.25">
      <c r="A350" s="54" t="s">
        <v>452</v>
      </c>
      <c r="B350" s="54" t="s">
        <v>453</v>
      </c>
      <c r="C350" s="31">
        <v>4301180007</v>
      </c>
      <c r="D350" s="378">
        <v>4680115881808</v>
      </c>
      <c r="E350" s="379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5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4"/>
      <c r="R350" s="384"/>
      <c r="S350" s="384"/>
      <c r="T350" s="385"/>
      <c r="U350" s="34"/>
      <c r="V350" s="34"/>
      <c r="W350" s="35" t="s">
        <v>68</v>
      </c>
      <c r="X350" s="374">
        <v>0</v>
      </c>
      <c r="Y350" s="375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456</v>
      </c>
      <c r="B351" s="54" t="s">
        <v>457</v>
      </c>
      <c r="C351" s="31">
        <v>4301180006</v>
      </c>
      <c r="D351" s="378">
        <v>4680115881822</v>
      </c>
      <c r="E351" s="379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5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4"/>
      <c r="R351" s="384"/>
      <c r="S351" s="384"/>
      <c r="T351" s="385"/>
      <c r="U351" s="34"/>
      <c r="V351" s="34"/>
      <c r="W351" s="35" t="s">
        <v>68</v>
      </c>
      <c r="X351" s="374">
        <v>0</v>
      </c>
      <c r="Y351" s="375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458</v>
      </c>
      <c r="B352" s="54" t="s">
        <v>459</v>
      </c>
      <c r="C352" s="31">
        <v>4301180001</v>
      </c>
      <c r="D352" s="378">
        <v>4680115880016</v>
      </c>
      <c r="E352" s="379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5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4"/>
      <c r="R352" s="384"/>
      <c r="S352" s="384"/>
      <c r="T352" s="385"/>
      <c r="U352" s="34"/>
      <c r="V352" s="34"/>
      <c r="W352" s="35" t="s">
        <v>68</v>
      </c>
      <c r="X352" s="374">
        <v>0</v>
      </c>
      <c r="Y352" s="375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398"/>
      <c r="B353" s="381"/>
      <c r="C353" s="381"/>
      <c r="D353" s="381"/>
      <c r="E353" s="381"/>
      <c r="F353" s="381"/>
      <c r="G353" s="381"/>
      <c r="H353" s="381"/>
      <c r="I353" s="381"/>
      <c r="J353" s="381"/>
      <c r="K353" s="381"/>
      <c r="L353" s="381"/>
      <c r="M353" s="381"/>
      <c r="N353" s="381"/>
      <c r="O353" s="399"/>
      <c r="P353" s="391" t="s">
        <v>69</v>
      </c>
      <c r="Q353" s="392"/>
      <c r="R353" s="392"/>
      <c r="S353" s="392"/>
      <c r="T353" s="392"/>
      <c r="U353" s="392"/>
      <c r="V353" s="393"/>
      <c r="W353" s="37" t="s">
        <v>70</v>
      </c>
      <c r="X353" s="376">
        <f>IFERROR(X350/H350,"0")+IFERROR(X351/H351,"0")+IFERROR(X352/H352,"0")</f>
        <v>0</v>
      </c>
      <c r="Y353" s="376">
        <f>IFERROR(Y350/H350,"0")+IFERROR(Y351/H351,"0")+IFERROR(Y352/H352,"0")</f>
        <v>0</v>
      </c>
      <c r="Z353" s="376">
        <f>IFERROR(IF(Z350="",0,Z350),"0")+IFERROR(IF(Z351="",0,Z351),"0")+IFERROR(IF(Z352="",0,Z352),"0")</f>
        <v>0</v>
      </c>
      <c r="AA353" s="377"/>
      <c r="AB353" s="377"/>
      <c r="AC353" s="377"/>
    </row>
    <row r="354" spans="1:68" x14ac:dyDescent="0.2">
      <c r="A354" s="381"/>
      <c r="B354" s="381"/>
      <c r="C354" s="381"/>
      <c r="D354" s="381"/>
      <c r="E354" s="381"/>
      <c r="F354" s="381"/>
      <c r="G354" s="381"/>
      <c r="H354" s="381"/>
      <c r="I354" s="381"/>
      <c r="J354" s="381"/>
      <c r="K354" s="381"/>
      <c r="L354" s="381"/>
      <c r="M354" s="381"/>
      <c r="N354" s="381"/>
      <c r="O354" s="399"/>
      <c r="P354" s="391" t="s">
        <v>69</v>
      </c>
      <c r="Q354" s="392"/>
      <c r="R354" s="392"/>
      <c r="S354" s="392"/>
      <c r="T354" s="392"/>
      <c r="U354" s="392"/>
      <c r="V354" s="393"/>
      <c r="W354" s="37" t="s">
        <v>68</v>
      </c>
      <c r="X354" s="376">
        <f>IFERROR(SUM(X350:X352),"0")</f>
        <v>0</v>
      </c>
      <c r="Y354" s="376">
        <f>IFERROR(SUM(Y350:Y352),"0")</f>
        <v>0</v>
      </c>
      <c r="Z354" s="37"/>
      <c r="AA354" s="377"/>
      <c r="AB354" s="377"/>
      <c r="AC354" s="377"/>
    </row>
    <row r="355" spans="1:68" ht="16.5" customHeight="1" x14ac:dyDescent="0.25">
      <c r="A355" s="394" t="s">
        <v>460</v>
      </c>
      <c r="B355" s="381"/>
      <c r="C355" s="381"/>
      <c r="D355" s="381"/>
      <c r="E355" s="381"/>
      <c r="F355" s="381"/>
      <c r="G355" s="381"/>
      <c r="H355" s="381"/>
      <c r="I355" s="381"/>
      <c r="J355" s="381"/>
      <c r="K355" s="381"/>
      <c r="L355" s="381"/>
      <c r="M355" s="381"/>
      <c r="N355" s="381"/>
      <c r="O355" s="381"/>
      <c r="P355" s="381"/>
      <c r="Q355" s="381"/>
      <c r="R355" s="381"/>
      <c r="S355" s="381"/>
      <c r="T355" s="381"/>
      <c r="U355" s="381"/>
      <c r="V355" s="381"/>
      <c r="W355" s="381"/>
      <c r="X355" s="381"/>
      <c r="Y355" s="381"/>
      <c r="Z355" s="381"/>
      <c r="AA355" s="369"/>
      <c r="AB355" s="369"/>
      <c r="AC355" s="369"/>
    </row>
    <row r="356" spans="1:68" ht="14.25" customHeight="1" x14ac:dyDescent="0.25">
      <c r="A356" s="395" t="s">
        <v>63</v>
      </c>
      <c r="B356" s="381"/>
      <c r="C356" s="381"/>
      <c r="D356" s="381"/>
      <c r="E356" s="381"/>
      <c r="F356" s="381"/>
      <c r="G356" s="381"/>
      <c r="H356" s="381"/>
      <c r="I356" s="381"/>
      <c r="J356" s="381"/>
      <c r="K356" s="381"/>
      <c r="L356" s="381"/>
      <c r="M356" s="381"/>
      <c r="N356" s="381"/>
      <c r="O356" s="381"/>
      <c r="P356" s="381"/>
      <c r="Q356" s="381"/>
      <c r="R356" s="381"/>
      <c r="S356" s="381"/>
      <c r="T356" s="381"/>
      <c r="U356" s="381"/>
      <c r="V356" s="381"/>
      <c r="W356" s="381"/>
      <c r="X356" s="381"/>
      <c r="Y356" s="381"/>
      <c r="Z356" s="381"/>
      <c r="AA356" s="370"/>
      <c r="AB356" s="370"/>
      <c r="AC356" s="370"/>
    </row>
    <row r="357" spans="1:68" ht="27" customHeight="1" x14ac:dyDescent="0.25">
      <c r="A357" s="54" t="s">
        <v>461</v>
      </c>
      <c r="B357" s="54" t="s">
        <v>462</v>
      </c>
      <c r="C357" s="31">
        <v>4301031066</v>
      </c>
      <c r="D357" s="378">
        <v>4607091383836</v>
      </c>
      <c r="E357" s="379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4"/>
      <c r="R357" s="384"/>
      <c r="S357" s="384"/>
      <c r="T357" s="385"/>
      <c r="U357" s="34"/>
      <c r="V357" s="34"/>
      <c r="W357" s="35" t="s">
        <v>68</v>
      </c>
      <c r="X357" s="374">
        <v>0</v>
      </c>
      <c r="Y357" s="375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398"/>
      <c r="B358" s="381"/>
      <c r="C358" s="381"/>
      <c r="D358" s="381"/>
      <c r="E358" s="381"/>
      <c r="F358" s="381"/>
      <c r="G358" s="381"/>
      <c r="H358" s="381"/>
      <c r="I358" s="381"/>
      <c r="J358" s="381"/>
      <c r="K358" s="381"/>
      <c r="L358" s="381"/>
      <c r="M358" s="381"/>
      <c r="N358" s="381"/>
      <c r="O358" s="399"/>
      <c r="P358" s="391" t="s">
        <v>69</v>
      </c>
      <c r="Q358" s="392"/>
      <c r="R358" s="392"/>
      <c r="S358" s="392"/>
      <c r="T358" s="392"/>
      <c r="U358" s="392"/>
      <c r="V358" s="393"/>
      <c r="W358" s="37" t="s">
        <v>70</v>
      </c>
      <c r="X358" s="376">
        <f>IFERROR(X357/H357,"0")</f>
        <v>0</v>
      </c>
      <c r="Y358" s="376">
        <f>IFERROR(Y357/H357,"0")</f>
        <v>0</v>
      </c>
      <c r="Z358" s="376">
        <f>IFERROR(IF(Z357="",0,Z357),"0")</f>
        <v>0</v>
      </c>
      <c r="AA358" s="377"/>
      <c r="AB358" s="377"/>
      <c r="AC358" s="377"/>
    </row>
    <row r="359" spans="1:68" x14ac:dyDescent="0.2">
      <c r="A359" s="381"/>
      <c r="B359" s="381"/>
      <c r="C359" s="381"/>
      <c r="D359" s="381"/>
      <c r="E359" s="381"/>
      <c r="F359" s="381"/>
      <c r="G359" s="381"/>
      <c r="H359" s="381"/>
      <c r="I359" s="381"/>
      <c r="J359" s="381"/>
      <c r="K359" s="381"/>
      <c r="L359" s="381"/>
      <c r="M359" s="381"/>
      <c r="N359" s="381"/>
      <c r="O359" s="399"/>
      <c r="P359" s="391" t="s">
        <v>69</v>
      </c>
      <c r="Q359" s="392"/>
      <c r="R359" s="392"/>
      <c r="S359" s="392"/>
      <c r="T359" s="392"/>
      <c r="U359" s="392"/>
      <c r="V359" s="393"/>
      <c r="W359" s="37" t="s">
        <v>68</v>
      </c>
      <c r="X359" s="376">
        <f>IFERROR(SUM(X357:X357),"0")</f>
        <v>0</v>
      </c>
      <c r="Y359" s="376">
        <f>IFERROR(SUM(Y357:Y357),"0")</f>
        <v>0</v>
      </c>
      <c r="Z359" s="37"/>
      <c r="AA359" s="377"/>
      <c r="AB359" s="377"/>
      <c r="AC359" s="377"/>
    </row>
    <row r="360" spans="1:68" ht="14.25" customHeight="1" x14ac:dyDescent="0.25">
      <c r="A360" s="395" t="s">
        <v>71</v>
      </c>
      <c r="B360" s="381"/>
      <c r="C360" s="381"/>
      <c r="D360" s="381"/>
      <c r="E360" s="381"/>
      <c r="F360" s="381"/>
      <c r="G360" s="381"/>
      <c r="H360" s="381"/>
      <c r="I360" s="381"/>
      <c r="J360" s="381"/>
      <c r="K360" s="381"/>
      <c r="L360" s="381"/>
      <c r="M360" s="381"/>
      <c r="N360" s="381"/>
      <c r="O360" s="381"/>
      <c r="P360" s="381"/>
      <c r="Q360" s="381"/>
      <c r="R360" s="381"/>
      <c r="S360" s="381"/>
      <c r="T360" s="381"/>
      <c r="U360" s="381"/>
      <c r="V360" s="381"/>
      <c r="W360" s="381"/>
      <c r="X360" s="381"/>
      <c r="Y360" s="381"/>
      <c r="Z360" s="381"/>
      <c r="AA360" s="370"/>
      <c r="AB360" s="370"/>
      <c r="AC360" s="370"/>
    </row>
    <row r="361" spans="1:68" ht="27" customHeight="1" x14ac:dyDescent="0.25">
      <c r="A361" s="54" t="s">
        <v>463</v>
      </c>
      <c r="B361" s="54" t="s">
        <v>464</v>
      </c>
      <c r="C361" s="31">
        <v>4301051142</v>
      </c>
      <c r="D361" s="378">
        <v>4607091387919</v>
      </c>
      <c r="E361" s="379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57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4"/>
      <c r="R361" s="384"/>
      <c r="S361" s="384"/>
      <c r="T361" s="385"/>
      <c r="U361" s="34"/>
      <c r="V361" s="34"/>
      <c r="W361" s="35" t="s">
        <v>68</v>
      </c>
      <c r="X361" s="374">
        <v>0</v>
      </c>
      <c r="Y361" s="375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465</v>
      </c>
      <c r="B362" s="54" t="s">
        <v>466</v>
      </c>
      <c r="C362" s="31">
        <v>4301051461</v>
      </c>
      <c r="D362" s="378">
        <v>4680115883604</v>
      </c>
      <c r="E362" s="379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113</v>
      </c>
      <c r="N362" s="33"/>
      <c r="O362" s="32">
        <v>45</v>
      </c>
      <c r="P362" s="70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4"/>
      <c r="R362" s="384"/>
      <c r="S362" s="384"/>
      <c r="T362" s="385"/>
      <c r="U362" s="34"/>
      <c r="V362" s="34"/>
      <c r="W362" s="35" t="s">
        <v>68</v>
      </c>
      <c r="X362" s="374">
        <v>0</v>
      </c>
      <c r="Y362" s="375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467</v>
      </c>
      <c r="B363" s="54" t="s">
        <v>468</v>
      </c>
      <c r="C363" s="31">
        <v>4301051485</v>
      </c>
      <c r="D363" s="378">
        <v>4680115883567</v>
      </c>
      <c r="E363" s="379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6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4"/>
      <c r="R363" s="384"/>
      <c r="S363" s="384"/>
      <c r="T363" s="385"/>
      <c r="U363" s="34"/>
      <c r="V363" s="34"/>
      <c r="W363" s="35" t="s">
        <v>68</v>
      </c>
      <c r="X363" s="374">
        <v>0</v>
      </c>
      <c r="Y363" s="375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398"/>
      <c r="B364" s="381"/>
      <c r="C364" s="381"/>
      <c r="D364" s="381"/>
      <c r="E364" s="381"/>
      <c r="F364" s="381"/>
      <c r="G364" s="381"/>
      <c r="H364" s="381"/>
      <c r="I364" s="381"/>
      <c r="J364" s="381"/>
      <c r="K364" s="381"/>
      <c r="L364" s="381"/>
      <c r="M364" s="381"/>
      <c r="N364" s="381"/>
      <c r="O364" s="399"/>
      <c r="P364" s="391" t="s">
        <v>69</v>
      </c>
      <c r="Q364" s="392"/>
      <c r="R364" s="392"/>
      <c r="S364" s="392"/>
      <c r="T364" s="392"/>
      <c r="U364" s="392"/>
      <c r="V364" s="393"/>
      <c r="W364" s="37" t="s">
        <v>70</v>
      </c>
      <c r="X364" s="376">
        <f>IFERROR(X361/H361,"0")+IFERROR(X362/H362,"0")+IFERROR(X363/H363,"0")</f>
        <v>0</v>
      </c>
      <c r="Y364" s="376">
        <f>IFERROR(Y361/H361,"0")+IFERROR(Y362/H362,"0")+IFERROR(Y363/H363,"0")</f>
        <v>0</v>
      </c>
      <c r="Z364" s="376">
        <f>IFERROR(IF(Z361="",0,Z361),"0")+IFERROR(IF(Z362="",0,Z362),"0")+IFERROR(IF(Z363="",0,Z363),"0")</f>
        <v>0</v>
      </c>
      <c r="AA364" s="377"/>
      <c r="AB364" s="377"/>
      <c r="AC364" s="377"/>
    </row>
    <row r="365" spans="1:68" x14ac:dyDescent="0.2">
      <c r="A365" s="381"/>
      <c r="B365" s="381"/>
      <c r="C365" s="381"/>
      <c r="D365" s="381"/>
      <c r="E365" s="381"/>
      <c r="F365" s="381"/>
      <c r="G365" s="381"/>
      <c r="H365" s="381"/>
      <c r="I365" s="381"/>
      <c r="J365" s="381"/>
      <c r="K365" s="381"/>
      <c r="L365" s="381"/>
      <c r="M365" s="381"/>
      <c r="N365" s="381"/>
      <c r="O365" s="399"/>
      <c r="P365" s="391" t="s">
        <v>69</v>
      </c>
      <c r="Q365" s="392"/>
      <c r="R365" s="392"/>
      <c r="S365" s="392"/>
      <c r="T365" s="392"/>
      <c r="U365" s="392"/>
      <c r="V365" s="393"/>
      <c r="W365" s="37" t="s">
        <v>68</v>
      </c>
      <c r="X365" s="376">
        <f>IFERROR(SUM(X361:X363),"0")</f>
        <v>0</v>
      </c>
      <c r="Y365" s="376">
        <f>IFERROR(SUM(Y361:Y363),"0")</f>
        <v>0</v>
      </c>
      <c r="Z365" s="37"/>
      <c r="AA365" s="377"/>
      <c r="AB365" s="377"/>
      <c r="AC365" s="377"/>
    </row>
    <row r="366" spans="1:68" ht="27.75" customHeight="1" x14ac:dyDescent="0.2">
      <c r="A366" s="441" t="s">
        <v>469</v>
      </c>
      <c r="B366" s="442"/>
      <c r="C366" s="442"/>
      <c r="D366" s="442"/>
      <c r="E366" s="442"/>
      <c r="F366" s="442"/>
      <c r="G366" s="442"/>
      <c r="H366" s="442"/>
      <c r="I366" s="442"/>
      <c r="J366" s="442"/>
      <c r="K366" s="442"/>
      <c r="L366" s="442"/>
      <c r="M366" s="442"/>
      <c r="N366" s="442"/>
      <c r="O366" s="442"/>
      <c r="P366" s="442"/>
      <c r="Q366" s="442"/>
      <c r="R366" s="442"/>
      <c r="S366" s="442"/>
      <c r="T366" s="442"/>
      <c r="U366" s="442"/>
      <c r="V366" s="442"/>
      <c r="W366" s="442"/>
      <c r="X366" s="442"/>
      <c r="Y366" s="442"/>
      <c r="Z366" s="442"/>
      <c r="AA366" s="48"/>
      <c r="AB366" s="48"/>
      <c r="AC366" s="48"/>
    </row>
    <row r="367" spans="1:68" ht="16.5" customHeight="1" x14ac:dyDescent="0.25">
      <c r="A367" s="394" t="s">
        <v>470</v>
      </c>
      <c r="B367" s="381"/>
      <c r="C367" s="381"/>
      <c r="D367" s="381"/>
      <c r="E367" s="381"/>
      <c r="F367" s="381"/>
      <c r="G367" s="381"/>
      <c r="H367" s="381"/>
      <c r="I367" s="381"/>
      <c r="J367" s="381"/>
      <c r="K367" s="381"/>
      <c r="L367" s="381"/>
      <c r="M367" s="381"/>
      <c r="N367" s="381"/>
      <c r="O367" s="381"/>
      <c r="P367" s="381"/>
      <c r="Q367" s="381"/>
      <c r="R367" s="381"/>
      <c r="S367" s="381"/>
      <c r="T367" s="381"/>
      <c r="U367" s="381"/>
      <c r="V367" s="381"/>
      <c r="W367" s="381"/>
      <c r="X367" s="381"/>
      <c r="Y367" s="381"/>
      <c r="Z367" s="381"/>
      <c r="AA367" s="369"/>
      <c r="AB367" s="369"/>
      <c r="AC367" s="369"/>
    </row>
    <row r="368" spans="1:68" ht="14.25" customHeight="1" x14ac:dyDescent="0.25">
      <c r="A368" s="395" t="s">
        <v>109</v>
      </c>
      <c r="B368" s="381"/>
      <c r="C368" s="381"/>
      <c r="D368" s="381"/>
      <c r="E368" s="381"/>
      <c r="F368" s="381"/>
      <c r="G368" s="381"/>
      <c r="H368" s="381"/>
      <c r="I368" s="381"/>
      <c r="J368" s="381"/>
      <c r="K368" s="381"/>
      <c r="L368" s="381"/>
      <c r="M368" s="381"/>
      <c r="N368" s="381"/>
      <c r="O368" s="381"/>
      <c r="P368" s="381"/>
      <c r="Q368" s="381"/>
      <c r="R368" s="381"/>
      <c r="S368" s="381"/>
      <c r="T368" s="381"/>
      <c r="U368" s="381"/>
      <c r="V368" s="381"/>
      <c r="W368" s="381"/>
      <c r="X368" s="381"/>
      <c r="Y368" s="381"/>
      <c r="Z368" s="381"/>
      <c r="AA368" s="370"/>
      <c r="AB368" s="370"/>
      <c r="AC368" s="370"/>
    </row>
    <row r="369" spans="1:68" ht="27" customHeight="1" x14ac:dyDescent="0.25">
      <c r="A369" s="54" t="s">
        <v>471</v>
      </c>
      <c r="B369" s="54" t="s">
        <v>472</v>
      </c>
      <c r="C369" s="31">
        <v>4301011869</v>
      </c>
      <c r="D369" s="378">
        <v>4680115884847</v>
      </c>
      <c r="E369" s="379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67</v>
      </c>
      <c r="N369" s="33"/>
      <c r="O369" s="32">
        <v>60</v>
      </c>
      <c r="P369" s="70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4"/>
      <c r="R369" s="384"/>
      <c r="S369" s="384"/>
      <c r="T369" s="385"/>
      <c r="U369" s="34"/>
      <c r="V369" s="34"/>
      <c r="W369" s="35" t="s">
        <v>68</v>
      </c>
      <c r="X369" s="374">
        <v>1350</v>
      </c>
      <c r="Y369" s="375">
        <f t="shared" ref="Y369:Y377" si="62">IFERROR(IF(X369="",0,CEILING((X369/$H369),1)*$H369),"")</f>
        <v>1350</v>
      </c>
      <c r="Z369" s="36">
        <f>IFERROR(IF(Y369=0,"",ROUNDUP(Y369/H369,0)*0.02175),"")</f>
        <v>1.9574999999999998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1393.2</v>
      </c>
      <c r="BN369" s="64">
        <f t="shared" ref="BN369:BN377" si="64">IFERROR(Y369*I369/H369,"0")</f>
        <v>1393.2</v>
      </c>
      <c r="BO369" s="64">
        <f t="shared" ref="BO369:BO377" si="65">IFERROR(1/J369*(X369/H369),"0")</f>
        <v>1.875</v>
      </c>
      <c r="BP369" s="64">
        <f t="shared" ref="BP369:BP377" si="66">IFERROR(1/J369*(Y369/H369),"0")</f>
        <v>1.875</v>
      </c>
    </row>
    <row r="370" spans="1:68" ht="27" customHeight="1" x14ac:dyDescent="0.25">
      <c r="A370" s="54" t="s">
        <v>471</v>
      </c>
      <c r="B370" s="54" t="s">
        <v>473</v>
      </c>
      <c r="C370" s="31">
        <v>4301011946</v>
      </c>
      <c r="D370" s="378">
        <v>4680115884847</v>
      </c>
      <c r="E370" s="379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132</v>
      </c>
      <c r="N370" s="33"/>
      <c r="O370" s="32">
        <v>60</v>
      </c>
      <c r="P370" s="73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4"/>
      <c r="R370" s="384"/>
      <c r="S370" s="384"/>
      <c r="T370" s="385"/>
      <c r="U370" s="34"/>
      <c r="V370" s="34"/>
      <c r="W370" s="35" t="s">
        <v>68</v>
      </c>
      <c r="X370" s="374">
        <v>0</v>
      </c>
      <c r="Y370" s="37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474</v>
      </c>
      <c r="B371" s="54" t="s">
        <v>475</v>
      </c>
      <c r="C371" s="31">
        <v>4301011870</v>
      </c>
      <c r="D371" s="378">
        <v>4680115884854</v>
      </c>
      <c r="E371" s="379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67</v>
      </c>
      <c r="N371" s="33"/>
      <c r="O371" s="32">
        <v>60</v>
      </c>
      <c r="P371" s="5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4"/>
      <c r="R371" s="384"/>
      <c r="S371" s="384"/>
      <c r="T371" s="385"/>
      <c r="U371" s="34"/>
      <c r="V371" s="34"/>
      <c r="W371" s="35" t="s">
        <v>68</v>
      </c>
      <c r="X371" s="374">
        <v>0</v>
      </c>
      <c r="Y371" s="375">
        <f t="shared" si="62"/>
        <v>0</v>
      </c>
      <c r="Z371" s="36" t="str">
        <f>IFERROR(IF(Y371=0,"",ROUNDUP(Y371/H371,0)*0.02175),"")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476</v>
      </c>
      <c r="C372" s="31">
        <v>4301011947</v>
      </c>
      <c r="D372" s="378">
        <v>4680115884854</v>
      </c>
      <c r="E372" s="379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132</v>
      </c>
      <c r="N372" s="33"/>
      <c r="O372" s="32">
        <v>60</v>
      </c>
      <c r="P372" s="57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4"/>
      <c r="R372" s="384"/>
      <c r="S372" s="384"/>
      <c r="T372" s="385"/>
      <c r="U372" s="34"/>
      <c r="V372" s="34"/>
      <c r="W372" s="35" t="s">
        <v>68</v>
      </c>
      <c r="X372" s="374">
        <v>0</v>
      </c>
      <c r="Y372" s="375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477</v>
      </c>
      <c r="B373" s="54" t="s">
        <v>478</v>
      </c>
      <c r="C373" s="31">
        <v>4301011943</v>
      </c>
      <c r="D373" s="378">
        <v>4680115884830</v>
      </c>
      <c r="E373" s="379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132</v>
      </c>
      <c r="N373" s="33"/>
      <c r="O373" s="32">
        <v>60</v>
      </c>
      <c r="P373" s="76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4"/>
      <c r="R373" s="384"/>
      <c r="S373" s="384"/>
      <c r="T373" s="385"/>
      <c r="U373" s="34"/>
      <c r="V373" s="34"/>
      <c r="W373" s="35" t="s">
        <v>68</v>
      </c>
      <c r="X373" s="374">
        <v>0</v>
      </c>
      <c r="Y373" s="375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479</v>
      </c>
      <c r="C374" s="31">
        <v>4301011867</v>
      </c>
      <c r="D374" s="378">
        <v>4680115884830</v>
      </c>
      <c r="E374" s="379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57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4"/>
      <c r="R374" s="384"/>
      <c r="S374" s="384"/>
      <c r="T374" s="385"/>
      <c r="U374" s="34"/>
      <c r="V374" s="34"/>
      <c r="W374" s="35" t="s">
        <v>68</v>
      </c>
      <c r="X374" s="374">
        <v>1350</v>
      </c>
      <c r="Y374" s="375">
        <f t="shared" si="62"/>
        <v>1350</v>
      </c>
      <c r="Z374" s="36">
        <f>IFERROR(IF(Y374=0,"",ROUNDUP(Y374/H374,0)*0.02175),"")</f>
        <v>1.9574999999999998</v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1393.2</v>
      </c>
      <c r="BN374" s="64">
        <f t="shared" si="64"/>
        <v>1393.2</v>
      </c>
      <c r="BO374" s="64">
        <f t="shared" si="65"/>
        <v>1.875</v>
      </c>
      <c r="BP374" s="64">
        <f t="shared" si="66"/>
        <v>1.875</v>
      </c>
    </row>
    <row r="375" spans="1:68" ht="27" customHeight="1" x14ac:dyDescent="0.25">
      <c r="A375" s="54" t="s">
        <v>480</v>
      </c>
      <c r="B375" s="54" t="s">
        <v>481</v>
      </c>
      <c r="C375" s="31">
        <v>4301011433</v>
      </c>
      <c r="D375" s="378">
        <v>4680115882638</v>
      </c>
      <c r="E375" s="379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115</v>
      </c>
      <c r="N375" s="33"/>
      <c r="O375" s="32">
        <v>90</v>
      </c>
      <c r="P375" s="60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4"/>
      <c r="R375" s="384"/>
      <c r="S375" s="384"/>
      <c r="T375" s="385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482</v>
      </c>
      <c r="B376" s="54" t="s">
        <v>483</v>
      </c>
      <c r="C376" s="31">
        <v>4301011952</v>
      </c>
      <c r="D376" s="378">
        <v>4680115884922</v>
      </c>
      <c r="E376" s="379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4"/>
      <c r="R376" s="384"/>
      <c r="S376" s="384"/>
      <c r="T376" s="385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customHeight="1" x14ac:dyDescent="0.25">
      <c r="A377" s="54" t="s">
        <v>484</v>
      </c>
      <c r="B377" s="54" t="s">
        <v>485</v>
      </c>
      <c r="C377" s="31">
        <v>4301011868</v>
      </c>
      <c r="D377" s="378">
        <v>4680115884861</v>
      </c>
      <c r="E377" s="379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4"/>
      <c r="R377" s="384"/>
      <c r="S377" s="384"/>
      <c r="T377" s="385"/>
      <c r="U377" s="34"/>
      <c r="V377" s="34"/>
      <c r="W377" s="35" t="s">
        <v>68</v>
      </c>
      <c r="X377" s="374">
        <v>0</v>
      </c>
      <c r="Y377" s="375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398"/>
      <c r="B378" s="381"/>
      <c r="C378" s="381"/>
      <c r="D378" s="381"/>
      <c r="E378" s="381"/>
      <c r="F378" s="381"/>
      <c r="G378" s="381"/>
      <c r="H378" s="381"/>
      <c r="I378" s="381"/>
      <c r="J378" s="381"/>
      <c r="K378" s="381"/>
      <c r="L378" s="381"/>
      <c r="M378" s="381"/>
      <c r="N378" s="381"/>
      <c r="O378" s="399"/>
      <c r="P378" s="391" t="s">
        <v>69</v>
      </c>
      <c r="Q378" s="392"/>
      <c r="R378" s="392"/>
      <c r="S378" s="392"/>
      <c r="T378" s="392"/>
      <c r="U378" s="392"/>
      <c r="V378" s="393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180</v>
      </c>
      <c r="Y378" s="376">
        <f>IFERROR(Y369/H369,"0")+IFERROR(Y370/H370,"0")+IFERROR(Y371/H371,"0")+IFERROR(Y372/H372,"0")+IFERROR(Y373/H373,"0")+IFERROR(Y374/H374,"0")+IFERROR(Y375/H375,"0")+IFERROR(Y376/H376,"0")+IFERROR(Y377/H377,"0")</f>
        <v>180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3.9149999999999996</v>
      </c>
      <c r="AA378" s="377"/>
      <c r="AB378" s="377"/>
      <c r="AC378" s="377"/>
    </row>
    <row r="379" spans="1:68" x14ac:dyDescent="0.2">
      <c r="A379" s="381"/>
      <c r="B379" s="381"/>
      <c r="C379" s="381"/>
      <c r="D379" s="381"/>
      <c r="E379" s="381"/>
      <c r="F379" s="381"/>
      <c r="G379" s="381"/>
      <c r="H379" s="381"/>
      <c r="I379" s="381"/>
      <c r="J379" s="381"/>
      <c r="K379" s="381"/>
      <c r="L379" s="381"/>
      <c r="M379" s="381"/>
      <c r="N379" s="381"/>
      <c r="O379" s="399"/>
      <c r="P379" s="391" t="s">
        <v>69</v>
      </c>
      <c r="Q379" s="392"/>
      <c r="R379" s="392"/>
      <c r="S379" s="392"/>
      <c r="T379" s="392"/>
      <c r="U379" s="392"/>
      <c r="V379" s="393"/>
      <c r="W379" s="37" t="s">
        <v>68</v>
      </c>
      <c r="X379" s="376">
        <f>IFERROR(SUM(X369:X377),"0")</f>
        <v>2700</v>
      </c>
      <c r="Y379" s="376">
        <f>IFERROR(SUM(Y369:Y377),"0")</f>
        <v>2700</v>
      </c>
      <c r="Z379" s="37"/>
      <c r="AA379" s="377"/>
      <c r="AB379" s="377"/>
      <c r="AC379" s="377"/>
    </row>
    <row r="380" spans="1:68" ht="14.25" customHeight="1" x14ac:dyDescent="0.25">
      <c r="A380" s="395" t="s">
        <v>142</v>
      </c>
      <c r="B380" s="381"/>
      <c r="C380" s="381"/>
      <c r="D380" s="381"/>
      <c r="E380" s="381"/>
      <c r="F380" s="381"/>
      <c r="G380" s="381"/>
      <c r="H380" s="381"/>
      <c r="I380" s="381"/>
      <c r="J380" s="381"/>
      <c r="K380" s="381"/>
      <c r="L380" s="381"/>
      <c r="M380" s="381"/>
      <c r="N380" s="381"/>
      <c r="O380" s="381"/>
      <c r="P380" s="381"/>
      <c r="Q380" s="381"/>
      <c r="R380" s="381"/>
      <c r="S380" s="381"/>
      <c r="T380" s="381"/>
      <c r="U380" s="381"/>
      <c r="V380" s="381"/>
      <c r="W380" s="381"/>
      <c r="X380" s="381"/>
      <c r="Y380" s="381"/>
      <c r="Z380" s="381"/>
      <c r="AA380" s="370"/>
      <c r="AB380" s="370"/>
      <c r="AC380" s="370"/>
    </row>
    <row r="381" spans="1:68" ht="27" customHeight="1" x14ac:dyDescent="0.25">
      <c r="A381" s="54" t="s">
        <v>486</v>
      </c>
      <c r="B381" s="54" t="s">
        <v>487</v>
      </c>
      <c r="C381" s="31">
        <v>4301020178</v>
      </c>
      <c r="D381" s="378">
        <v>4607091383980</v>
      </c>
      <c r="E381" s="379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115</v>
      </c>
      <c r="N381" s="33"/>
      <c r="O381" s="32">
        <v>50</v>
      </c>
      <c r="P381" s="4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4"/>
      <c r="R381" s="384"/>
      <c r="S381" s="384"/>
      <c r="T381" s="385"/>
      <c r="U381" s="34"/>
      <c r="V381" s="34"/>
      <c r="W381" s="35" t="s">
        <v>68</v>
      </c>
      <c r="X381" s="374">
        <v>0</v>
      </c>
      <c r="Y381" s="375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488</v>
      </c>
      <c r="B382" s="54" t="s">
        <v>489</v>
      </c>
      <c r="C382" s="31">
        <v>4301020179</v>
      </c>
      <c r="D382" s="378">
        <v>4607091384178</v>
      </c>
      <c r="E382" s="379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115</v>
      </c>
      <c r="N382" s="33"/>
      <c r="O382" s="32">
        <v>50</v>
      </c>
      <c r="P382" s="4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4"/>
      <c r="R382" s="384"/>
      <c r="S382" s="384"/>
      <c r="T382" s="385"/>
      <c r="U382" s="34"/>
      <c r="V382" s="34"/>
      <c r="W382" s="35" t="s">
        <v>68</v>
      </c>
      <c r="X382" s="374">
        <v>0</v>
      </c>
      <c r="Y382" s="375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398"/>
      <c r="B383" s="381"/>
      <c r="C383" s="381"/>
      <c r="D383" s="381"/>
      <c r="E383" s="381"/>
      <c r="F383" s="381"/>
      <c r="G383" s="381"/>
      <c r="H383" s="381"/>
      <c r="I383" s="381"/>
      <c r="J383" s="381"/>
      <c r="K383" s="381"/>
      <c r="L383" s="381"/>
      <c r="M383" s="381"/>
      <c r="N383" s="381"/>
      <c r="O383" s="399"/>
      <c r="P383" s="391" t="s">
        <v>69</v>
      </c>
      <c r="Q383" s="392"/>
      <c r="R383" s="392"/>
      <c r="S383" s="392"/>
      <c r="T383" s="392"/>
      <c r="U383" s="392"/>
      <c r="V383" s="393"/>
      <c r="W383" s="37" t="s">
        <v>70</v>
      </c>
      <c r="X383" s="376">
        <f>IFERROR(X381/H381,"0")+IFERROR(X382/H382,"0")</f>
        <v>0</v>
      </c>
      <c r="Y383" s="376">
        <f>IFERROR(Y381/H381,"0")+IFERROR(Y382/H382,"0")</f>
        <v>0</v>
      </c>
      <c r="Z383" s="376">
        <f>IFERROR(IF(Z381="",0,Z381),"0")+IFERROR(IF(Z382="",0,Z382),"0")</f>
        <v>0</v>
      </c>
      <c r="AA383" s="377"/>
      <c r="AB383" s="377"/>
      <c r="AC383" s="377"/>
    </row>
    <row r="384" spans="1:68" x14ac:dyDescent="0.2">
      <c r="A384" s="381"/>
      <c r="B384" s="381"/>
      <c r="C384" s="381"/>
      <c r="D384" s="381"/>
      <c r="E384" s="381"/>
      <c r="F384" s="381"/>
      <c r="G384" s="381"/>
      <c r="H384" s="381"/>
      <c r="I384" s="381"/>
      <c r="J384" s="381"/>
      <c r="K384" s="381"/>
      <c r="L384" s="381"/>
      <c r="M384" s="381"/>
      <c r="N384" s="381"/>
      <c r="O384" s="399"/>
      <c r="P384" s="391" t="s">
        <v>69</v>
      </c>
      <c r="Q384" s="392"/>
      <c r="R384" s="392"/>
      <c r="S384" s="392"/>
      <c r="T384" s="392"/>
      <c r="U384" s="392"/>
      <c r="V384" s="393"/>
      <c r="W384" s="37" t="s">
        <v>68</v>
      </c>
      <c r="X384" s="376">
        <f>IFERROR(SUM(X381:X382),"0")</f>
        <v>0</v>
      </c>
      <c r="Y384" s="376">
        <f>IFERROR(SUM(Y381:Y382),"0")</f>
        <v>0</v>
      </c>
      <c r="Z384" s="37"/>
      <c r="AA384" s="377"/>
      <c r="AB384" s="377"/>
      <c r="AC384" s="377"/>
    </row>
    <row r="385" spans="1:68" ht="14.25" customHeight="1" x14ac:dyDescent="0.25">
      <c r="A385" s="395" t="s">
        <v>71</v>
      </c>
      <c r="B385" s="381"/>
      <c r="C385" s="381"/>
      <c r="D385" s="381"/>
      <c r="E385" s="381"/>
      <c r="F385" s="381"/>
      <c r="G385" s="381"/>
      <c r="H385" s="381"/>
      <c r="I385" s="381"/>
      <c r="J385" s="381"/>
      <c r="K385" s="381"/>
      <c r="L385" s="381"/>
      <c r="M385" s="381"/>
      <c r="N385" s="381"/>
      <c r="O385" s="381"/>
      <c r="P385" s="381"/>
      <c r="Q385" s="381"/>
      <c r="R385" s="381"/>
      <c r="S385" s="381"/>
      <c r="T385" s="381"/>
      <c r="U385" s="381"/>
      <c r="V385" s="381"/>
      <c r="W385" s="381"/>
      <c r="X385" s="381"/>
      <c r="Y385" s="381"/>
      <c r="Z385" s="381"/>
      <c r="AA385" s="370"/>
      <c r="AB385" s="370"/>
      <c r="AC385" s="370"/>
    </row>
    <row r="386" spans="1:68" ht="27" customHeight="1" x14ac:dyDescent="0.25">
      <c r="A386" s="54" t="s">
        <v>490</v>
      </c>
      <c r="B386" s="54" t="s">
        <v>491</v>
      </c>
      <c r="C386" s="31">
        <v>4301051639</v>
      </c>
      <c r="D386" s="378">
        <v>4607091383928</v>
      </c>
      <c r="E386" s="379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1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4"/>
      <c r="R386" s="384"/>
      <c r="S386" s="384"/>
      <c r="T386" s="385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492</v>
      </c>
      <c r="C387" s="31">
        <v>4301051560</v>
      </c>
      <c r="D387" s="378">
        <v>4607091383928</v>
      </c>
      <c r="E387" s="379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113</v>
      </c>
      <c r="N387" s="33"/>
      <c r="O387" s="32">
        <v>40</v>
      </c>
      <c r="P387" s="58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7" s="384"/>
      <c r="R387" s="384"/>
      <c r="S387" s="384"/>
      <c r="T387" s="385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493</v>
      </c>
      <c r="B388" s="54" t="s">
        <v>494</v>
      </c>
      <c r="C388" s="31">
        <v>4301051636</v>
      </c>
      <c r="D388" s="378">
        <v>4607091384260</v>
      </c>
      <c r="E388" s="379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62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4"/>
      <c r="R388" s="384"/>
      <c r="S388" s="384"/>
      <c r="T388" s="385"/>
      <c r="U388" s="34"/>
      <c r="V388" s="34"/>
      <c r="W388" s="35" t="s">
        <v>68</v>
      </c>
      <c r="X388" s="374">
        <v>0</v>
      </c>
      <c r="Y388" s="375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x14ac:dyDescent="0.2">
      <c r="A389" s="398"/>
      <c r="B389" s="381"/>
      <c r="C389" s="381"/>
      <c r="D389" s="381"/>
      <c r="E389" s="381"/>
      <c r="F389" s="381"/>
      <c r="G389" s="381"/>
      <c r="H389" s="381"/>
      <c r="I389" s="381"/>
      <c r="J389" s="381"/>
      <c r="K389" s="381"/>
      <c r="L389" s="381"/>
      <c r="M389" s="381"/>
      <c r="N389" s="381"/>
      <c r="O389" s="399"/>
      <c r="P389" s="391" t="s">
        <v>69</v>
      </c>
      <c r="Q389" s="392"/>
      <c r="R389" s="392"/>
      <c r="S389" s="392"/>
      <c r="T389" s="392"/>
      <c r="U389" s="392"/>
      <c r="V389" s="393"/>
      <c r="W389" s="37" t="s">
        <v>70</v>
      </c>
      <c r="X389" s="376">
        <f>IFERROR(X386/H386,"0")+IFERROR(X387/H387,"0")+IFERROR(X388/H388,"0")</f>
        <v>0</v>
      </c>
      <c r="Y389" s="376">
        <f>IFERROR(Y386/H386,"0")+IFERROR(Y387/H387,"0")+IFERROR(Y388/H388,"0")</f>
        <v>0</v>
      </c>
      <c r="Z389" s="376">
        <f>IFERROR(IF(Z386="",0,Z386),"0")+IFERROR(IF(Z387="",0,Z387),"0")+IFERROR(IF(Z388="",0,Z388),"0")</f>
        <v>0</v>
      </c>
      <c r="AA389" s="377"/>
      <c r="AB389" s="377"/>
      <c r="AC389" s="377"/>
    </row>
    <row r="390" spans="1:68" x14ac:dyDescent="0.2">
      <c r="A390" s="381"/>
      <c r="B390" s="381"/>
      <c r="C390" s="381"/>
      <c r="D390" s="381"/>
      <c r="E390" s="381"/>
      <c r="F390" s="381"/>
      <c r="G390" s="381"/>
      <c r="H390" s="381"/>
      <c r="I390" s="381"/>
      <c r="J390" s="381"/>
      <c r="K390" s="381"/>
      <c r="L390" s="381"/>
      <c r="M390" s="381"/>
      <c r="N390" s="381"/>
      <c r="O390" s="399"/>
      <c r="P390" s="391" t="s">
        <v>69</v>
      </c>
      <c r="Q390" s="392"/>
      <c r="R390" s="392"/>
      <c r="S390" s="392"/>
      <c r="T390" s="392"/>
      <c r="U390" s="392"/>
      <c r="V390" s="393"/>
      <c r="W390" s="37" t="s">
        <v>68</v>
      </c>
      <c r="X390" s="376">
        <f>IFERROR(SUM(X386:X388),"0")</f>
        <v>0</v>
      </c>
      <c r="Y390" s="376">
        <f>IFERROR(SUM(Y386:Y388),"0")</f>
        <v>0</v>
      </c>
      <c r="Z390" s="37"/>
      <c r="AA390" s="377"/>
      <c r="AB390" s="377"/>
      <c r="AC390" s="377"/>
    </row>
    <row r="391" spans="1:68" ht="14.25" customHeight="1" x14ac:dyDescent="0.25">
      <c r="A391" s="395" t="s">
        <v>163</v>
      </c>
      <c r="B391" s="381"/>
      <c r="C391" s="381"/>
      <c r="D391" s="381"/>
      <c r="E391" s="381"/>
      <c r="F391" s="381"/>
      <c r="G391" s="381"/>
      <c r="H391" s="381"/>
      <c r="I391" s="381"/>
      <c r="J391" s="381"/>
      <c r="K391" s="381"/>
      <c r="L391" s="381"/>
      <c r="M391" s="381"/>
      <c r="N391" s="381"/>
      <c r="O391" s="381"/>
      <c r="P391" s="381"/>
      <c r="Q391" s="381"/>
      <c r="R391" s="381"/>
      <c r="S391" s="381"/>
      <c r="T391" s="381"/>
      <c r="U391" s="381"/>
      <c r="V391" s="381"/>
      <c r="W391" s="381"/>
      <c r="X391" s="381"/>
      <c r="Y391" s="381"/>
      <c r="Z391" s="381"/>
      <c r="AA391" s="370"/>
      <c r="AB391" s="370"/>
      <c r="AC391" s="370"/>
    </row>
    <row r="392" spans="1:68" ht="16.5" customHeight="1" x14ac:dyDescent="0.25">
      <c r="A392" s="54" t="s">
        <v>495</v>
      </c>
      <c r="B392" s="54" t="s">
        <v>496</v>
      </c>
      <c r="C392" s="31">
        <v>4301060345</v>
      </c>
      <c r="D392" s="378">
        <v>4607091384673</v>
      </c>
      <c r="E392" s="379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4"/>
      <c r="R392" s="384"/>
      <c r="S392" s="384"/>
      <c r="T392" s="385"/>
      <c r="U392" s="34"/>
      <c r="V392" s="34"/>
      <c r="W392" s="35" t="s">
        <v>68</v>
      </c>
      <c r="X392" s="374">
        <v>0</v>
      </c>
      <c r="Y392" s="375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customHeight="1" x14ac:dyDescent="0.25">
      <c r="A393" s="54" t="s">
        <v>495</v>
      </c>
      <c r="B393" s="54" t="s">
        <v>497</v>
      </c>
      <c r="C393" s="31">
        <v>4301060314</v>
      </c>
      <c r="D393" s="378">
        <v>4607091384673</v>
      </c>
      <c r="E393" s="379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62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3" s="384"/>
      <c r="R393" s="384"/>
      <c r="S393" s="384"/>
      <c r="T393" s="385"/>
      <c r="U393" s="34"/>
      <c r="V393" s="34"/>
      <c r="W393" s="35" t="s">
        <v>68</v>
      </c>
      <c r="X393" s="374">
        <v>0</v>
      </c>
      <c r="Y393" s="375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398"/>
      <c r="B394" s="381"/>
      <c r="C394" s="381"/>
      <c r="D394" s="381"/>
      <c r="E394" s="381"/>
      <c r="F394" s="381"/>
      <c r="G394" s="381"/>
      <c r="H394" s="381"/>
      <c r="I394" s="381"/>
      <c r="J394" s="381"/>
      <c r="K394" s="381"/>
      <c r="L394" s="381"/>
      <c r="M394" s="381"/>
      <c r="N394" s="381"/>
      <c r="O394" s="399"/>
      <c r="P394" s="391" t="s">
        <v>69</v>
      </c>
      <c r="Q394" s="392"/>
      <c r="R394" s="392"/>
      <c r="S394" s="392"/>
      <c r="T394" s="392"/>
      <c r="U394" s="392"/>
      <c r="V394" s="393"/>
      <c r="W394" s="37" t="s">
        <v>70</v>
      </c>
      <c r="X394" s="376">
        <f>IFERROR(X392/H392,"0")+IFERROR(X393/H393,"0")</f>
        <v>0</v>
      </c>
      <c r="Y394" s="376">
        <f>IFERROR(Y392/H392,"0")+IFERROR(Y393/H393,"0")</f>
        <v>0</v>
      </c>
      <c r="Z394" s="376">
        <f>IFERROR(IF(Z392="",0,Z392),"0")+IFERROR(IF(Z393="",0,Z393),"0")</f>
        <v>0</v>
      </c>
      <c r="AA394" s="377"/>
      <c r="AB394" s="377"/>
      <c r="AC394" s="377"/>
    </row>
    <row r="395" spans="1:68" x14ac:dyDescent="0.2">
      <c r="A395" s="381"/>
      <c r="B395" s="381"/>
      <c r="C395" s="381"/>
      <c r="D395" s="381"/>
      <c r="E395" s="381"/>
      <c r="F395" s="381"/>
      <c r="G395" s="381"/>
      <c r="H395" s="381"/>
      <c r="I395" s="381"/>
      <c r="J395" s="381"/>
      <c r="K395" s="381"/>
      <c r="L395" s="381"/>
      <c r="M395" s="381"/>
      <c r="N395" s="381"/>
      <c r="O395" s="399"/>
      <c r="P395" s="391" t="s">
        <v>69</v>
      </c>
      <c r="Q395" s="392"/>
      <c r="R395" s="392"/>
      <c r="S395" s="392"/>
      <c r="T395" s="392"/>
      <c r="U395" s="392"/>
      <c r="V395" s="393"/>
      <c r="W395" s="37" t="s">
        <v>68</v>
      </c>
      <c r="X395" s="376">
        <f>IFERROR(SUM(X392:X393),"0")</f>
        <v>0</v>
      </c>
      <c r="Y395" s="376">
        <f>IFERROR(SUM(Y392:Y393),"0")</f>
        <v>0</v>
      </c>
      <c r="Z395" s="37"/>
      <c r="AA395" s="377"/>
      <c r="AB395" s="377"/>
      <c r="AC395" s="377"/>
    </row>
    <row r="396" spans="1:68" ht="16.5" customHeight="1" x14ac:dyDescent="0.25">
      <c r="A396" s="394" t="s">
        <v>498</v>
      </c>
      <c r="B396" s="381"/>
      <c r="C396" s="381"/>
      <c r="D396" s="381"/>
      <c r="E396" s="381"/>
      <c r="F396" s="381"/>
      <c r="G396" s="381"/>
      <c r="H396" s="381"/>
      <c r="I396" s="381"/>
      <c r="J396" s="381"/>
      <c r="K396" s="381"/>
      <c r="L396" s="381"/>
      <c r="M396" s="381"/>
      <c r="N396" s="381"/>
      <c r="O396" s="381"/>
      <c r="P396" s="381"/>
      <c r="Q396" s="381"/>
      <c r="R396" s="381"/>
      <c r="S396" s="381"/>
      <c r="T396" s="381"/>
      <c r="U396" s="381"/>
      <c r="V396" s="381"/>
      <c r="W396" s="381"/>
      <c r="X396" s="381"/>
      <c r="Y396" s="381"/>
      <c r="Z396" s="381"/>
      <c r="AA396" s="369"/>
      <c r="AB396" s="369"/>
      <c r="AC396" s="369"/>
    </row>
    <row r="397" spans="1:68" ht="14.25" customHeight="1" x14ac:dyDescent="0.25">
      <c r="A397" s="395" t="s">
        <v>109</v>
      </c>
      <c r="B397" s="381"/>
      <c r="C397" s="381"/>
      <c r="D397" s="381"/>
      <c r="E397" s="381"/>
      <c r="F397" s="381"/>
      <c r="G397" s="381"/>
      <c r="H397" s="381"/>
      <c r="I397" s="381"/>
      <c r="J397" s="381"/>
      <c r="K397" s="381"/>
      <c r="L397" s="381"/>
      <c r="M397" s="381"/>
      <c r="N397" s="381"/>
      <c r="O397" s="381"/>
      <c r="P397" s="381"/>
      <c r="Q397" s="381"/>
      <c r="R397" s="381"/>
      <c r="S397" s="381"/>
      <c r="T397" s="381"/>
      <c r="U397" s="381"/>
      <c r="V397" s="381"/>
      <c r="W397" s="381"/>
      <c r="X397" s="381"/>
      <c r="Y397" s="381"/>
      <c r="Z397" s="381"/>
      <c r="AA397" s="370"/>
      <c r="AB397" s="370"/>
      <c r="AC397" s="370"/>
    </row>
    <row r="398" spans="1:68" ht="27" customHeight="1" x14ac:dyDescent="0.25">
      <c r="A398" s="54" t="s">
        <v>499</v>
      </c>
      <c r="B398" s="54" t="s">
        <v>500</v>
      </c>
      <c r="C398" s="31">
        <v>4301011873</v>
      </c>
      <c r="D398" s="378">
        <v>4680115881907</v>
      </c>
      <c r="E398" s="379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61" t="s">
        <v>501</v>
      </c>
      <c r="Q398" s="384"/>
      <c r="R398" s="384"/>
      <c r="S398" s="384"/>
      <c r="T398" s="385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502</v>
      </c>
      <c r="B399" s="54" t="s">
        <v>503</v>
      </c>
      <c r="C399" s="31">
        <v>4301011874</v>
      </c>
      <c r="D399" s="378">
        <v>4680115884892</v>
      </c>
      <c r="E399" s="379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7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4"/>
      <c r="R399" s="384"/>
      <c r="S399" s="384"/>
      <c r="T399" s="385"/>
      <c r="U399" s="34"/>
      <c r="V399" s="34"/>
      <c r="W399" s="35" t="s">
        <v>68</v>
      </c>
      <c r="X399" s="374">
        <v>0</v>
      </c>
      <c r="Y399" s="375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504</v>
      </c>
      <c r="B400" s="54" t="s">
        <v>505</v>
      </c>
      <c r="C400" s="31">
        <v>4301011875</v>
      </c>
      <c r="D400" s="378">
        <v>4680115884885</v>
      </c>
      <c r="E400" s="379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48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4"/>
      <c r="R400" s="384"/>
      <c r="S400" s="384"/>
      <c r="T400" s="385"/>
      <c r="U400" s="34"/>
      <c r="V400" s="34"/>
      <c r="W400" s="35" t="s">
        <v>68</v>
      </c>
      <c r="X400" s="374">
        <v>0</v>
      </c>
      <c r="Y400" s="375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506</v>
      </c>
      <c r="B401" s="54" t="s">
        <v>507</v>
      </c>
      <c r="C401" s="31">
        <v>4301011871</v>
      </c>
      <c r="D401" s="378">
        <v>4680115884908</v>
      </c>
      <c r="E401" s="379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49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4"/>
      <c r="R401" s="384"/>
      <c r="S401" s="384"/>
      <c r="T401" s="385"/>
      <c r="U401" s="34"/>
      <c r="V401" s="34"/>
      <c r="W401" s="35" t="s">
        <v>68</v>
      </c>
      <c r="X401" s="374">
        <v>0</v>
      </c>
      <c r="Y401" s="375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398"/>
      <c r="B402" s="381"/>
      <c r="C402" s="381"/>
      <c r="D402" s="381"/>
      <c r="E402" s="381"/>
      <c r="F402" s="381"/>
      <c r="G402" s="381"/>
      <c r="H402" s="381"/>
      <c r="I402" s="381"/>
      <c r="J402" s="381"/>
      <c r="K402" s="381"/>
      <c r="L402" s="381"/>
      <c r="M402" s="381"/>
      <c r="N402" s="381"/>
      <c r="O402" s="399"/>
      <c r="P402" s="391" t="s">
        <v>69</v>
      </c>
      <c r="Q402" s="392"/>
      <c r="R402" s="392"/>
      <c r="S402" s="392"/>
      <c r="T402" s="392"/>
      <c r="U402" s="392"/>
      <c r="V402" s="393"/>
      <c r="W402" s="37" t="s">
        <v>70</v>
      </c>
      <c r="X402" s="376">
        <f>IFERROR(X398/H398,"0")+IFERROR(X399/H399,"0")+IFERROR(X400/H400,"0")+IFERROR(X401/H401,"0")</f>
        <v>0</v>
      </c>
      <c r="Y402" s="376">
        <f>IFERROR(Y398/H398,"0")+IFERROR(Y399/H399,"0")+IFERROR(Y400/H400,"0")+IFERROR(Y401/H401,"0")</f>
        <v>0</v>
      </c>
      <c r="Z402" s="376">
        <f>IFERROR(IF(Z398="",0,Z398),"0")+IFERROR(IF(Z399="",0,Z399),"0")+IFERROR(IF(Z400="",0,Z400),"0")+IFERROR(IF(Z401="",0,Z401),"0")</f>
        <v>0</v>
      </c>
      <c r="AA402" s="377"/>
      <c r="AB402" s="377"/>
      <c r="AC402" s="377"/>
    </row>
    <row r="403" spans="1:68" x14ac:dyDescent="0.2">
      <c r="A403" s="381"/>
      <c r="B403" s="381"/>
      <c r="C403" s="381"/>
      <c r="D403" s="381"/>
      <c r="E403" s="381"/>
      <c r="F403" s="381"/>
      <c r="G403" s="381"/>
      <c r="H403" s="381"/>
      <c r="I403" s="381"/>
      <c r="J403" s="381"/>
      <c r="K403" s="381"/>
      <c r="L403" s="381"/>
      <c r="M403" s="381"/>
      <c r="N403" s="381"/>
      <c r="O403" s="399"/>
      <c r="P403" s="391" t="s">
        <v>69</v>
      </c>
      <c r="Q403" s="392"/>
      <c r="R403" s="392"/>
      <c r="S403" s="392"/>
      <c r="T403" s="392"/>
      <c r="U403" s="392"/>
      <c r="V403" s="393"/>
      <c r="W403" s="37" t="s">
        <v>68</v>
      </c>
      <c r="X403" s="376">
        <f>IFERROR(SUM(X398:X401),"0")</f>
        <v>0</v>
      </c>
      <c r="Y403" s="376">
        <f>IFERROR(SUM(Y398:Y401),"0")</f>
        <v>0</v>
      </c>
      <c r="Z403" s="37"/>
      <c r="AA403" s="377"/>
      <c r="AB403" s="377"/>
      <c r="AC403" s="377"/>
    </row>
    <row r="404" spans="1:68" ht="14.25" customHeight="1" x14ac:dyDescent="0.25">
      <c r="A404" s="395" t="s">
        <v>63</v>
      </c>
      <c r="B404" s="381"/>
      <c r="C404" s="381"/>
      <c r="D404" s="381"/>
      <c r="E404" s="381"/>
      <c r="F404" s="381"/>
      <c r="G404" s="381"/>
      <c r="H404" s="381"/>
      <c r="I404" s="381"/>
      <c r="J404" s="381"/>
      <c r="K404" s="381"/>
      <c r="L404" s="381"/>
      <c r="M404" s="381"/>
      <c r="N404" s="381"/>
      <c r="O404" s="381"/>
      <c r="P404" s="381"/>
      <c r="Q404" s="381"/>
      <c r="R404" s="381"/>
      <c r="S404" s="381"/>
      <c r="T404" s="381"/>
      <c r="U404" s="381"/>
      <c r="V404" s="381"/>
      <c r="W404" s="381"/>
      <c r="X404" s="381"/>
      <c r="Y404" s="381"/>
      <c r="Z404" s="381"/>
      <c r="AA404" s="370"/>
      <c r="AB404" s="370"/>
      <c r="AC404" s="370"/>
    </row>
    <row r="405" spans="1:68" ht="27" customHeight="1" x14ac:dyDescent="0.25">
      <c r="A405" s="54" t="s">
        <v>508</v>
      </c>
      <c r="B405" s="54" t="s">
        <v>509</v>
      </c>
      <c r="C405" s="31">
        <v>4301031303</v>
      </c>
      <c r="D405" s="378">
        <v>4607091384802</v>
      </c>
      <c r="E405" s="379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4"/>
      <c r="R405" s="384"/>
      <c r="S405" s="384"/>
      <c r="T405" s="385"/>
      <c r="U405" s="34"/>
      <c r="V405" s="34"/>
      <c r="W405" s="35" t="s">
        <v>68</v>
      </c>
      <c r="X405" s="374">
        <v>0</v>
      </c>
      <c r="Y405" s="375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510</v>
      </c>
      <c r="B406" s="54" t="s">
        <v>511</v>
      </c>
      <c r="C406" s="31">
        <v>4301031304</v>
      </c>
      <c r="D406" s="378">
        <v>4607091384826</v>
      </c>
      <c r="E406" s="379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4"/>
      <c r="R406" s="384"/>
      <c r="S406" s="384"/>
      <c r="T406" s="385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98"/>
      <c r="B407" s="381"/>
      <c r="C407" s="381"/>
      <c r="D407" s="381"/>
      <c r="E407" s="381"/>
      <c r="F407" s="381"/>
      <c r="G407" s="381"/>
      <c r="H407" s="381"/>
      <c r="I407" s="381"/>
      <c r="J407" s="381"/>
      <c r="K407" s="381"/>
      <c r="L407" s="381"/>
      <c r="M407" s="381"/>
      <c r="N407" s="381"/>
      <c r="O407" s="399"/>
      <c r="P407" s="391" t="s">
        <v>69</v>
      </c>
      <c r="Q407" s="392"/>
      <c r="R407" s="392"/>
      <c r="S407" s="392"/>
      <c r="T407" s="392"/>
      <c r="U407" s="392"/>
      <c r="V407" s="393"/>
      <c r="W407" s="37" t="s">
        <v>70</v>
      </c>
      <c r="X407" s="376">
        <f>IFERROR(X405/H405,"0")+IFERROR(X406/H406,"0")</f>
        <v>0</v>
      </c>
      <c r="Y407" s="376">
        <f>IFERROR(Y405/H405,"0")+IFERROR(Y406/H406,"0")</f>
        <v>0</v>
      </c>
      <c r="Z407" s="376">
        <f>IFERROR(IF(Z405="",0,Z405),"0")+IFERROR(IF(Z406="",0,Z406),"0")</f>
        <v>0</v>
      </c>
      <c r="AA407" s="377"/>
      <c r="AB407" s="377"/>
      <c r="AC407" s="377"/>
    </row>
    <row r="408" spans="1:68" x14ac:dyDescent="0.2">
      <c r="A408" s="381"/>
      <c r="B408" s="381"/>
      <c r="C408" s="381"/>
      <c r="D408" s="381"/>
      <c r="E408" s="381"/>
      <c r="F408" s="381"/>
      <c r="G408" s="381"/>
      <c r="H408" s="381"/>
      <c r="I408" s="381"/>
      <c r="J408" s="381"/>
      <c r="K408" s="381"/>
      <c r="L408" s="381"/>
      <c r="M408" s="381"/>
      <c r="N408" s="381"/>
      <c r="O408" s="399"/>
      <c r="P408" s="391" t="s">
        <v>69</v>
      </c>
      <c r="Q408" s="392"/>
      <c r="R408" s="392"/>
      <c r="S408" s="392"/>
      <c r="T408" s="392"/>
      <c r="U408" s="392"/>
      <c r="V408" s="393"/>
      <c r="W408" s="37" t="s">
        <v>68</v>
      </c>
      <c r="X408" s="376">
        <f>IFERROR(SUM(X405:X406),"0")</f>
        <v>0</v>
      </c>
      <c r="Y408" s="376">
        <f>IFERROR(SUM(Y405:Y406),"0")</f>
        <v>0</v>
      </c>
      <c r="Z408" s="37"/>
      <c r="AA408" s="377"/>
      <c r="AB408" s="377"/>
      <c r="AC408" s="377"/>
    </row>
    <row r="409" spans="1:68" ht="14.25" customHeight="1" x14ac:dyDescent="0.25">
      <c r="A409" s="395" t="s">
        <v>71</v>
      </c>
      <c r="B409" s="381"/>
      <c r="C409" s="381"/>
      <c r="D409" s="381"/>
      <c r="E409" s="381"/>
      <c r="F409" s="381"/>
      <c r="G409" s="381"/>
      <c r="H409" s="381"/>
      <c r="I409" s="381"/>
      <c r="J409" s="381"/>
      <c r="K409" s="381"/>
      <c r="L409" s="381"/>
      <c r="M409" s="381"/>
      <c r="N409" s="381"/>
      <c r="O409" s="381"/>
      <c r="P409" s="381"/>
      <c r="Q409" s="381"/>
      <c r="R409" s="381"/>
      <c r="S409" s="381"/>
      <c r="T409" s="381"/>
      <c r="U409" s="381"/>
      <c r="V409" s="381"/>
      <c r="W409" s="381"/>
      <c r="X409" s="381"/>
      <c r="Y409" s="381"/>
      <c r="Z409" s="381"/>
      <c r="AA409" s="370"/>
      <c r="AB409" s="370"/>
      <c r="AC409" s="370"/>
    </row>
    <row r="410" spans="1:68" ht="27" customHeight="1" x14ac:dyDescent="0.25">
      <c r="A410" s="54" t="s">
        <v>512</v>
      </c>
      <c r="B410" s="54" t="s">
        <v>513</v>
      </c>
      <c r="C410" s="31">
        <v>4301051635</v>
      </c>
      <c r="D410" s="378">
        <v>4607091384246</v>
      </c>
      <c r="E410" s="379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5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4"/>
      <c r="R410" s="384"/>
      <c r="S410" s="384"/>
      <c r="T410" s="385"/>
      <c r="U410" s="34"/>
      <c r="V410" s="34"/>
      <c r="W410" s="35" t="s">
        <v>68</v>
      </c>
      <c r="X410" s="374">
        <v>0</v>
      </c>
      <c r="Y410" s="375">
        <f>IFERROR(IF(X410="",0,CEILING((X410/$H410),1)*$H410),"")</f>
        <v>0</v>
      </c>
      <c r="Z410" s="36" t="str">
        <f>IFERROR(IF(Y410=0,"",ROUNDUP(Y410/H410,0)*0.02175),"")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514</v>
      </c>
      <c r="B411" s="54" t="s">
        <v>515</v>
      </c>
      <c r="C411" s="31">
        <v>4301051445</v>
      </c>
      <c r="D411" s="378">
        <v>4680115881976</v>
      </c>
      <c r="E411" s="379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3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4"/>
      <c r="R411" s="384"/>
      <c r="S411" s="384"/>
      <c r="T411" s="385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516</v>
      </c>
      <c r="B412" s="54" t="s">
        <v>517</v>
      </c>
      <c r="C412" s="31">
        <v>4301051634</v>
      </c>
      <c r="D412" s="378">
        <v>4607091384253</v>
      </c>
      <c r="E412" s="379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0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2" s="384"/>
      <c r="R412" s="384"/>
      <c r="S412" s="384"/>
      <c r="T412" s="385"/>
      <c r="U412" s="34"/>
      <c r="V412" s="34"/>
      <c r="W412" s="35" t="s">
        <v>68</v>
      </c>
      <c r="X412" s="374">
        <v>0</v>
      </c>
      <c r="Y412" s="37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516</v>
      </c>
      <c r="B413" s="54" t="s">
        <v>518</v>
      </c>
      <c r="C413" s="31">
        <v>4301051297</v>
      </c>
      <c r="D413" s="378">
        <v>4607091384253</v>
      </c>
      <c r="E413" s="379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4"/>
      <c r="R413" s="384"/>
      <c r="S413" s="384"/>
      <c r="T413" s="385"/>
      <c r="U413" s="34"/>
      <c r="V413" s="34"/>
      <c r="W413" s="35" t="s">
        <v>68</v>
      </c>
      <c r="X413" s="374">
        <v>0</v>
      </c>
      <c r="Y413" s="375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519</v>
      </c>
      <c r="B414" s="54" t="s">
        <v>520</v>
      </c>
      <c r="C414" s="31">
        <v>4301051444</v>
      </c>
      <c r="D414" s="378">
        <v>4680115881969</v>
      </c>
      <c r="E414" s="379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4"/>
      <c r="R414" s="384"/>
      <c r="S414" s="384"/>
      <c r="T414" s="385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8"/>
      <c r="B415" s="381"/>
      <c r="C415" s="381"/>
      <c r="D415" s="381"/>
      <c r="E415" s="381"/>
      <c r="F415" s="381"/>
      <c r="G415" s="381"/>
      <c r="H415" s="381"/>
      <c r="I415" s="381"/>
      <c r="J415" s="381"/>
      <c r="K415" s="381"/>
      <c r="L415" s="381"/>
      <c r="M415" s="381"/>
      <c r="N415" s="381"/>
      <c r="O415" s="399"/>
      <c r="P415" s="391" t="s">
        <v>69</v>
      </c>
      <c r="Q415" s="392"/>
      <c r="R415" s="392"/>
      <c r="S415" s="392"/>
      <c r="T415" s="392"/>
      <c r="U415" s="392"/>
      <c r="V415" s="393"/>
      <c r="W415" s="37" t="s">
        <v>70</v>
      </c>
      <c r="X415" s="376">
        <f>IFERROR(X410/H410,"0")+IFERROR(X411/H411,"0")+IFERROR(X412/H412,"0")+IFERROR(X413/H413,"0")+IFERROR(X414/H414,"0")</f>
        <v>0</v>
      </c>
      <c r="Y415" s="376">
        <f>IFERROR(Y410/H410,"0")+IFERROR(Y411/H411,"0")+IFERROR(Y412/H412,"0")+IFERROR(Y413/H413,"0")+IFERROR(Y414/H414,"0")</f>
        <v>0</v>
      </c>
      <c r="Z415" s="376">
        <f>IFERROR(IF(Z410="",0,Z410),"0")+IFERROR(IF(Z411="",0,Z411),"0")+IFERROR(IF(Z412="",0,Z412),"0")+IFERROR(IF(Z413="",0,Z413),"0")+IFERROR(IF(Z414="",0,Z414),"0")</f>
        <v>0</v>
      </c>
      <c r="AA415" s="377"/>
      <c r="AB415" s="377"/>
      <c r="AC415" s="377"/>
    </row>
    <row r="416" spans="1:68" x14ac:dyDescent="0.2">
      <c r="A416" s="381"/>
      <c r="B416" s="381"/>
      <c r="C416" s="381"/>
      <c r="D416" s="381"/>
      <c r="E416" s="381"/>
      <c r="F416" s="381"/>
      <c r="G416" s="381"/>
      <c r="H416" s="381"/>
      <c r="I416" s="381"/>
      <c r="J416" s="381"/>
      <c r="K416" s="381"/>
      <c r="L416" s="381"/>
      <c r="M416" s="381"/>
      <c r="N416" s="381"/>
      <c r="O416" s="399"/>
      <c r="P416" s="391" t="s">
        <v>69</v>
      </c>
      <c r="Q416" s="392"/>
      <c r="R416" s="392"/>
      <c r="S416" s="392"/>
      <c r="T416" s="392"/>
      <c r="U416" s="392"/>
      <c r="V416" s="393"/>
      <c r="W416" s="37" t="s">
        <v>68</v>
      </c>
      <c r="X416" s="376">
        <f>IFERROR(SUM(X410:X414),"0")</f>
        <v>0</v>
      </c>
      <c r="Y416" s="376">
        <f>IFERROR(SUM(Y410:Y414),"0")</f>
        <v>0</v>
      </c>
      <c r="Z416" s="37"/>
      <c r="AA416" s="377"/>
      <c r="AB416" s="377"/>
      <c r="AC416" s="377"/>
    </row>
    <row r="417" spans="1:68" ht="14.25" customHeight="1" x14ac:dyDescent="0.25">
      <c r="A417" s="395" t="s">
        <v>163</v>
      </c>
      <c r="B417" s="381"/>
      <c r="C417" s="381"/>
      <c r="D417" s="381"/>
      <c r="E417" s="381"/>
      <c r="F417" s="381"/>
      <c r="G417" s="381"/>
      <c r="H417" s="381"/>
      <c r="I417" s="381"/>
      <c r="J417" s="381"/>
      <c r="K417" s="381"/>
      <c r="L417" s="381"/>
      <c r="M417" s="381"/>
      <c r="N417" s="381"/>
      <c r="O417" s="381"/>
      <c r="P417" s="381"/>
      <c r="Q417" s="381"/>
      <c r="R417" s="381"/>
      <c r="S417" s="381"/>
      <c r="T417" s="381"/>
      <c r="U417" s="381"/>
      <c r="V417" s="381"/>
      <c r="W417" s="381"/>
      <c r="X417" s="381"/>
      <c r="Y417" s="381"/>
      <c r="Z417" s="381"/>
      <c r="AA417" s="370"/>
      <c r="AB417" s="370"/>
      <c r="AC417" s="370"/>
    </row>
    <row r="418" spans="1:68" ht="27" customHeight="1" x14ac:dyDescent="0.25">
      <c r="A418" s="54" t="s">
        <v>521</v>
      </c>
      <c r="B418" s="54" t="s">
        <v>522</v>
      </c>
      <c r="C418" s="31">
        <v>4301060377</v>
      </c>
      <c r="D418" s="378">
        <v>4607091389357</v>
      </c>
      <c r="E418" s="379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0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4"/>
      <c r="R418" s="384"/>
      <c r="S418" s="384"/>
      <c r="T418" s="385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398"/>
      <c r="B419" s="381"/>
      <c r="C419" s="381"/>
      <c r="D419" s="381"/>
      <c r="E419" s="381"/>
      <c r="F419" s="381"/>
      <c r="G419" s="381"/>
      <c r="H419" s="381"/>
      <c r="I419" s="381"/>
      <c r="J419" s="381"/>
      <c r="K419" s="381"/>
      <c r="L419" s="381"/>
      <c r="M419" s="381"/>
      <c r="N419" s="381"/>
      <c r="O419" s="399"/>
      <c r="P419" s="391" t="s">
        <v>69</v>
      </c>
      <c r="Q419" s="392"/>
      <c r="R419" s="392"/>
      <c r="S419" s="392"/>
      <c r="T419" s="392"/>
      <c r="U419" s="392"/>
      <c r="V419" s="393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x14ac:dyDescent="0.2">
      <c r="A420" s="381"/>
      <c r="B420" s="381"/>
      <c r="C420" s="381"/>
      <c r="D420" s="381"/>
      <c r="E420" s="381"/>
      <c r="F420" s="381"/>
      <c r="G420" s="381"/>
      <c r="H420" s="381"/>
      <c r="I420" s="381"/>
      <c r="J420" s="381"/>
      <c r="K420" s="381"/>
      <c r="L420" s="381"/>
      <c r="M420" s="381"/>
      <c r="N420" s="381"/>
      <c r="O420" s="399"/>
      <c r="P420" s="391" t="s">
        <v>69</v>
      </c>
      <c r="Q420" s="392"/>
      <c r="R420" s="392"/>
      <c r="S420" s="392"/>
      <c r="T420" s="392"/>
      <c r="U420" s="392"/>
      <c r="V420" s="393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customHeight="1" x14ac:dyDescent="0.2">
      <c r="A421" s="441" t="s">
        <v>523</v>
      </c>
      <c r="B421" s="442"/>
      <c r="C421" s="442"/>
      <c r="D421" s="442"/>
      <c r="E421" s="442"/>
      <c r="F421" s="442"/>
      <c r="G421" s="442"/>
      <c r="H421" s="442"/>
      <c r="I421" s="442"/>
      <c r="J421" s="442"/>
      <c r="K421" s="442"/>
      <c r="L421" s="442"/>
      <c r="M421" s="442"/>
      <c r="N421" s="442"/>
      <c r="O421" s="442"/>
      <c r="P421" s="442"/>
      <c r="Q421" s="442"/>
      <c r="R421" s="442"/>
      <c r="S421" s="442"/>
      <c r="T421" s="442"/>
      <c r="U421" s="442"/>
      <c r="V421" s="442"/>
      <c r="W421" s="442"/>
      <c r="X421" s="442"/>
      <c r="Y421" s="442"/>
      <c r="Z421" s="442"/>
      <c r="AA421" s="48"/>
      <c r="AB421" s="48"/>
      <c r="AC421" s="48"/>
    </row>
    <row r="422" spans="1:68" ht="16.5" customHeight="1" x14ac:dyDescent="0.25">
      <c r="A422" s="394" t="s">
        <v>524</v>
      </c>
      <c r="B422" s="381"/>
      <c r="C422" s="381"/>
      <c r="D422" s="381"/>
      <c r="E422" s="381"/>
      <c r="F422" s="381"/>
      <c r="G422" s="381"/>
      <c r="H422" s="381"/>
      <c r="I422" s="381"/>
      <c r="J422" s="381"/>
      <c r="K422" s="381"/>
      <c r="L422" s="381"/>
      <c r="M422" s="381"/>
      <c r="N422" s="381"/>
      <c r="O422" s="381"/>
      <c r="P422" s="381"/>
      <c r="Q422" s="381"/>
      <c r="R422" s="381"/>
      <c r="S422" s="381"/>
      <c r="T422" s="381"/>
      <c r="U422" s="381"/>
      <c r="V422" s="381"/>
      <c r="W422" s="381"/>
      <c r="X422" s="381"/>
      <c r="Y422" s="381"/>
      <c r="Z422" s="381"/>
      <c r="AA422" s="369"/>
      <c r="AB422" s="369"/>
      <c r="AC422" s="369"/>
    </row>
    <row r="423" spans="1:68" ht="14.25" customHeight="1" x14ac:dyDescent="0.25">
      <c r="A423" s="395" t="s">
        <v>109</v>
      </c>
      <c r="B423" s="381"/>
      <c r="C423" s="381"/>
      <c r="D423" s="381"/>
      <c r="E423" s="381"/>
      <c r="F423" s="381"/>
      <c r="G423" s="381"/>
      <c r="H423" s="381"/>
      <c r="I423" s="381"/>
      <c r="J423" s="381"/>
      <c r="K423" s="381"/>
      <c r="L423" s="381"/>
      <c r="M423" s="381"/>
      <c r="N423" s="381"/>
      <c r="O423" s="381"/>
      <c r="P423" s="381"/>
      <c r="Q423" s="381"/>
      <c r="R423" s="381"/>
      <c r="S423" s="381"/>
      <c r="T423" s="381"/>
      <c r="U423" s="381"/>
      <c r="V423" s="381"/>
      <c r="W423" s="381"/>
      <c r="X423" s="381"/>
      <c r="Y423" s="381"/>
      <c r="Z423" s="381"/>
      <c r="AA423" s="370"/>
      <c r="AB423" s="370"/>
      <c r="AC423" s="370"/>
    </row>
    <row r="424" spans="1:68" ht="27" customHeight="1" x14ac:dyDescent="0.25">
      <c r="A424" s="54" t="s">
        <v>525</v>
      </c>
      <c r="B424" s="54" t="s">
        <v>526</v>
      </c>
      <c r="C424" s="31">
        <v>4301011428</v>
      </c>
      <c r="D424" s="378">
        <v>4607091389708</v>
      </c>
      <c r="E424" s="379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115</v>
      </c>
      <c r="N424" s="33"/>
      <c r="O424" s="32">
        <v>50</v>
      </c>
      <c r="P424" s="5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4"/>
      <c r="R424" s="384"/>
      <c r="S424" s="384"/>
      <c r="T424" s="385"/>
      <c r="U424" s="34"/>
      <c r="V424" s="34"/>
      <c r="W424" s="35" t="s">
        <v>68</v>
      </c>
      <c r="X424" s="374">
        <v>0</v>
      </c>
      <c r="Y424" s="375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398"/>
      <c r="B425" s="381"/>
      <c r="C425" s="381"/>
      <c r="D425" s="381"/>
      <c r="E425" s="381"/>
      <c r="F425" s="381"/>
      <c r="G425" s="381"/>
      <c r="H425" s="381"/>
      <c r="I425" s="381"/>
      <c r="J425" s="381"/>
      <c r="K425" s="381"/>
      <c r="L425" s="381"/>
      <c r="M425" s="381"/>
      <c r="N425" s="381"/>
      <c r="O425" s="399"/>
      <c r="P425" s="391" t="s">
        <v>69</v>
      </c>
      <c r="Q425" s="392"/>
      <c r="R425" s="392"/>
      <c r="S425" s="392"/>
      <c r="T425" s="392"/>
      <c r="U425" s="392"/>
      <c r="V425" s="393"/>
      <c r="W425" s="37" t="s">
        <v>70</v>
      </c>
      <c r="X425" s="376">
        <f>IFERROR(X424/H424,"0")</f>
        <v>0</v>
      </c>
      <c r="Y425" s="376">
        <f>IFERROR(Y424/H424,"0")</f>
        <v>0</v>
      </c>
      <c r="Z425" s="376">
        <f>IFERROR(IF(Z424="",0,Z424),"0")</f>
        <v>0</v>
      </c>
      <c r="AA425" s="377"/>
      <c r="AB425" s="377"/>
      <c r="AC425" s="377"/>
    </row>
    <row r="426" spans="1:68" x14ac:dyDescent="0.2">
      <c r="A426" s="381"/>
      <c r="B426" s="381"/>
      <c r="C426" s="381"/>
      <c r="D426" s="381"/>
      <c r="E426" s="381"/>
      <c r="F426" s="381"/>
      <c r="G426" s="381"/>
      <c r="H426" s="381"/>
      <c r="I426" s="381"/>
      <c r="J426" s="381"/>
      <c r="K426" s="381"/>
      <c r="L426" s="381"/>
      <c r="M426" s="381"/>
      <c r="N426" s="381"/>
      <c r="O426" s="399"/>
      <c r="P426" s="391" t="s">
        <v>69</v>
      </c>
      <c r="Q426" s="392"/>
      <c r="R426" s="392"/>
      <c r="S426" s="392"/>
      <c r="T426" s="392"/>
      <c r="U426" s="392"/>
      <c r="V426" s="393"/>
      <c r="W426" s="37" t="s">
        <v>68</v>
      </c>
      <c r="X426" s="376">
        <f>IFERROR(SUM(X424:X424),"0")</f>
        <v>0</v>
      </c>
      <c r="Y426" s="376">
        <f>IFERROR(SUM(Y424:Y424),"0")</f>
        <v>0</v>
      </c>
      <c r="Z426" s="37"/>
      <c r="AA426" s="377"/>
      <c r="AB426" s="377"/>
      <c r="AC426" s="377"/>
    </row>
    <row r="427" spans="1:68" ht="14.25" customHeight="1" x14ac:dyDescent="0.25">
      <c r="A427" s="395" t="s">
        <v>63</v>
      </c>
      <c r="B427" s="381"/>
      <c r="C427" s="381"/>
      <c r="D427" s="381"/>
      <c r="E427" s="381"/>
      <c r="F427" s="381"/>
      <c r="G427" s="381"/>
      <c r="H427" s="381"/>
      <c r="I427" s="381"/>
      <c r="J427" s="381"/>
      <c r="K427" s="381"/>
      <c r="L427" s="381"/>
      <c r="M427" s="381"/>
      <c r="N427" s="381"/>
      <c r="O427" s="381"/>
      <c r="P427" s="381"/>
      <c r="Q427" s="381"/>
      <c r="R427" s="381"/>
      <c r="S427" s="381"/>
      <c r="T427" s="381"/>
      <c r="U427" s="381"/>
      <c r="V427" s="381"/>
      <c r="W427" s="381"/>
      <c r="X427" s="381"/>
      <c r="Y427" s="381"/>
      <c r="Z427" s="381"/>
      <c r="AA427" s="370"/>
      <c r="AB427" s="370"/>
      <c r="AC427" s="370"/>
    </row>
    <row r="428" spans="1:68" ht="27" customHeight="1" x14ac:dyDescent="0.25">
      <c r="A428" s="54" t="s">
        <v>527</v>
      </c>
      <c r="B428" s="54" t="s">
        <v>528</v>
      </c>
      <c r="C428" s="31">
        <v>4301031322</v>
      </c>
      <c r="D428" s="378">
        <v>4607091389753</v>
      </c>
      <c r="E428" s="379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4"/>
      <c r="R428" s="384"/>
      <c r="S428" s="384"/>
      <c r="T428" s="385"/>
      <c r="U428" s="34"/>
      <c r="V428" s="34"/>
      <c r="W428" s="35" t="s">
        <v>68</v>
      </c>
      <c r="X428" s="374">
        <v>0</v>
      </c>
      <c r="Y428" s="375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527</v>
      </c>
      <c r="B429" s="54" t="s">
        <v>529</v>
      </c>
      <c r="C429" s="31">
        <v>4301031355</v>
      </c>
      <c r="D429" s="378">
        <v>4607091389753</v>
      </c>
      <c r="E429" s="379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4"/>
      <c r="R429" s="384"/>
      <c r="S429" s="384"/>
      <c r="T429" s="385"/>
      <c r="U429" s="34"/>
      <c r="V429" s="34"/>
      <c r="W429" s="35" t="s">
        <v>68</v>
      </c>
      <c r="X429" s="374">
        <v>0</v>
      </c>
      <c r="Y429" s="375">
        <f t="shared" si="67"/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0</v>
      </c>
      <c r="BN429" s="64">
        <f t="shared" si="69"/>
        <v>0</v>
      </c>
      <c r="BO429" s="64">
        <f t="shared" si="70"/>
        <v>0</v>
      </c>
      <c r="BP429" s="64">
        <f t="shared" si="71"/>
        <v>0</v>
      </c>
    </row>
    <row r="430" spans="1:68" ht="27" customHeight="1" x14ac:dyDescent="0.25">
      <c r="A430" s="54" t="s">
        <v>530</v>
      </c>
      <c r="B430" s="54" t="s">
        <v>531</v>
      </c>
      <c r="C430" s="31">
        <v>4301031323</v>
      </c>
      <c r="D430" s="378">
        <v>4607091389760</v>
      </c>
      <c r="E430" s="379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69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4"/>
      <c r="R430" s="384"/>
      <c r="S430" s="384"/>
      <c r="T430" s="385"/>
      <c r="U430" s="34"/>
      <c r="V430" s="34"/>
      <c r="W430" s="35" t="s">
        <v>68</v>
      </c>
      <c r="X430" s="374">
        <v>0</v>
      </c>
      <c r="Y430" s="375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532</v>
      </c>
      <c r="B431" s="54" t="s">
        <v>533</v>
      </c>
      <c r="C431" s="31">
        <v>4301031325</v>
      </c>
      <c r="D431" s="378">
        <v>4607091389746</v>
      </c>
      <c r="E431" s="379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4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4"/>
      <c r="R431" s="384"/>
      <c r="S431" s="384"/>
      <c r="T431" s="385"/>
      <c r="U431" s="34"/>
      <c r="V431" s="34"/>
      <c r="W431" s="35" t="s">
        <v>68</v>
      </c>
      <c r="X431" s="374">
        <v>0</v>
      </c>
      <c r="Y431" s="375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customHeight="1" x14ac:dyDescent="0.25">
      <c r="A432" s="54" t="s">
        <v>532</v>
      </c>
      <c r="B432" s="54" t="s">
        <v>534</v>
      </c>
      <c r="C432" s="31">
        <v>4301031356</v>
      </c>
      <c r="D432" s="378">
        <v>4607091389746</v>
      </c>
      <c r="E432" s="379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4"/>
      <c r="R432" s="384"/>
      <c r="S432" s="384"/>
      <c r="T432" s="385"/>
      <c r="U432" s="34"/>
      <c r="V432" s="34"/>
      <c r="W432" s="35" t="s">
        <v>68</v>
      </c>
      <c r="X432" s="374">
        <v>0</v>
      </c>
      <c r="Y432" s="375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535</v>
      </c>
      <c r="B433" s="54" t="s">
        <v>536</v>
      </c>
      <c r="C433" s="31">
        <v>4301031257</v>
      </c>
      <c r="D433" s="378">
        <v>4680115883147</v>
      </c>
      <c r="E433" s="379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4"/>
      <c r="R433" s="384"/>
      <c r="S433" s="384"/>
      <c r="T433" s="385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535</v>
      </c>
      <c r="B434" s="54" t="s">
        <v>537</v>
      </c>
      <c r="C434" s="31">
        <v>4301031335</v>
      </c>
      <c r="D434" s="378">
        <v>4680115883147</v>
      </c>
      <c r="E434" s="379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4"/>
      <c r="R434" s="384"/>
      <c r="S434" s="384"/>
      <c r="T434" s="385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538</v>
      </c>
      <c r="B435" s="54" t="s">
        <v>539</v>
      </c>
      <c r="C435" s="31">
        <v>4301031330</v>
      </c>
      <c r="D435" s="378">
        <v>4607091384338</v>
      </c>
      <c r="E435" s="379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84"/>
      <c r="R435" s="384"/>
      <c r="S435" s="384"/>
      <c r="T435" s="385"/>
      <c r="U435" s="34"/>
      <c r="V435" s="34"/>
      <c r="W435" s="35" t="s">
        <v>68</v>
      </c>
      <c r="X435" s="374">
        <v>0</v>
      </c>
      <c r="Y435" s="375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customHeight="1" x14ac:dyDescent="0.25">
      <c r="A436" s="54" t="s">
        <v>538</v>
      </c>
      <c r="B436" s="54" t="s">
        <v>540</v>
      </c>
      <c r="C436" s="31">
        <v>4301031178</v>
      </c>
      <c r="D436" s="378">
        <v>4607091384338</v>
      </c>
      <c r="E436" s="379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4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4"/>
      <c r="R436" s="384"/>
      <c r="S436" s="384"/>
      <c r="T436" s="385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customHeight="1" x14ac:dyDescent="0.25">
      <c r="A437" s="54" t="s">
        <v>541</v>
      </c>
      <c r="B437" s="54" t="s">
        <v>542</v>
      </c>
      <c r="C437" s="31">
        <v>4301031254</v>
      </c>
      <c r="D437" s="378">
        <v>4680115883154</v>
      </c>
      <c r="E437" s="379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3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4"/>
      <c r="R437" s="384"/>
      <c r="S437" s="384"/>
      <c r="T437" s="385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541</v>
      </c>
      <c r="B438" s="54" t="s">
        <v>543</v>
      </c>
      <c r="C438" s="31">
        <v>4301031336</v>
      </c>
      <c r="D438" s="378">
        <v>4680115883154</v>
      </c>
      <c r="E438" s="379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4"/>
      <c r="R438" s="384"/>
      <c r="S438" s="384"/>
      <c r="T438" s="385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544</v>
      </c>
      <c r="B439" s="54" t="s">
        <v>545</v>
      </c>
      <c r="C439" s="31">
        <v>4301031331</v>
      </c>
      <c r="D439" s="378">
        <v>4607091389524</v>
      </c>
      <c r="E439" s="379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3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4"/>
      <c r="R439" s="384"/>
      <c r="S439" s="384"/>
      <c r="T439" s="385"/>
      <c r="U439" s="34"/>
      <c r="V439" s="34"/>
      <c r="W439" s="35" t="s">
        <v>68</v>
      </c>
      <c r="X439" s="374">
        <v>0</v>
      </c>
      <c r="Y439" s="375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customHeight="1" x14ac:dyDescent="0.25">
      <c r="A440" s="54" t="s">
        <v>544</v>
      </c>
      <c r="B440" s="54" t="s">
        <v>546</v>
      </c>
      <c r="C440" s="31">
        <v>4301031361</v>
      </c>
      <c r="D440" s="378">
        <v>4607091389524</v>
      </c>
      <c r="E440" s="379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8" t="s">
        <v>547</v>
      </c>
      <c r="Q440" s="384"/>
      <c r="R440" s="384"/>
      <c r="S440" s="384"/>
      <c r="T440" s="385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548</v>
      </c>
      <c r="B441" s="54" t="s">
        <v>549</v>
      </c>
      <c r="C441" s="31">
        <v>4301031258</v>
      </c>
      <c r="D441" s="378">
        <v>4680115883161</v>
      </c>
      <c r="E441" s="379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4"/>
      <c r="R441" s="384"/>
      <c r="S441" s="384"/>
      <c r="T441" s="385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548</v>
      </c>
      <c r="B442" s="54" t="s">
        <v>550</v>
      </c>
      <c r="C442" s="31">
        <v>4301031337</v>
      </c>
      <c r="D442" s="378">
        <v>4680115883161</v>
      </c>
      <c r="E442" s="379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4"/>
      <c r="R442" s="384"/>
      <c r="S442" s="384"/>
      <c r="T442" s="385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551</v>
      </c>
      <c r="B443" s="54" t="s">
        <v>552</v>
      </c>
      <c r="C443" s="31">
        <v>4301031333</v>
      </c>
      <c r="D443" s="378">
        <v>4607091389531</v>
      </c>
      <c r="E443" s="379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4"/>
      <c r="R443" s="384"/>
      <c r="S443" s="384"/>
      <c r="T443" s="385"/>
      <c r="U443" s="34"/>
      <c r="V443" s="34"/>
      <c r="W443" s="35" t="s">
        <v>68</v>
      </c>
      <c r="X443" s="374">
        <v>0</v>
      </c>
      <c r="Y443" s="375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551</v>
      </c>
      <c r="B444" s="54" t="s">
        <v>553</v>
      </c>
      <c r="C444" s="31">
        <v>4301031358</v>
      </c>
      <c r="D444" s="378">
        <v>4607091389531</v>
      </c>
      <c r="E444" s="379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4"/>
      <c r="R444" s="384"/>
      <c r="S444" s="384"/>
      <c r="T444" s="385"/>
      <c r="U444" s="34"/>
      <c r="V444" s="34"/>
      <c r="W444" s="35" t="s">
        <v>68</v>
      </c>
      <c r="X444" s="374">
        <v>0</v>
      </c>
      <c r="Y444" s="375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customHeight="1" x14ac:dyDescent="0.25">
      <c r="A445" s="54" t="s">
        <v>554</v>
      </c>
      <c r="B445" s="54" t="s">
        <v>555</v>
      </c>
      <c r="C445" s="31">
        <v>4301031360</v>
      </c>
      <c r="D445" s="378">
        <v>4607091384345</v>
      </c>
      <c r="E445" s="379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4"/>
      <c r="R445" s="384"/>
      <c r="S445" s="384"/>
      <c r="T445" s="385"/>
      <c r="U445" s="34"/>
      <c r="V445" s="34"/>
      <c r="W445" s="35" t="s">
        <v>68</v>
      </c>
      <c r="X445" s="374">
        <v>0</v>
      </c>
      <c r="Y445" s="375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customHeight="1" x14ac:dyDescent="0.25">
      <c r="A446" s="54" t="s">
        <v>556</v>
      </c>
      <c r="B446" s="54" t="s">
        <v>557</v>
      </c>
      <c r="C446" s="31">
        <v>4301031255</v>
      </c>
      <c r="D446" s="378">
        <v>4680115883185</v>
      </c>
      <c r="E446" s="379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4"/>
      <c r="R446" s="384"/>
      <c r="S446" s="384"/>
      <c r="T446" s="385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556</v>
      </c>
      <c r="B447" s="54" t="s">
        <v>558</v>
      </c>
      <c r="C447" s="31">
        <v>4301031338</v>
      </c>
      <c r="D447" s="378">
        <v>4680115883185</v>
      </c>
      <c r="E447" s="379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5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4"/>
      <c r="R447" s="384"/>
      <c r="S447" s="384"/>
      <c r="T447" s="385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559</v>
      </c>
      <c r="B448" s="54" t="s">
        <v>560</v>
      </c>
      <c r="C448" s="31">
        <v>4301031236</v>
      </c>
      <c r="D448" s="378">
        <v>4680115882928</v>
      </c>
      <c r="E448" s="379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4"/>
      <c r="R448" s="384"/>
      <c r="S448" s="384"/>
      <c r="T448" s="385"/>
      <c r="U448" s="34"/>
      <c r="V448" s="34"/>
      <c r="W448" s="35" t="s">
        <v>68</v>
      </c>
      <c r="X448" s="374">
        <v>0</v>
      </c>
      <c r="Y448" s="375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8"/>
      <c r="B449" s="381"/>
      <c r="C449" s="381"/>
      <c r="D449" s="381"/>
      <c r="E449" s="381"/>
      <c r="F449" s="381"/>
      <c r="G449" s="381"/>
      <c r="H449" s="381"/>
      <c r="I449" s="381"/>
      <c r="J449" s="381"/>
      <c r="K449" s="381"/>
      <c r="L449" s="381"/>
      <c r="M449" s="381"/>
      <c r="N449" s="381"/>
      <c r="O449" s="399"/>
      <c r="P449" s="391" t="s">
        <v>69</v>
      </c>
      <c r="Q449" s="392"/>
      <c r="R449" s="392"/>
      <c r="S449" s="392"/>
      <c r="T449" s="392"/>
      <c r="U449" s="392"/>
      <c r="V449" s="393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0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0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</v>
      </c>
      <c r="AA449" s="377"/>
      <c r="AB449" s="377"/>
      <c r="AC449" s="377"/>
    </row>
    <row r="450" spans="1:68" x14ac:dyDescent="0.2">
      <c r="A450" s="381"/>
      <c r="B450" s="381"/>
      <c r="C450" s="381"/>
      <c r="D450" s="381"/>
      <c r="E450" s="381"/>
      <c r="F450" s="381"/>
      <c r="G450" s="381"/>
      <c r="H450" s="381"/>
      <c r="I450" s="381"/>
      <c r="J450" s="381"/>
      <c r="K450" s="381"/>
      <c r="L450" s="381"/>
      <c r="M450" s="381"/>
      <c r="N450" s="381"/>
      <c r="O450" s="399"/>
      <c r="P450" s="391" t="s">
        <v>69</v>
      </c>
      <c r="Q450" s="392"/>
      <c r="R450" s="392"/>
      <c r="S450" s="392"/>
      <c r="T450" s="392"/>
      <c r="U450" s="392"/>
      <c r="V450" s="393"/>
      <c r="W450" s="37" t="s">
        <v>68</v>
      </c>
      <c r="X450" s="376">
        <f>IFERROR(SUM(X428:X448),"0")</f>
        <v>0</v>
      </c>
      <c r="Y450" s="376">
        <f>IFERROR(SUM(Y428:Y448),"0")</f>
        <v>0</v>
      </c>
      <c r="Z450" s="37"/>
      <c r="AA450" s="377"/>
      <c r="AB450" s="377"/>
      <c r="AC450" s="377"/>
    </row>
    <row r="451" spans="1:68" ht="14.25" customHeight="1" x14ac:dyDescent="0.25">
      <c r="A451" s="395" t="s">
        <v>71</v>
      </c>
      <c r="B451" s="381"/>
      <c r="C451" s="381"/>
      <c r="D451" s="381"/>
      <c r="E451" s="381"/>
      <c r="F451" s="381"/>
      <c r="G451" s="381"/>
      <c r="H451" s="381"/>
      <c r="I451" s="381"/>
      <c r="J451" s="381"/>
      <c r="K451" s="381"/>
      <c r="L451" s="381"/>
      <c r="M451" s="381"/>
      <c r="N451" s="381"/>
      <c r="O451" s="381"/>
      <c r="P451" s="381"/>
      <c r="Q451" s="381"/>
      <c r="R451" s="381"/>
      <c r="S451" s="381"/>
      <c r="T451" s="381"/>
      <c r="U451" s="381"/>
      <c r="V451" s="381"/>
      <c r="W451" s="381"/>
      <c r="X451" s="381"/>
      <c r="Y451" s="381"/>
      <c r="Z451" s="381"/>
      <c r="AA451" s="370"/>
      <c r="AB451" s="370"/>
      <c r="AC451" s="370"/>
    </row>
    <row r="452" spans="1:68" ht="27" customHeight="1" x14ac:dyDescent="0.25">
      <c r="A452" s="54" t="s">
        <v>561</v>
      </c>
      <c r="B452" s="54" t="s">
        <v>562</v>
      </c>
      <c r="C452" s="31">
        <v>4301051284</v>
      </c>
      <c r="D452" s="378">
        <v>4607091384352</v>
      </c>
      <c r="E452" s="379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113</v>
      </c>
      <c r="N452" s="33"/>
      <c r="O452" s="32">
        <v>45</v>
      </c>
      <c r="P452" s="4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4"/>
      <c r="R452" s="384"/>
      <c r="S452" s="384"/>
      <c r="T452" s="385"/>
      <c r="U452" s="34"/>
      <c r="V452" s="34"/>
      <c r="W452" s="35" t="s">
        <v>68</v>
      </c>
      <c r="X452" s="374">
        <v>0</v>
      </c>
      <c r="Y452" s="375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563</v>
      </c>
      <c r="B453" s="54" t="s">
        <v>564</v>
      </c>
      <c r="C453" s="31">
        <v>4301051431</v>
      </c>
      <c r="D453" s="378">
        <v>4607091389654</v>
      </c>
      <c r="E453" s="379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113</v>
      </c>
      <c r="N453" s="33"/>
      <c r="O453" s="32">
        <v>45</v>
      </c>
      <c r="P453" s="4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4"/>
      <c r="R453" s="384"/>
      <c r="S453" s="384"/>
      <c r="T453" s="385"/>
      <c r="U453" s="34"/>
      <c r="V453" s="34"/>
      <c r="W453" s="35" t="s">
        <v>68</v>
      </c>
      <c r="X453" s="374">
        <v>0</v>
      </c>
      <c r="Y453" s="375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398"/>
      <c r="B454" s="381"/>
      <c r="C454" s="381"/>
      <c r="D454" s="381"/>
      <c r="E454" s="381"/>
      <c r="F454" s="381"/>
      <c r="G454" s="381"/>
      <c r="H454" s="381"/>
      <c r="I454" s="381"/>
      <c r="J454" s="381"/>
      <c r="K454" s="381"/>
      <c r="L454" s="381"/>
      <c r="M454" s="381"/>
      <c r="N454" s="381"/>
      <c r="O454" s="399"/>
      <c r="P454" s="391" t="s">
        <v>69</v>
      </c>
      <c r="Q454" s="392"/>
      <c r="R454" s="392"/>
      <c r="S454" s="392"/>
      <c r="T454" s="392"/>
      <c r="U454" s="392"/>
      <c r="V454" s="393"/>
      <c r="W454" s="37" t="s">
        <v>70</v>
      </c>
      <c r="X454" s="376">
        <f>IFERROR(X452/H452,"0")+IFERROR(X453/H453,"0")</f>
        <v>0</v>
      </c>
      <c r="Y454" s="376">
        <f>IFERROR(Y452/H452,"0")+IFERROR(Y453/H453,"0")</f>
        <v>0</v>
      </c>
      <c r="Z454" s="376">
        <f>IFERROR(IF(Z452="",0,Z452),"0")+IFERROR(IF(Z453="",0,Z453),"0")</f>
        <v>0</v>
      </c>
      <c r="AA454" s="377"/>
      <c r="AB454" s="377"/>
      <c r="AC454" s="377"/>
    </row>
    <row r="455" spans="1:68" x14ac:dyDescent="0.2">
      <c r="A455" s="381"/>
      <c r="B455" s="381"/>
      <c r="C455" s="381"/>
      <c r="D455" s="381"/>
      <c r="E455" s="381"/>
      <c r="F455" s="381"/>
      <c r="G455" s="381"/>
      <c r="H455" s="381"/>
      <c r="I455" s="381"/>
      <c r="J455" s="381"/>
      <c r="K455" s="381"/>
      <c r="L455" s="381"/>
      <c r="M455" s="381"/>
      <c r="N455" s="381"/>
      <c r="O455" s="399"/>
      <c r="P455" s="391" t="s">
        <v>69</v>
      </c>
      <c r="Q455" s="392"/>
      <c r="R455" s="392"/>
      <c r="S455" s="392"/>
      <c r="T455" s="392"/>
      <c r="U455" s="392"/>
      <c r="V455" s="393"/>
      <c r="W455" s="37" t="s">
        <v>68</v>
      </c>
      <c r="X455" s="376">
        <f>IFERROR(SUM(X452:X453),"0")</f>
        <v>0</v>
      </c>
      <c r="Y455" s="376">
        <f>IFERROR(SUM(Y452:Y453),"0")</f>
        <v>0</v>
      </c>
      <c r="Z455" s="37"/>
      <c r="AA455" s="377"/>
      <c r="AB455" s="377"/>
      <c r="AC455" s="377"/>
    </row>
    <row r="456" spans="1:68" ht="14.25" customHeight="1" x14ac:dyDescent="0.25">
      <c r="A456" s="395" t="s">
        <v>95</v>
      </c>
      <c r="B456" s="381"/>
      <c r="C456" s="381"/>
      <c r="D456" s="381"/>
      <c r="E456" s="381"/>
      <c r="F456" s="381"/>
      <c r="G456" s="381"/>
      <c r="H456" s="381"/>
      <c r="I456" s="381"/>
      <c r="J456" s="381"/>
      <c r="K456" s="381"/>
      <c r="L456" s="381"/>
      <c r="M456" s="381"/>
      <c r="N456" s="381"/>
      <c r="O456" s="381"/>
      <c r="P456" s="381"/>
      <c r="Q456" s="381"/>
      <c r="R456" s="381"/>
      <c r="S456" s="381"/>
      <c r="T456" s="381"/>
      <c r="U456" s="381"/>
      <c r="V456" s="381"/>
      <c r="W456" s="381"/>
      <c r="X456" s="381"/>
      <c r="Y456" s="381"/>
      <c r="Z456" s="381"/>
      <c r="AA456" s="370"/>
      <c r="AB456" s="370"/>
      <c r="AC456" s="370"/>
    </row>
    <row r="457" spans="1:68" ht="27" customHeight="1" x14ac:dyDescent="0.25">
      <c r="A457" s="54" t="s">
        <v>565</v>
      </c>
      <c r="B457" s="54" t="s">
        <v>566</v>
      </c>
      <c r="C457" s="31">
        <v>4301032047</v>
      </c>
      <c r="D457" s="378">
        <v>4680115884342</v>
      </c>
      <c r="E457" s="379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41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4"/>
      <c r="R457" s="384"/>
      <c r="S457" s="384"/>
      <c r="T457" s="385"/>
      <c r="U457" s="34"/>
      <c r="V457" s="34"/>
      <c r="W457" s="35" t="s">
        <v>68</v>
      </c>
      <c r="X457" s="374">
        <v>0</v>
      </c>
      <c r="Y457" s="375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398"/>
      <c r="B458" s="381"/>
      <c r="C458" s="381"/>
      <c r="D458" s="381"/>
      <c r="E458" s="381"/>
      <c r="F458" s="381"/>
      <c r="G458" s="381"/>
      <c r="H458" s="381"/>
      <c r="I458" s="381"/>
      <c r="J458" s="381"/>
      <c r="K458" s="381"/>
      <c r="L458" s="381"/>
      <c r="M458" s="381"/>
      <c r="N458" s="381"/>
      <c r="O458" s="399"/>
      <c r="P458" s="391" t="s">
        <v>69</v>
      </c>
      <c r="Q458" s="392"/>
      <c r="R458" s="392"/>
      <c r="S458" s="392"/>
      <c r="T458" s="392"/>
      <c r="U458" s="392"/>
      <c r="V458" s="393"/>
      <c r="W458" s="37" t="s">
        <v>70</v>
      </c>
      <c r="X458" s="376">
        <f>IFERROR(X457/H457,"0")</f>
        <v>0</v>
      </c>
      <c r="Y458" s="376">
        <f>IFERROR(Y457/H457,"0")</f>
        <v>0</v>
      </c>
      <c r="Z458" s="376">
        <f>IFERROR(IF(Z457="",0,Z457),"0")</f>
        <v>0</v>
      </c>
      <c r="AA458" s="377"/>
      <c r="AB458" s="377"/>
      <c r="AC458" s="377"/>
    </row>
    <row r="459" spans="1:68" x14ac:dyDescent="0.2">
      <c r="A459" s="381"/>
      <c r="B459" s="381"/>
      <c r="C459" s="381"/>
      <c r="D459" s="381"/>
      <c r="E459" s="381"/>
      <c r="F459" s="381"/>
      <c r="G459" s="381"/>
      <c r="H459" s="381"/>
      <c r="I459" s="381"/>
      <c r="J459" s="381"/>
      <c r="K459" s="381"/>
      <c r="L459" s="381"/>
      <c r="M459" s="381"/>
      <c r="N459" s="381"/>
      <c r="O459" s="399"/>
      <c r="P459" s="391" t="s">
        <v>69</v>
      </c>
      <c r="Q459" s="392"/>
      <c r="R459" s="392"/>
      <c r="S459" s="392"/>
      <c r="T459" s="392"/>
      <c r="U459" s="392"/>
      <c r="V459" s="393"/>
      <c r="W459" s="37" t="s">
        <v>68</v>
      </c>
      <c r="X459" s="376">
        <f>IFERROR(SUM(X457:X457),"0")</f>
        <v>0</v>
      </c>
      <c r="Y459" s="376">
        <f>IFERROR(SUM(Y457:Y457),"0")</f>
        <v>0</v>
      </c>
      <c r="Z459" s="37"/>
      <c r="AA459" s="377"/>
      <c r="AB459" s="377"/>
      <c r="AC459" s="377"/>
    </row>
    <row r="460" spans="1:68" ht="16.5" customHeight="1" x14ac:dyDescent="0.25">
      <c r="A460" s="394" t="s">
        <v>569</v>
      </c>
      <c r="B460" s="381"/>
      <c r="C460" s="381"/>
      <c r="D460" s="381"/>
      <c r="E460" s="381"/>
      <c r="F460" s="381"/>
      <c r="G460" s="381"/>
      <c r="H460" s="381"/>
      <c r="I460" s="381"/>
      <c r="J460" s="381"/>
      <c r="K460" s="381"/>
      <c r="L460" s="381"/>
      <c r="M460" s="381"/>
      <c r="N460" s="381"/>
      <c r="O460" s="381"/>
      <c r="P460" s="381"/>
      <c r="Q460" s="381"/>
      <c r="R460" s="381"/>
      <c r="S460" s="381"/>
      <c r="T460" s="381"/>
      <c r="U460" s="381"/>
      <c r="V460" s="381"/>
      <c r="W460" s="381"/>
      <c r="X460" s="381"/>
      <c r="Y460" s="381"/>
      <c r="Z460" s="381"/>
      <c r="AA460" s="369"/>
      <c r="AB460" s="369"/>
      <c r="AC460" s="369"/>
    </row>
    <row r="461" spans="1:68" ht="14.25" customHeight="1" x14ac:dyDescent="0.25">
      <c r="A461" s="395" t="s">
        <v>142</v>
      </c>
      <c r="B461" s="381"/>
      <c r="C461" s="381"/>
      <c r="D461" s="381"/>
      <c r="E461" s="381"/>
      <c r="F461" s="381"/>
      <c r="G461" s="381"/>
      <c r="H461" s="381"/>
      <c r="I461" s="381"/>
      <c r="J461" s="381"/>
      <c r="K461" s="381"/>
      <c r="L461" s="381"/>
      <c r="M461" s="381"/>
      <c r="N461" s="381"/>
      <c r="O461" s="381"/>
      <c r="P461" s="381"/>
      <c r="Q461" s="381"/>
      <c r="R461" s="381"/>
      <c r="S461" s="381"/>
      <c r="T461" s="381"/>
      <c r="U461" s="381"/>
      <c r="V461" s="381"/>
      <c r="W461" s="381"/>
      <c r="X461" s="381"/>
      <c r="Y461" s="381"/>
      <c r="Z461" s="381"/>
      <c r="AA461" s="370"/>
      <c r="AB461" s="370"/>
      <c r="AC461" s="370"/>
    </row>
    <row r="462" spans="1:68" ht="27" customHeight="1" x14ac:dyDescent="0.25">
      <c r="A462" s="54" t="s">
        <v>570</v>
      </c>
      <c r="B462" s="54" t="s">
        <v>571</v>
      </c>
      <c r="C462" s="31">
        <v>4301020315</v>
      </c>
      <c r="D462" s="378">
        <v>4607091389364</v>
      </c>
      <c r="E462" s="379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66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4"/>
      <c r="R462" s="384"/>
      <c r="S462" s="384"/>
      <c r="T462" s="385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398"/>
      <c r="B463" s="381"/>
      <c r="C463" s="381"/>
      <c r="D463" s="381"/>
      <c r="E463" s="381"/>
      <c r="F463" s="381"/>
      <c r="G463" s="381"/>
      <c r="H463" s="381"/>
      <c r="I463" s="381"/>
      <c r="J463" s="381"/>
      <c r="K463" s="381"/>
      <c r="L463" s="381"/>
      <c r="M463" s="381"/>
      <c r="N463" s="381"/>
      <c r="O463" s="399"/>
      <c r="P463" s="391" t="s">
        <v>69</v>
      </c>
      <c r="Q463" s="392"/>
      <c r="R463" s="392"/>
      <c r="S463" s="392"/>
      <c r="T463" s="392"/>
      <c r="U463" s="392"/>
      <c r="V463" s="393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x14ac:dyDescent="0.2">
      <c r="A464" s="381"/>
      <c r="B464" s="381"/>
      <c r="C464" s="381"/>
      <c r="D464" s="381"/>
      <c r="E464" s="381"/>
      <c r="F464" s="381"/>
      <c r="G464" s="381"/>
      <c r="H464" s="381"/>
      <c r="I464" s="381"/>
      <c r="J464" s="381"/>
      <c r="K464" s="381"/>
      <c r="L464" s="381"/>
      <c r="M464" s="381"/>
      <c r="N464" s="381"/>
      <c r="O464" s="399"/>
      <c r="P464" s="391" t="s">
        <v>69</v>
      </c>
      <c r="Q464" s="392"/>
      <c r="R464" s="392"/>
      <c r="S464" s="392"/>
      <c r="T464" s="392"/>
      <c r="U464" s="392"/>
      <c r="V464" s="393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customHeight="1" x14ac:dyDescent="0.25">
      <c r="A465" s="395" t="s">
        <v>63</v>
      </c>
      <c r="B465" s="381"/>
      <c r="C465" s="381"/>
      <c r="D465" s="381"/>
      <c r="E465" s="381"/>
      <c r="F465" s="381"/>
      <c r="G465" s="381"/>
      <c r="H465" s="381"/>
      <c r="I465" s="381"/>
      <c r="J465" s="381"/>
      <c r="K465" s="381"/>
      <c r="L465" s="381"/>
      <c r="M465" s="381"/>
      <c r="N465" s="381"/>
      <c r="O465" s="381"/>
      <c r="P465" s="381"/>
      <c r="Q465" s="381"/>
      <c r="R465" s="381"/>
      <c r="S465" s="381"/>
      <c r="T465" s="381"/>
      <c r="U465" s="381"/>
      <c r="V465" s="381"/>
      <c r="W465" s="381"/>
      <c r="X465" s="381"/>
      <c r="Y465" s="381"/>
      <c r="Z465" s="381"/>
      <c r="AA465" s="370"/>
      <c r="AB465" s="370"/>
      <c r="AC465" s="370"/>
    </row>
    <row r="466" spans="1:68" ht="27" customHeight="1" x14ac:dyDescent="0.25">
      <c r="A466" s="54" t="s">
        <v>572</v>
      </c>
      <c r="B466" s="54" t="s">
        <v>573</v>
      </c>
      <c r="C466" s="31">
        <v>4301031324</v>
      </c>
      <c r="D466" s="378">
        <v>4607091389739</v>
      </c>
      <c r="E466" s="379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50</v>
      </c>
      <c r="P466" s="49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6" s="384"/>
      <c r="R466" s="384"/>
      <c r="S466" s="384"/>
      <c r="T466" s="385"/>
      <c r="U466" s="34"/>
      <c r="V466" s="34"/>
      <c r="W466" s="35" t="s">
        <v>68</v>
      </c>
      <c r="X466" s="374">
        <v>0</v>
      </c>
      <c r="Y466" s="375">
        <f t="shared" ref="Y466:Y471" si="73"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0</v>
      </c>
      <c r="BN466" s="64">
        <f t="shared" ref="BN466:BN471" si="75">IFERROR(Y466*I466/H466,"0")</f>
        <v>0</v>
      </c>
      <c r="BO466" s="64">
        <f t="shared" ref="BO466:BO471" si="76">IFERROR(1/J466*(X466/H466),"0")</f>
        <v>0</v>
      </c>
      <c r="BP466" s="64">
        <f t="shared" ref="BP466:BP471" si="77">IFERROR(1/J466*(Y466/H466),"0")</f>
        <v>0</v>
      </c>
    </row>
    <row r="467" spans="1:68" ht="27" customHeight="1" x14ac:dyDescent="0.25">
      <c r="A467" s="54" t="s">
        <v>572</v>
      </c>
      <c r="B467" s="54" t="s">
        <v>574</v>
      </c>
      <c r="C467" s="31">
        <v>4301031212</v>
      </c>
      <c r="D467" s="378">
        <v>4607091389739</v>
      </c>
      <c r="E467" s="379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115</v>
      </c>
      <c r="N467" s="33"/>
      <c r="O467" s="32">
        <v>45</v>
      </c>
      <c r="P467" s="53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7" s="384"/>
      <c r="R467" s="384"/>
      <c r="S467" s="384"/>
      <c r="T467" s="385"/>
      <c r="U467" s="34"/>
      <c r="V467" s="34"/>
      <c r="W467" s="35" t="s">
        <v>68</v>
      </c>
      <c r="X467" s="374">
        <v>0</v>
      </c>
      <c r="Y467" s="375">
        <f t="shared" si="73"/>
        <v>0</v>
      </c>
      <c r="Z467" s="36" t="str">
        <f>IFERROR(IF(Y467=0,"",ROUNDUP(Y467/H467,0)*0.00753),"")</f>
        <v/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0</v>
      </c>
      <c r="BN467" s="64">
        <f t="shared" si="75"/>
        <v>0</v>
      </c>
      <c r="BO467" s="64">
        <f t="shared" si="76"/>
        <v>0</v>
      </c>
      <c r="BP467" s="64">
        <f t="shared" si="77"/>
        <v>0</v>
      </c>
    </row>
    <row r="468" spans="1:68" ht="27" customHeight="1" x14ac:dyDescent="0.25">
      <c r="A468" s="54" t="s">
        <v>575</v>
      </c>
      <c r="B468" s="54" t="s">
        <v>576</v>
      </c>
      <c r="C468" s="31">
        <v>4301031363</v>
      </c>
      <c r="D468" s="378">
        <v>4607091389425</v>
      </c>
      <c r="E468" s="379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4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4"/>
      <c r="R468" s="384"/>
      <c r="S468" s="384"/>
      <c r="T468" s="385"/>
      <c r="U468" s="34"/>
      <c r="V468" s="34"/>
      <c r="W468" s="35" t="s">
        <v>68</v>
      </c>
      <c r="X468" s="374">
        <v>0</v>
      </c>
      <c r="Y468" s="375">
        <f t="shared" si="73"/>
        <v>0</v>
      </c>
      <c r="Z468" s="36" t="str">
        <f>IFERROR(IF(Y468=0,"",ROUNDUP(Y468/H468,0)*0.00502),"")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0</v>
      </c>
      <c r="BN468" s="64">
        <f t="shared" si="75"/>
        <v>0</v>
      </c>
      <c r="BO468" s="64">
        <f t="shared" si="76"/>
        <v>0</v>
      </c>
      <c r="BP468" s="64">
        <f t="shared" si="77"/>
        <v>0</v>
      </c>
    </row>
    <row r="469" spans="1:68" ht="27" customHeight="1" x14ac:dyDescent="0.25">
      <c r="A469" s="54" t="s">
        <v>577</v>
      </c>
      <c r="B469" s="54" t="s">
        <v>578</v>
      </c>
      <c r="C469" s="31">
        <v>4301031334</v>
      </c>
      <c r="D469" s="378">
        <v>4680115880771</v>
      </c>
      <c r="E469" s="379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54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4"/>
      <c r="R469" s="384"/>
      <c r="S469" s="384"/>
      <c r="T469" s="385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customHeight="1" x14ac:dyDescent="0.25">
      <c r="A470" s="54" t="s">
        <v>579</v>
      </c>
      <c r="B470" s="54" t="s">
        <v>580</v>
      </c>
      <c r="C470" s="31">
        <v>4301031327</v>
      </c>
      <c r="D470" s="378">
        <v>4607091389500</v>
      </c>
      <c r="E470" s="379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8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4"/>
      <c r="R470" s="384"/>
      <c r="S470" s="384"/>
      <c r="T470" s="385"/>
      <c r="U470" s="34"/>
      <c r="V470" s="34"/>
      <c r="W470" s="35" t="s">
        <v>68</v>
      </c>
      <c r="X470" s="374">
        <v>0</v>
      </c>
      <c r="Y470" s="375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579</v>
      </c>
      <c r="B471" s="54" t="s">
        <v>581</v>
      </c>
      <c r="C471" s="31">
        <v>4301031173</v>
      </c>
      <c r="D471" s="378">
        <v>4607091389500</v>
      </c>
      <c r="E471" s="379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45</v>
      </c>
      <c r="P471" s="4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4"/>
      <c r="R471" s="384"/>
      <c r="S471" s="384"/>
      <c r="T471" s="385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x14ac:dyDescent="0.2">
      <c r="A472" s="398"/>
      <c r="B472" s="381"/>
      <c r="C472" s="381"/>
      <c r="D472" s="381"/>
      <c r="E472" s="381"/>
      <c r="F472" s="381"/>
      <c r="G472" s="381"/>
      <c r="H472" s="381"/>
      <c r="I472" s="381"/>
      <c r="J472" s="381"/>
      <c r="K472" s="381"/>
      <c r="L472" s="381"/>
      <c r="M472" s="381"/>
      <c r="N472" s="381"/>
      <c r="O472" s="399"/>
      <c r="P472" s="391" t="s">
        <v>69</v>
      </c>
      <c r="Q472" s="392"/>
      <c r="R472" s="392"/>
      <c r="S472" s="392"/>
      <c r="T472" s="392"/>
      <c r="U472" s="392"/>
      <c r="V472" s="393"/>
      <c r="W472" s="37" t="s">
        <v>70</v>
      </c>
      <c r="X472" s="376">
        <f>IFERROR(X466/H466,"0")+IFERROR(X467/H467,"0")+IFERROR(X468/H468,"0")+IFERROR(X469/H469,"0")+IFERROR(X470/H470,"0")+IFERROR(X471/H471,"0")</f>
        <v>0</v>
      </c>
      <c r="Y472" s="376">
        <f>IFERROR(Y466/H466,"0")+IFERROR(Y467/H467,"0")+IFERROR(Y468/H468,"0")+IFERROR(Y469/H469,"0")+IFERROR(Y470/H470,"0")+IFERROR(Y471/H471,"0")</f>
        <v>0</v>
      </c>
      <c r="Z472" s="376">
        <f>IFERROR(IF(Z466="",0,Z466),"0")+IFERROR(IF(Z467="",0,Z467),"0")+IFERROR(IF(Z468="",0,Z468),"0")+IFERROR(IF(Z469="",0,Z469),"0")+IFERROR(IF(Z470="",0,Z470),"0")+IFERROR(IF(Z471="",0,Z471),"0")</f>
        <v>0</v>
      </c>
      <c r="AA472" s="377"/>
      <c r="AB472" s="377"/>
      <c r="AC472" s="377"/>
    </row>
    <row r="473" spans="1:68" x14ac:dyDescent="0.2">
      <c r="A473" s="381"/>
      <c r="B473" s="381"/>
      <c r="C473" s="381"/>
      <c r="D473" s="381"/>
      <c r="E473" s="381"/>
      <c r="F473" s="381"/>
      <c r="G473" s="381"/>
      <c r="H473" s="381"/>
      <c r="I473" s="381"/>
      <c r="J473" s="381"/>
      <c r="K473" s="381"/>
      <c r="L473" s="381"/>
      <c r="M473" s="381"/>
      <c r="N473" s="381"/>
      <c r="O473" s="399"/>
      <c r="P473" s="391" t="s">
        <v>69</v>
      </c>
      <c r="Q473" s="392"/>
      <c r="R473" s="392"/>
      <c r="S473" s="392"/>
      <c r="T473" s="392"/>
      <c r="U473" s="392"/>
      <c r="V473" s="393"/>
      <c r="W473" s="37" t="s">
        <v>68</v>
      </c>
      <c r="X473" s="376">
        <f>IFERROR(SUM(X466:X471),"0")</f>
        <v>0</v>
      </c>
      <c r="Y473" s="376">
        <f>IFERROR(SUM(Y466:Y471),"0")</f>
        <v>0</v>
      </c>
      <c r="Z473" s="37"/>
      <c r="AA473" s="377"/>
      <c r="AB473" s="377"/>
      <c r="AC473" s="377"/>
    </row>
    <row r="474" spans="1:68" ht="14.25" customHeight="1" x14ac:dyDescent="0.25">
      <c r="A474" s="395" t="s">
        <v>104</v>
      </c>
      <c r="B474" s="381"/>
      <c r="C474" s="381"/>
      <c r="D474" s="381"/>
      <c r="E474" s="381"/>
      <c r="F474" s="381"/>
      <c r="G474" s="381"/>
      <c r="H474" s="381"/>
      <c r="I474" s="381"/>
      <c r="J474" s="381"/>
      <c r="K474" s="381"/>
      <c r="L474" s="381"/>
      <c r="M474" s="381"/>
      <c r="N474" s="381"/>
      <c r="O474" s="381"/>
      <c r="P474" s="381"/>
      <c r="Q474" s="381"/>
      <c r="R474" s="381"/>
      <c r="S474" s="381"/>
      <c r="T474" s="381"/>
      <c r="U474" s="381"/>
      <c r="V474" s="381"/>
      <c r="W474" s="381"/>
      <c r="X474" s="381"/>
      <c r="Y474" s="381"/>
      <c r="Z474" s="381"/>
      <c r="AA474" s="370"/>
      <c r="AB474" s="370"/>
      <c r="AC474" s="370"/>
    </row>
    <row r="475" spans="1:68" ht="27" customHeight="1" x14ac:dyDescent="0.25">
      <c r="A475" s="54" t="s">
        <v>582</v>
      </c>
      <c r="B475" s="54" t="s">
        <v>583</v>
      </c>
      <c r="C475" s="31">
        <v>4301170010</v>
      </c>
      <c r="D475" s="378">
        <v>4680115884090</v>
      </c>
      <c r="E475" s="379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66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4"/>
      <c r="R475" s="384"/>
      <c r="S475" s="384"/>
      <c r="T475" s="385"/>
      <c r="U475" s="34"/>
      <c r="V475" s="34"/>
      <c r="W475" s="35" t="s">
        <v>68</v>
      </c>
      <c r="X475" s="374">
        <v>0</v>
      </c>
      <c r="Y475" s="375">
        <f>IFERROR(IF(X475="",0,CEILING((X475/$H475),1)*$H475),"")</f>
        <v>0</v>
      </c>
      <c r="Z475" s="36" t="str">
        <f>IFERROR(IF(Y475=0,"",ROUNDUP(Y475/H475,0)*0.00627),"")</f>
        <v/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398"/>
      <c r="B476" s="381"/>
      <c r="C476" s="381"/>
      <c r="D476" s="381"/>
      <c r="E476" s="381"/>
      <c r="F476" s="381"/>
      <c r="G476" s="381"/>
      <c r="H476" s="381"/>
      <c r="I476" s="381"/>
      <c r="J476" s="381"/>
      <c r="K476" s="381"/>
      <c r="L476" s="381"/>
      <c r="M476" s="381"/>
      <c r="N476" s="381"/>
      <c r="O476" s="399"/>
      <c r="P476" s="391" t="s">
        <v>69</v>
      </c>
      <c r="Q476" s="392"/>
      <c r="R476" s="392"/>
      <c r="S476" s="392"/>
      <c r="T476" s="392"/>
      <c r="U476" s="392"/>
      <c r="V476" s="393"/>
      <c r="W476" s="37" t="s">
        <v>70</v>
      </c>
      <c r="X476" s="376">
        <f>IFERROR(X475/H475,"0")</f>
        <v>0</v>
      </c>
      <c r="Y476" s="376">
        <f>IFERROR(Y475/H475,"0")</f>
        <v>0</v>
      </c>
      <c r="Z476" s="376">
        <f>IFERROR(IF(Z475="",0,Z475),"0")</f>
        <v>0</v>
      </c>
      <c r="AA476" s="377"/>
      <c r="AB476" s="377"/>
      <c r="AC476" s="377"/>
    </row>
    <row r="477" spans="1:68" x14ac:dyDescent="0.2">
      <c r="A477" s="381"/>
      <c r="B477" s="381"/>
      <c r="C477" s="381"/>
      <c r="D477" s="381"/>
      <c r="E477" s="381"/>
      <c r="F477" s="381"/>
      <c r="G477" s="381"/>
      <c r="H477" s="381"/>
      <c r="I477" s="381"/>
      <c r="J477" s="381"/>
      <c r="K477" s="381"/>
      <c r="L477" s="381"/>
      <c r="M477" s="381"/>
      <c r="N477" s="381"/>
      <c r="O477" s="399"/>
      <c r="P477" s="391" t="s">
        <v>69</v>
      </c>
      <c r="Q477" s="392"/>
      <c r="R477" s="392"/>
      <c r="S477" s="392"/>
      <c r="T477" s="392"/>
      <c r="U477" s="392"/>
      <c r="V477" s="393"/>
      <c r="W477" s="37" t="s">
        <v>68</v>
      </c>
      <c r="X477" s="376">
        <f>IFERROR(SUM(X475:X475),"0")</f>
        <v>0</v>
      </c>
      <c r="Y477" s="376">
        <f>IFERROR(SUM(Y475:Y475),"0")</f>
        <v>0</v>
      </c>
      <c r="Z477" s="37"/>
      <c r="AA477" s="377"/>
      <c r="AB477" s="377"/>
      <c r="AC477" s="377"/>
    </row>
    <row r="478" spans="1:68" ht="16.5" customHeight="1" x14ac:dyDescent="0.25">
      <c r="A478" s="394" t="s">
        <v>584</v>
      </c>
      <c r="B478" s="381"/>
      <c r="C478" s="381"/>
      <c r="D478" s="381"/>
      <c r="E478" s="381"/>
      <c r="F478" s="381"/>
      <c r="G478" s="381"/>
      <c r="H478" s="381"/>
      <c r="I478" s="381"/>
      <c r="J478" s="381"/>
      <c r="K478" s="381"/>
      <c r="L478" s="381"/>
      <c r="M478" s="381"/>
      <c r="N478" s="381"/>
      <c r="O478" s="381"/>
      <c r="P478" s="381"/>
      <c r="Q478" s="381"/>
      <c r="R478" s="381"/>
      <c r="S478" s="381"/>
      <c r="T478" s="381"/>
      <c r="U478" s="381"/>
      <c r="V478" s="381"/>
      <c r="W478" s="381"/>
      <c r="X478" s="381"/>
      <c r="Y478" s="381"/>
      <c r="Z478" s="381"/>
      <c r="AA478" s="369"/>
      <c r="AB478" s="369"/>
      <c r="AC478" s="369"/>
    </row>
    <row r="479" spans="1:68" ht="14.25" customHeight="1" x14ac:dyDescent="0.25">
      <c r="A479" s="395" t="s">
        <v>63</v>
      </c>
      <c r="B479" s="381"/>
      <c r="C479" s="381"/>
      <c r="D479" s="381"/>
      <c r="E479" s="381"/>
      <c r="F479" s="381"/>
      <c r="G479" s="381"/>
      <c r="H479" s="381"/>
      <c r="I479" s="381"/>
      <c r="J479" s="381"/>
      <c r="K479" s="381"/>
      <c r="L479" s="381"/>
      <c r="M479" s="381"/>
      <c r="N479" s="381"/>
      <c r="O479" s="381"/>
      <c r="P479" s="381"/>
      <c r="Q479" s="381"/>
      <c r="R479" s="381"/>
      <c r="S479" s="381"/>
      <c r="T479" s="381"/>
      <c r="U479" s="381"/>
      <c r="V479" s="381"/>
      <c r="W479" s="381"/>
      <c r="X479" s="381"/>
      <c r="Y479" s="381"/>
      <c r="Z479" s="381"/>
      <c r="AA479" s="370"/>
      <c r="AB479" s="370"/>
      <c r="AC479" s="370"/>
    </row>
    <row r="480" spans="1:68" ht="27" customHeight="1" x14ac:dyDescent="0.25">
      <c r="A480" s="54" t="s">
        <v>585</v>
      </c>
      <c r="B480" s="54" t="s">
        <v>586</v>
      </c>
      <c r="C480" s="31">
        <v>4301031294</v>
      </c>
      <c r="D480" s="378">
        <v>4680115885189</v>
      </c>
      <c r="E480" s="379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5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4"/>
      <c r="R480" s="384"/>
      <c r="S480" s="384"/>
      <c r="T480" s="385"/>
      <c r="U480" s="34"/>
      <c r="V480" s="34"/>
      <c r="W480" s="35" t="s">
        <v>68</v>
      </c>
      <c r="X480" s="374">
        <v>0</v>
      </c>
      <c r="Y480" s="375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587</v>
      </c>
      <c r="B481" s="54" t="s">
        <v>588</v>
      </c>
      <c r="C481" s="31">
        <v>4301031293</v>
      </c>
      <c r="D481" s="378">
        <v>4680115885172</v>
      </c>
      <c r="E481" s="379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51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4"/>
      <c r="R481" s="384"/>
      <c r="S481" s="384"/>
      <c r="T481" s="385"/>
      <c r="U481" s="34"/>
      <c r="V481" s="34"/>
      <c r="W481" s="35" t="s">
        <v>68</v>
      </c>
      <c r="X481" s="374">
        <v>0</v>
      </c>
      <c r="Y481" s="375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589</v>
      </c>
      <c r="B482" s="54" t="s">
        <v>590</v>
      </c>
      <c r="C482" s="31">
        <v>4301031291</v>
      </c>
      <c r="D482" s="378">
        <v>4680115885110</v>
      </c>
      <c r="E482" s="379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48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4"/>
      <c r="R482" s="384"/>
      <c r="S482" s="384"/>
      <c r="T482" s="385"/>
      <c r="U482" s="34"/>
      <c r="V482" s="34"/>
      <c r="W482" s="35" t="s">
        <v>68</v>
      </c>
      <c r="X482" s="374">
        <v>0</v>
      </c>
      <c r="Y482" s="375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8"/>
      <c r="B483" s="381"/>
      <c r="C483" s="381"/>
      <c r="D483" s="381"/>
      <c r="E483" s="381"/>
      <c r="F483" s="381"/>
      <c r="G483" s="381"/>
      <c r="H483" s="381"/>
      <c r="I483" s="381"/>
      <c r="J483" s="381"/>
      <c r="K483" s="381"/>
      <c r="L483" s="381"/>
      <c r="M483" s="381"/>
      <c r="N483" s="381"/>
      <c r="O483" s="399"/>
      <c r="P483" s="391" t="s">
        <v>69</v>
      </c>
      <c r="Q483" s="392"/>
      <c r="R483" s="392"/>
      <c r="S483" s="392"/>
      <c r="T483" s="392"/>
      <c r="U483" s="392"/>
      <c r="V483" s="393"/>
      <c r="W483" s="37" t="s">
        <v>70</v>
      </c>
      <c r="X483" s="376">
        <f>IFERROR(X480/H480,"0")+IFERROR(X481/H481,"0")+IFERROR(X482/H482,"0")</f>
        <v>0</v>
      </c>
      <c r="Y483" s="376">
        <f>IFERROR(Y480/H480,"0")+IFERROR(Y481/H481,"0")+IFERROR(Y482/H482,"0")</f>
        <v>0</v>
      </c>
      <c r="Z483" s="376">
        <f>IFERROR(IF(Z480="",0,Z480),"0")+IFERROR(IF(Z481="",0,Z481),"0")+IFERROR(IF(Z482="",0,Z482),"0")</f>
        <v>0</v>
      </c>
      <c r="AA483" s="377"/>
      <c r="AB483" s="377"/>
      <c r="AC483" s="377"/>
    </row>
    <row r="484" spans="1:68" x14ac:dyDescent="0.2">
      <c r="A484" s="381"/>
      <c r="B484" s="381"/>
      <c r="C484" s="381"/>
      <c r="D484" s="381"/>
      <c r="E484" s="381"/>
      <c r="F484" s="381"/>
      <c r="G484" s="381"/>
      <c r="H484" s="381"/>
      <c r="I484" s="381"/>
      <c r="J484" s="381"/>
      <c r="K484" s="381"/>
      <c r="L484" s="381"/>
      <c r="M484" s="381"/>
      <c r="N484" s="381"/>
      <c r="O484" s="399"/>
      <c r="P484" s="391" t="s">
        <v>69</v>
      </c>
      <c r="Q484" s="392"/>
      <c r="R484" s="392"/>
      <c r="S484" s="392"/>
      <c r="T484" s="392"/>
      <c r="U484" s="392"/>
      <c r="V484" s="393"/>
      <c r="W484" s="37" t="s">
        <v>68</v>
      </c>
      <c r="X484" s="376">
        <f>IFERROR(SUM(X480:X482),"0")</f>
        <v>0</v>
      </c>
      <c r="Y484" s="376">
        <f>IFERROR(SUM(Y480:Y482),"0")</f>
        <v>0</v>
      </c>
      <c r="Z484" s="37"/>
      <c r="AA484" s="377"/>
      <c r="AB484" s="377"/>
      <c r="AC484" s="377"/>
    </row>
    <row r="485" spans="1:68" ht="16.5" customHeight="1" x14ac:dyDescent="0.25">
      <c r="A485" s="394" t="s">
        <v>591</v>
      </c>
      <c r="B485" s="381"/>
      <c r="C485" s="381"/>
      <c r="D485" s="381"/>
      <c r="E485" s="381"/>
      <c r="F485" s="381"/>
      <c r="G485" s="381"/>
      <c r="H485" s="381"/>
      <c r="I485" s="381"/>
      <c r="J485" s="381"/>
      <c r="K485" s="381"/>
      <c r="L485" s="381"/>
      <c r="M485" s="381"/>
      <c r="N485" s="381"/>
      <c r="O485" s="381"/>
      <c r="P485" s="381"/>
      <c r="Q485" s="381"/>
      <c r="R485" s="381"/>
      <c r="S485" s="381"/>
      <c r="T485" s="381"/>
      <c r="U485" s="381"/>
      <c r="V485" s="381"/>
      <c r="W485" s="381"/>
      <c r="X485" s="381"/>
      <c r="Y485" s="381"/>
      <c r="Z485" s="381"/>
      <c r="AA485" s="369"/>
      <c r="AB485" s="369"/>
      <c r="AC485" s="369"/>
    </row>
    <row r="486" spans="1:68" ht="14.25" customHeight="1" x14ac:dyDescent="0.25">
      <c r="A486" s="395" t="s">
        <v>63</v>
      </c>
      <c r="B486" s="381"/>
      <c r="C486" s="381"/>
      <c r="D486" s="381"/>
      <c r="E486" s="381"/>
      <c r="F486" s="381"/>
      <c r="G486" s="381"/>
      <c r="H486" s="381"/>
      <c r="I486" s="381"/>
      <c r="J486" s="381"/>
      <c r="K486" s="381"/>
      <c r="L486" s="381"/>
      <c r="M486" s="381"/>
      <c r="N486" s="381"/>
      <c r="O486" s="381"/>
      <c r="P486" s="381"/>
      <c r="Q486" s="381"/>
      <c r="R486" s="381"/>
      <c r="S486" s="381"/>
      <c r="T486" s="381"/>
      <c r="U486" s="381"/>
      <c r="V486" s="381"/>
      <c r="W486" s="381"/>
      <c r="X486" s="381"/>
      <c r="Y486" s="381"/>
      <c r="Z486" s="381"/>
      <c r="AA486" s="370"/>
      <c r="AB486" s="370"/>
      <c r="AC486" s="370"/>
    </row>
    <row r="487" spans="1:68" ht="27" customHeight="1" x14ac:dyDescent="0.25">
      <c r="A487" s="54" t="s">
        <v>592</v>
      </c>
      <c r="B487" s="54" t="s">
        <v>593</v>
      </c>
      <c r="C487" s="31">
        <v>4301031261</v>
      </c>
      <c r="D487" s="378">
        <v>4680115885103</v>
      </c>
      <c r="E487" s="379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64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4"/>
      <c r="R487" s="384"/>
      <c r="S487" s="384"/>
      <c r="T487" s="385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398"/>
      <c r="B488" s="381"/>
      <c r="C488" s="381"/>
      <c r="D488" s="381"/>
      <c r="E488" s="381"/>
      <c r="F488" s="381"/>
      <c r="G488" s="381"/>
      <c r="H488" s="381"/>
      <c r="I488" s="381"/>
      <c r="J488" s="381"/>
      <c r="K488" s="381"/>
      <c r="L488" s="381"/>
      <c r="M488" s="381"/>
      <c r="N488" s="381"/>
      <c r="O488" s="399"/>
      <c r="P488" s="391" t="s">
        <v>69</v>
      </c>
      <c r="Q488" s="392"/>
      <c r="R488" s="392"/>
      <c r="S488" s="392"/>
      <c r="T488" s="392"/>
      <c r="U488" s="392"/>
      <c r="V488" s="393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x14ac:dyDescent="0.2">
      <c r="A489" s="381"/>
      <c r="B489" s="381"/>
      <c r="C489" s="381"/>
      <c r="D489" s="381"/>
      <c r="E489" s="381"/>
      <c r="F489" s="381"/>
      <c r="G489" s="381"/>
      <c r="H489" s="381"/>
      <c r="I489" s="381"/>
      <c r="J489" s="381"/>
      <c r="K489" s="381"/>
      <c r="L489" s="381"/>
      <c r="M489" s="381"/>
      <c r="N489" s="381"/>
      <c r="O489" s="399"/>
      <c r="P489" s="391" t="s">
        <v>69</v>
      </c>
      <c r="Q489" s="392"/>
      <c r="R489" s="392"/>
      <c r="S489" s="392"/>
      <c r="T489" s="392"/>
      <c r="U489" s="392"/>
      <c r="V489" s="393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customHeight="1" x14ac:dyDescent="0.2">
      <c r="A490" s="441" t="s">
        <v>594</v>
      </c>
      <c r="B490" s="442"/>
      <c r="C490" s="442"/>
      <c r="D490" s="442"/>
      <c r="E490" s="442"/>
      <c r="F490" s="442"/>
      <c r="G490" s="442"/>
      <c r="H490" s="442"/>
      <c r="I490" s="442"/>
      <c r="J490" s="442"/>
      <c r="K490" s="442"/>
      <c r="L490" s="442"/>
      <c r="M490" s="442"/>
      <c r="N490" s="442"/>
      <c r="O490" s="442"/>
      <c r="P490" s="442"/>
      <c r="Q490" s="442"/>
      <c r="R490" s="442"/>
      <c r="S490" s="442"/>
      <c r="T490" s="442"/>
      <c r="U490" s="442"/>
      <c r="V490" s="442"/>
      <c r="W490" s="442"/>
      <c r="X490" s="442"/>
      <c r="Y490" s="442"/>
      <c r="Z490" s="442"/>
      <c r="AA490" s="48"/>
      <c r="AB490" s="48"/>
      <c r="AC490" s="48"/>
    </row>
    <row r="491" spans="1:68" ht="16.5" customHeight="1" x14ac:dyDescent="0.25">
      <c r="A491" s="394" t="s">
        <v>594</v>
      </c>
      <c r="B491" s="381"/>
      <c r="C491" s="381"/>
      <c r="D491" s="381"/>
      <c r="E491" s="381"/>
      <c r="F491" s="381"/>
      <c r="G491" s="381"/>
      <c r="H491" s="381"/>
      <c r="I491" s="381"/>
      <c r="J491" s="381"/>
      <c r="K491" s="381"/>
      <c r="L491" s="381"/>
      <c r="M491" s="381"/>
      <c r="N491" s="381"/>
      <c r="O491" s="381"/>
      <c r="P491" s="381"/>
      <c r="Q491" s="381"/>
      <c r="R491" s="381"/>
      <c r="S491" s="381"/>
      <c r="T491" s="381"/>
      <c r="U491" s="381"/>
      <c r="V491" s="381"/>
      <c r="W491" s="381"/>
      <c r="X491" s="381"/>
      <c r="Y491" s="381"/>
      <c r="Z491" s="381"/>
      <c r="AA491" s="369"/>
      <c r="AB491" s="369"/>
      <c r="AC491" s="369"/>
    </row>
    <row r="492" spans="1:68" ht="14.25" customHeight="1" x14ac:dyDescent="0.25">
      <c r="A492" s="395" t="s">
        <v>109</v>
      </c>
      <c r="B492" s="381"/>
      <c r="C492" s="381"/>
      <c r="D492" s="381"/>
      <c r="E492" s="381"/>
      <c r="F492" s="381"/>
      <c r="G492" s="381"/>
      <c r="H492" s="381"/>
      <c r="I492" s="381"/>
      <c r="J492" s="381"/>
      <c r="K492" s="381"/>
      <c r="L492" s="381"/>
      <c r="M492" s="381"/>
      <c r="N492" s="381"/>
      <c r="O492" s="381"/>
      <c r="P492" s="381"/>
      <c r="Q492" s="381"/>
      <c r="R492" s="381"/>
      <c r="S492" s="381"/>
      <c r="T492" s="381"/>
      <c r="U492" s="381"/>
      <c r="V492" s="381"/>
      <c r="W492" s="381"/>
      <c r="X492" s="381"/>
      <c r="Y492" s="381"/>
      <c r="Z492" s="381"/>
      <c r="AA492" s="370"/>
      <c r="AB492" s="370"/>
      <c r="AC492" s="370"/>
    </row>
    <row r="493" spans="1:68" ht="27" customHeight="1" x14ac:dyDescent="0.25">
      <c r="A493" s="54" t="s">
        <v>595</v>
      </c>
      <c r="B493" s="54" t="s">
        <v>596</v>
      </c>
      <c r="C493" s="31">
        <v>4301011795</v>
      </c>
      <c r="D493" s="378">
        <v>4607091389067</v>
      </c>
      <c r="E493" s="379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115</v>
      </c>
      <c r="N493" s="33"/>
      <c r="O493" s="32">
        <v>60</v>
      </c>
      <c r="P493" s="5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4"/>
      <c r="R493" s="384"/>
      <c r="S493" s="384"/>
      <c r="T493" s="385"/>
      <c r="U493" s="34"/>
      <c r="V493" s="34"/>
      <c r="W493" s="35" t="s">
        <v>68</v>
      </c>
      <c r="X493" s="374">
        <v>0</v>
      </c>
      <c r="Y493" s="375">
        <f t="shared" ref="Y493:Y501" si="78">IFERROR(IF(X493="",0,CEILING((X493/$H493),1)*$H493),"")</f>
        <v>0</v>
      </c>
      <c r="Z493" s="36" t="str">
        <f t="shared" ref="Z493:Z498" si="79">IFERROR(IF(Y493=0,"",ROUNDUP(Y493/H493,0)*0.01196),"")</f>
        <v/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0</v>
      </c>
      <c r="BN493" s="64">
        <f t="shared" ref="BN493:BN501" si="81">IFERROR(Y493*I493/H493,"0")</f>
        <v>0</v>
      </c>
      <c r="BO493" s="64">
        <f t="shared" ref="BO493:BO501" si="82">IFERROR(1/J493*(X493/H493),"0")</f>
        <v>0</v>
      </c>
      <c r="BP493" s="64">
        <f t="shared" ref="BP493:BP501" si="83">IFERROR(1/J493*(Y493/H493),"0")</f>
        <v>0</v>
      </c>
    </row>
    <row r="494" spans="1:68" ht="27" customHeight="1" x14ac:dyDescent="0.25">
      <c r="A494" s="54" t="s">
        <v>597</v>
      </c>
      <c r="B494" s="54" t="s">
        <v>598</v>
      </c>
      <c r="C494" s="31">
        <v>4301011961</v>
      </c>
      <c r="D494" s="378">
        <v>4680115885271</v>
      </c>
      <c r="E494" s="379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115</v>
      </c>
      <c r="N494" s="33"/>
      <c r="O494" s="32">
        <v>60</v>
      </c>
      <c r="P494" s="51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4"/>
      <c r="R494" s="384"/>
      <c r="S494" s="384"/>
      <c r="T494" s="385"/>
      <c r="U494" s="34"/>
      <c r="V494" s="34"/>
      <c r="W494" s="35" t="s">
        <v>68</v>
      </c>
      <c r="X494" s="374">
        <v>0</v>
      </c>
      <c r="Y494" s="375">
        <f t="shared" si="78"/>
        <v>0</v>
      </c>
      <c r="Z494" s="36" t="str">
        <f t="shared" si="79"/>
        <v/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0</v>
      </c>
      <c r="BN494" s="64">
        <f t="shared" si="81"/>
        <v>0</v>
      </c>
      <c r="BO494" s="64">
        <f t="shared" si="82"/>
        <v>0</v>
      </c>
      <c r="BP494" s="64">
        <f t="shared" si="83"/>
        <v>0</v>
      </c>
    </row>
    <row r="495" spans="1:68" ht="16.5" customHeight="1" x14ac:dyDescent="0.25">
      <c r="A495" s="54" t="s">
        <v>599</v>
      </c>
      <c r="B495" s="54" t="s">
        <v>600</v>
      </c>
      <c r="C495" s="31">
        <v>4301011774</v>
      </c>
      <c r="D495" s="378">
        <v>4680115884502</v>
      </c>
      <c r="E495" s="379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115</v>
      </c>
      <c r="N495" s="33"/>
      <c r="O495" s="32">
        <v>60</v>
      </c>
      <c r="P495" s="5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4"/>
      <c r="R495" s="384"/>
      <c r="S495" s="384"/>
      <c r="T495" s="385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customHeight="1" x14ac:dyDescent="0.25">
      <c r="A496" s="54" t="s">
        <v>601</v>
      </c>
      <c r="B496" s="54" t="s">
        <v>602</v>
      </c>
      <c r="C496" s="31">
        <v>4301011771</v>
      </c>
      <c r="D496" s="378">
        <v>4607091389104</v>
      </c>
      <c r="E496" s="379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115</v>
      </c>
      <c r="N496" s="33"/>
      <c r="O496" s="32">
        <v>60</v>
      </c>
      <c r="P496" s="5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4"/>
      <c r="R496" s="384"/>
      <c r="S496" s="384"/>
      <c r="T496" s="385"/>
      <c r="U496" s="34"/>
      <c r="V496" s="34"/>
      <c r="W496" s="35" t="s">
        <v>68</v>
      </c>
      <c r="X496" s="374">
        <v>0</v>
      </c>
      <c r="Y496" s="375">
        <f t="shared" si="78"/>
        <v>0</v>
      </c>
      <c r="Z496" s="36" t="str">
        <f t="shared" si="79"/>
        <v/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0</v>
      </c>
      <c r="BN496" s="64">
        <f t="shared" si="81"/>
        <v>0</v>
      </c>
      <c r="BO496" s="64">
        <f t="shared" si="82"/>
        <v>0</v>
      </c>
      <c r="BP496" s="64">
        <f t="shared" si="83"/>
        <v>0</v>
      </c>
    </row>
    <row r="497" spans="1:68" ht="16.5" customHeight="1" x14ac:dyDescent="0.25">
      <c r="A497" s="54" t="s">
        <v>603</v>
      </c>
      <c r="B497" s="54" t="s">
        <v>604</v>
      </c>
      <c r="C497" s="31">
        <v>4301011799</v>
      </c>
      <c r="D497" s="378">
        <v>4680115884519</v>
      </c>
      <c r="E497" s="379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4"/>
      <c r="R497" s="384"/>
      <c r="S497" s="384"/>
      <c r="T497" s="385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customHeight="1" x14ac:dyDescent="0.25">
      <c r="A498" s="54" t="s">
        <v>605</v>
      </c>
      <c r="B498" s="54" t="s">
        <v>606</v>
      </c>
      <c r="C498" s="31">
        <v>4301011376</v>
      </c>
      <c r="D498" s="378">
        <v>4680115885226</v>
      </c>
      <c r="E498" s="379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4"/>
      <c r="R498" s="384"/>
      <c r="S498" s="384"/>
      <c r="T498" s="385"/>
      <c r="U498" s="34"/>
      <c r="V498" s="34"/>
      <c r="W498" s="35" t="s">
        <v>68</v>
      </c>
      <c r="X498" s="374">
        <v>0</v>
      </c>
      <c r="Y498" s="375">
        <f t="shared" si="78"/>
        <v>0</v>
      </c>
      <c r="Z498" s="36" t="str">
        <f t="shared" si="79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0</v>
      </c>
      <c r="BN498" s="64">
        <f t="shared" si="81"/>
        <v>0</v>
      </c>
      <c r="BO498" s="64">
        <f t="shared" si="82"/>
        <v>0</v>
      </c>
      <c r="BP498" s="64">
        <f t="shared" si="83"/>
        <v>0</v>
      </c>
    </row>
    <row r="499" spans="1:68" ht="27" customHeight="1" x14ac:dyDescent="0.25">
      <c r="A499" s="54" t="s">
        <v>607</v>
      </c>
      <c r="B499" s="54" t="s">
        <v>608</v>
      </c>
      <c r="C499" s="31">
        <v>4301011778</v>
      </c>
      <c r="D499" s="378">
        <v>4680115880603</v>
      </c>
      <c r="E499" s="379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115</v>
      </c>
      <c r="N499" s="33"/>
      <c r="O499" s="32">
        <v>60</v>
      </c>
      <c r="P499" s="7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4"/>
      <c r="R499" s="384"/>
      <c r="S499" s="384"/>
      <c r="T499" s="385"/>
      <c r="U499" s="34"/>
      <c r="V499" s="34"/>
      <c r="W499" s="35" t="s">
        <v>68</v>
      </c>
      <c r="X499" s="374">
        <v>0</v>
      </c>
      <c r="Y499" s="375">
        <f t="shared" si="78"/>
        <v>0</v>
      </c>
      <c r="Z499" s="36" t="str">
        <f>IFERROR(IF(Y499=0,"",ROUNDUP(Y499/H499,0)*0.00937),"")</f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0</v>
      </c>
      <c r="BN499" s="64">
        <f t="shared" si="81"/>
        <v>0</v>
      </c>
      <c r="BO499" s="64">
        <f t="shared" si="82"/>
        <v>0</v>
      </c>
      <c r="BP499" s="64">
        <f t="shared" si="83"/>
        <v>0</v>
      </c>
    </row>
    <row r="500" spans="1:68" ht="27" customHeight="1" x14ac:dyDescent="0.25">
      <c r="A500" s="54" t="s">
        <v>609</v>
      </c>
      <c r="B500" s="54" t="s">
        <v>610</v>
      </c>
      <c r="C500" s="31">
        <v>4301011190</v>
      </c>
      <c r="D500" s="378">
        <v>4607091389098</v>
      </c>
      <c r="E500" s="379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113</v>
      </c>
      <c r="N500" s="33"/>
      <c r="O500" s="32">
        <v>50</v>
      </c>
      <c r="P500" s="63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4"/>
      <c r="R500" s="384"/>
      <c r="S500" s="384"/>
      <c r="T500" s="385"/>
      <c r="U500" s="34"/>
      <c r="V500" s="34"/>
      <c r="W500" s="35" t="s">
        <v>68</v>
      </c>
      <c r="X500" s="374">
        <v>0</v>
      </c>
      <c r="Y500" s="375">
        <f t="shared" si="78"/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0</v>
      </c>
      <c r="BN500" s="64">
        <f t="shared" si="81"/>
        <v>0</v>
      </c>
      <c r="BO500" s="64">
        <f t="shared" si="82"/>
        <v>0</v>
      </c>
      <c r="BP500" s="64">
        <f t="shared" si="83"/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4301011784</v>
      </c>
      <c r="D501" s="378">
        <v>4607091389982</v>
      </c>
      <c r="E501" s="379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115</v>
      </c>
      <c r="N501" s="33"/>
      <c r="O501" s="32">
        <v>60</v>
      </c>
      <c r="P501" s="5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4"/>
      <c r="R501" s="384"/>
      <c r="S501" s="384"/>
      <c r="T501" s="385"/>
      <c r="U501" s="34"/>
      <c r="V501" s="34"/>
      <c r="W501" s="35" t="s">
        <v>68</v>
      </c>
      <c r="X501" s="374">
        <v>0</v>
      </c>
      <c r="Y501" s="375">
        <f t="shared" si="78"/>
        <v>0</v>
      </c>
      <c r="Z501" s="36" t="str">
        <f>IFERROR(IF(Y501=0,"",ROUNDUP(Y501/H501,0)*0.00937),"")</f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0</v>
      </c>
      <c r="BN501" s="64">
        <f t="shared" si="81"/>
        <v>0</v>
      </c>
      <c r="BO501" s="64">
        <f t="shared" si="82"/>
        <v>0</v>
      </c>
      <c r="BP501" s="64">
        <f t="shared" si="83"/>
        <v>0</v>
      </c>
    </row>
    <row r="502" spans="1:68" x14ac:dyDescent="0.2">
      <c r="A502" s="398"/>
      <c r="B502" s="381"/>
      <c r="C502" s="381"/>
      <c r="D502" s="381"/>
      <c r="E502" s="381"/>
      <c r="F502" s="381"/>
      <c r="G502" s="381"/>
      <c r="H502" s="381"/>
      <c r="I502" s="381"/>
      <c r="J502" s="381"/>
      <c r="K502" s="381"/>
      <c r="L502" s="381"/>
      <c r="M502" s="381"/>
      <c r="N502" s="381"/>
      <c r="O502" s="399"/>
      <c r="P502" s="391" t="s">
        <v>69</v>
      </c>
      <c r="Q502" s="392"/>
      <c r="R502" s="392"/>
      <c r="S502" s="392"/>
      <c r="T502" s="392"/>
      <c r="U502" s="392"/>
      <c r="V502" s="393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0</v>
      </c>
      <c r="Y502" s="376">
        <f>IFERROR(Y493/H493,"0")+IFERROR(Y494/H494,"0")+IFERROR(Y495/H495,"0")+IFERROR(Y496/H496,"0")+IFERROR(Y497/H497,"0")+IFERROR(Y498/H498,"0")+IFERROR(Y499/H499,"0")+IFERROR(Y500/H500,"0")+IFERROR(Y501/H501,"0")</f>
        <v>0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0</v>
      </c>
      <c r="AA502" s="377"/>
      <c r="AB502" s="377"/>
      <c r="AC502" s="377"/>
    </row>
    <row r="503" spans="1:68" x14ac:dyDescent="0.2">
      <c r="A503" s="381"/>
      <c r="B503" s="381"/>
      <c r="C503" s="381"/>
      <c r="D503" s="381"/>
      <c r="E503" s="381"/>
      <c r="F503" s="381"/>
      <c r="G503" s="381"/>
      <c r="H503" s="381"/>
      <c r="I503" s="381"/>
      <c r="J503" s="381"/>
      <c r="K503" s="381"/>
      <c r="L503" s="381"/>
      <c r="M503" s="381"/>
      <c r="N503" s="381"/>
      <c r="O503" s="399"/>
      <c r="P503" s="391" t="s">
        <v>69</v>
      </c>
      <c r="Q503" s="392"/>
      <c r="R503" s="392"/>
      <c r="S503" s="392"/>
      <c r="T503" s="392"/>
      <c r="U503" s="392"/>
      <c r="V503" s="393"/>
      <c r="W503" s="37" t="s">
        <v>68</v>
      </c>
      <c r="X503" s="376">
        <f>IFERROR(SUM(X493:X501),"0")</f>
        <v>0</v>
      </c>
      <c r="Y503" s="376">
        <f>IFERROR(SUM(Y493:Y501),"0")</f>
        <v>0</v>
      </c>
      <c r="Z503" s="37"/>
      <c r="AA503" s="377"/>
      <c r="AB503" s="377"/>
      <c r="AC503" s="377"/>
    </row>
    <row r="504" spans="1:68" ht="14.25" customHeight="1" x14ac:dyDescent="0.25">
      <c r="A504" s="395" t="s">
        <v>142</v>
      </c>
      <c r="B504" s="381"/>
      <c r="C504" s="381"/>
      <c r="D504" s="381"/>
      <c r="E504" s="381"/>
      <c r="F504" s="381"/>
      <c r="G504" s="381"/>
      <c r="H504" s="381"/>
      <c r="I504" s="381"/>
      <c r="J504" s="381"/>
      <c r="K504" s="381"/>
      <c r="L504" s="381"/>
      <c r="M504" s="381"/>
      <c r="N504" s="381"/>
      <c r="O504" s="381"/>
      <c r="P504" s="381"/>
      <c r="Q504" s="381"/>
      <c r="R504" s="381"/>
      <c r="S504" s="381"/>
      <c r="T504" s="381"/>
      <c r="U504" s="381"/>
      <c r="V504" s="381"/>
      <c r="W504" s="381"/>
      <c r="X504" s="381"/>
      <c r="Y504" s="381"/>
      <c r="Z504" s="381"/>
      <c r="AA504" s="370"/>
      <c r="AB504" s="370"/>
      <c r="AC504" s="370"/>
    </row>
    <row r="505" spans="1:68" ht="16.5" customHeight="1" x14ac:dyDescent="0.25">
      <c r="A505" s="54" t="s">
        <v>613</v>
      </c>
      <c r="B505" s="54" t="s">
        <v>614</v>
      </c>
      <c r="C505" s="31">
        <v>4301020222</v>
      </c>
      <c r="D505" s="378">
        <v>4607091388930</v>
      </c>
      <c r="E505" s="379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55</v>
      </c>
      <c r="P505" s="76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4"/>
      <c r="R505" s="384"/>
      <c r="S505" s="384"/>
      <c r="T505" s="385"/>
      <c r="U505" s="34"/>
      <c r="V505" s="34"/>
      <c r="W505" s="35" t="s">
        <v>68</v>
      </c>
      <c r="X505" s="374">
        <v>0</v>
      </c>
      <c r="Y505" s="375">
        <f>IFERROR(IF(X505="",0,CEILING((X505/$H505),1)*$H505),"")</f>
        <v>0</v>
      </c>
      <c r="Z505" s="36" t="str">
        <f>IFERROR(IF(Y505=0,"",ROUNDUP(Y505/H505,0)*0.01196),"")</f>
        <v/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16.5" customHeight="1" x14ac:dyDescent="0.25">
      <c r="A506" s="54" t="s">
        <v>615</v>
      </c>
      <c r="B506" s="54" t="s">
        <v>616</v>
      </c>
      <c r="C506" s="31">
        <v>4301020206</v>
      </c>
      <c r="D506" s="378">
        <v>4680115880054</v>
      </c>
      <c r="E506" s="379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115</v>
      </c>
      <c r="N506" s="33"/>
      <c r="O506" s="32">
        <v>55</v>
      </c>
      <c r="P506" s="6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4"/>
      <c r="R506" s="384"/>
      <c r="S506" s="384"/>
      <c r="T506" s="385"/>
      <c r="U506" s="34"/>
      <c r="V506" s="34"/>
      <c r="W506" s="35" t="s">
        <v>68</v>
      </c>
      <c r="X506" s="374">
        <v>0</v>
      </c>
      <c r="Y506" s="375">
        <f>IFERROR(IF(X506="",0,CEILING((X506/$H506),1)*$H506),"")</f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8"/>
      <c r="B507" s="381"/>
      <c r="C507" s="381"/>
      <c r="D507" s="381"/>
      <c r="E507" s="381"/>
      <c r="F507" s="381"/>
      <c r="G507" s="381"/>
      <c r="H507" s="381"/>
      <c r="I507" s="381"/>
      <c r="J507" s="381"/>
      <c r="K507" s="381"/>
      <c r="L507" s="381"/>
      <c r="M507" s="381"/>
      <c r="N507" s="381"/>
      <c r="O507" s="399"/>
      <c r="P507" s="391" t="s">
        <v>69</v>
      </c>
      <c r="Q507" s="392"/>
      <c r="R507" s="392"/>
      <c r="S507" s="392"/>
      <c r="T507" s="392"/>
      <c r="U507" s="392"/>
      <c r="V507" s="393"/>
      <c r="W507" s="37" t="s">
        <v>70</v>
      </c>
      <c r="X507" s="376">
        <f>IFERROR(X505/H505,"0")+IFERROR(X506/H506,"0")</f>
        <v>0</v>
      </c>
      <c r="Y507" s="376">
        <f>IFERROR(Y505/H505,"0")+IFERROR(Y506/H506,"0")</f>
        <v>0</v>
      </c>
      <c r="Z507" s="376">
        <f>IFERROR(IF(Z505="",0,Z505),"0")+IFERROR(IF(Z506="",0,Z506),"0")</f>
        <v>0</v>
      </c>
      <c r="AA507" s="377"/>
      <c r="AB507" s="377"/>
      <c r="AC507" s="377"/>
    </row>
    <row r="508" spans="1:68" x14ac:dyDescent="0.2">
      <c r="A508" s="381"/>
      <c r="B508" s="381"/>
      <c r="C508" s="381"/>
      <c r="D508" s="381"/>
      <c r="E508" s="381"/>
      <c r="F508" s="381"/>
      <c r="G508" s="381"/>
      <c r="H508" s="381"/>
      <c r="I508" s="381"/>
      <c r="J508" s="381"/>
      <c r="K508" s="381"/>
      <c r="L508" s="381"/>
      <c r="M508" s="381"/>
      <c r="N508" s="381"/>
      <c r="O508" s="399"/>
      <c r="P508" s="391" t="s">
        <v>69</v>
      </c>
      <c r="Q508" s="392"/>
      <c r="R508" s="392"/>
      <c r="S508" s="392"/>
      <c r="T508" s="392"/>
      <c r="U508" s="392"/>
      <c r="V508" s="393"/>
      <c r="W508" s="37" t="s">
        <v>68</v>
      </c>
      <c r="X508" s="376">
        <f>IFERROR(SUM(X505:X506),"0")</f>
        <v>0</v>
      </c>
      <c r="Y508" s="376">
        <f>IFERROR(SUM(Y505:Y506),"0")</f>
        <v>0</v>
      </c>
      <c r="Z508" s="37"/>
      <c r="AA508" s="377"/>
      <c r="AB508" s="377"/>
      <c r="AC508" s="377"/>
    </row>
    <row r="509" spans="1:68" ht="14.25" customHeight="1" x14ac:dyDescent="0.25">
      <c r="A509" s="395" t="s">
        <v>63</v>
      </c>
      <c r="B509" s="381"/>
      <c r="C509" s="381"/>
      <c r="D509" s="381"/>
      <c r="E509" s="381"/>
      <c r="F509" s="381"/>
      <c r="G509" s="381"/>
      <c r="H509" s="381"/>
      <c r="I509" s="381"/>
      <c r="J509" s="381"/>
      <c r="K509" s="381"/>
      <c r="L509" s="381"/>
      <c r="M509" s="381"/>
      <c r="N509" s="381"/>
      <c r="O509" s="381"/>
      <c r="P509" s="381"/>
      <c r="Q509" s="381"/>
      <c r="R509" s="381"/>
      <c r="S509" s="381"/>
      <c r="T509" s="381"/>
      <c r="U509" s="381"/>
      <c r="V509" s="381"/>
      <c r="W509" s="381"/>
      <c r="X509" s="381"/>
      <c r="Y509" s="381"/>
      <c r="Z509" s="381"/>
      <c r="AA509" s="370"/>
      <c r="AB509" s="370"/>
      <c r="AC509" s="370"/>
    </row>
    <row r="510" spans="1:68" ht="27" customHeight="1" x14ac:dyDescent="0.25">
      <c r="A510" s="54" t="s">
        <v>617</v>
      </c>
      <c r="B510" s="54" t="s">
        <v>618</v>
      </c>
      <c r="C510" s="31">
        <v>4301031252</v>
      </c>
      <c r="D510" s="378">
        <v>4680115883116</v>
      </c>
      <c r="E510" s="379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115</v>
      </c>
      <c r="N510" s="33"/>
      <c r="O510" s="32">
        <v>60</v>
      </c>
      <c r="P510" s="7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4"/>
      <c r="R510" s="384"/>
      <c r="S510" s="384"/>
      <c r="T510" s="385"/>
      <c r="U510" s="34"/>
      <c r="V510" s="34"/>
      <c r="W510" s="35" t="s">
        <v>68</v>
      </c>
      <c r="X510" s="374">
        <v>0</v>
      </c>
      <c r="Y510" s="375">
        <f t="shared" ref="Y510:Y515" si="84">IFERROR(IF(X510="",0,CEILING((X510/$H510),1)*$H510),"")</f>
        <v>0</v>
      </c>
      <c r="Z510" s="36" t="str">
        <f>IFERROR(IF(Y510=0,"",ROUNDUP(Y510/H510,0)*0.01196),"")</f>
        <v/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0</v>
      </c>
      <c r="BN510" s="64">
        <f t="shared" ref="BN510:BN515" si="86">IFERROR(Y510*I510/H510,"0")</f>
        <v>0</v>
      </c>
      <c r="BO510" s="64">
        <f t="shared" ref="BO510:BO515" si="87">IFERROR(1/J510*(X510/H510),"0")</f>
        <v>0</v>
      </c>
      <c r="BP510" s="64">
        <f t="shared" ref="BP510:BP515" si="88">IFERROR(1/J510*(Y510/H510),"0")</f>
        <v>0</v>
      </c>
    </row>
    <row r="511" spans="1:68" ht="27" customHeight="1" x14ac:dyDescent="0.25">
      <c r="A511" s="54" t="s">
        <v>619</v>
      </c>
      <c r="B511" s="54" t="s">
        <v>620</v>
      </c>
      <c r="C511" s="31">
        <v>4301031248</v>
      </c>
      <c r="D511" s="378">
        <v>4680115883093</v>
      </c>
      <c r="E511" s="379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4"/>
      <c r="R511" s="384"/>
      <c r="S511" s="384"/>
      <c r="T511" s="385"/>
      <c r="U511" s="34"/>
      <c r="V511" s="34"/>
      <c r="W511" s="35" t="s">
        <v>68</v>
      </c>
      <c r="X511" s="374">
        <v>0</v>
      </c>
      <c r="Y511" s="375">
        <f t="shared" si="84"/>
        <v>0</v>
      </c>
      <c r="Z511" s="36" t="str">
        <f>IFERROR(IF(Y511=0,"",ROUNDUP(Y511/H511,0)*0.01196),"")</f>
        <v/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0</v>
      </c>
      <c r="BN511" s="64">
        <f t="shared" si="86"/>
        <v>0</v>
      </c>
      <c r="BO511" s="64">
        <f t="shared" si="87"/>
        <v>0</v>
      </c>
      <c r="BP511" s="64">
        <f t="shared" si="88"/>
        <v>0</v>
      </c>
    </row>
    <row r="512" spans="1:68" ht="27" customHeight="1" x14ac:dyDescent="0.25">
      <c r="A512" s="54" t="s">
        <v>621</v>
      </c>
      <c r="B512" s="54" t="s">
        <v>622</v>
      </c>
      <c r="C512" s="31">
        <v>4301031250</v>
      </c>
      <c r="D512" s="378">
        <v>4680115883109</v>
      </c>
      <c r="E512" s="379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6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4"/>
      <c r="R512" s="384"/>
      <c r="S512" s="384"/>
      <c r="T512" s="385"/>
      <c r="U512" s="34"/>
      <c r="V512" s="34"/>
      <c r="W512" s="35" t="s">
        <v>68</v>
      </c>
      <c r="X512" s="374">
        <v>0</v>
      </c>
      <c r="Y512" s="375">
        <f t="shared" si="84"/>
        <v>0</v>
      </c>
      <c r="Z512" s="36" t="str">
        <f>IFERROR(IF(Y512=0,"",ROUNDUP(Y512/H512,0)*0.01196),"")</f>
        <v/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0</v>
      </c>
      <c r="BN512" s="64">
        <f t="shared" si="86"/>
        <v>0</v>
      </c>
      <c r="BO512" s="64">
        <f t="shared" si="87"/>
        <v>0</v>
      </c>
      <c r="BP512" s="64">
        <f t="shared" si="88"/>
        <v>0</v>
      </c>
    </row>
    <row r="513" spans="1:68" ht="27" customHeight="1" x14ac:dyDescent="0.25">
      <c r="A513" s="54" t="s">
        <v>623</v>
      </c>
      <c r="B513" s="54" t="s">
        <v>624</v>
      </c>
      <c r="C513" s="31">
        <v>4301031249</v>
      </c>
      <c r="D513" s="378">
        <v>4680115882072</v>
      </c>
      <c r="E513" s="379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115</v>
      </c>
      <c r="N513" s="33"/>
      <c r="O513" s="32">
        <v>60</v>
      </c>
      <c r="P513" s="5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4"/>
      <c r="R513" s="384"/>
      <c r="S513" s="384"/>
      <c r="T513" s="385"/>
      <c r="U513" s="34"/>
      <c r="V513" s="34"/>
      <c r="W513" s="35" t="s">
        <v>68</v>
      </c>
      <c r="X513" s="374">
        <v>0</v>
      </c>
      <c r="Y513" s="375">
        <f t="shared" si="84"/>
        <v>0</v>
      </c>
      <c r="Z513" s="36" t="str">
        <f>IFERROR(IF(Y513=0,"",ROUNDUP(Y513/H513,0)*0.00937),"")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0</v>
      </c>
      <c r="BN513" s="64">
        <f t="shared" si="86"/>
        <v>0</v>
      </c>
      <c r="BO513" s="64">
        <f t="shared" si="87"/>
        <v>0</v>
      </c>
      <c r="BP513" s="64">
        <f t="shared" si="88"/>
        <v>0</v>
      </c>
    </row>
    <row r="514" spans="1:68" ht="27" customHeight="1" x14ac:dyDescent="0.25">
      <c r="A514" s="54" t="s">
        <v>625</v>
      </c>
      <c r="B514" s="54" t="s">
        <v>626</v>
      </c>
      <c r="C514" s="31">
        <v>4301031251</v>
      </c>
      <c r="D514" s="378">
        <v>4680115882102</v>
      </c>
      <c r="E514" s="379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4"/>
      <c r="R514" s="384"/>
      <c r="S514" s="384"/>
      <c r="T514" s="385"/>
      <c r="U514" s="34"/>
      <c r="V514" s="34"/>
      <c r="W514" s="35" t="s">
        <v>68</v>
      </c>
      <c r="X514" s="374">
        <v>0</v>
      </c>
      <c r="Y514" s="375">
        <f t="shared" si="84"/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0</v>
      </c>
      <c r="BN514" s="64">
        <f t="shared" si="86"/>
        <v>0</v>
      </c>
      <c r="BO514" s="64">
        <f t="shared" si="87"/>
        <v>0</v>
      </c>
      <c r="BP514" s="64">
        <f t="shared" si="88"/>
        <v>0</v>
      </c>
    </row>
    <row r="515" spans="1:68" ht="27" customHeight="1" x14ac:dyDescent="0.25">
      <c r="A515" s="54" t="s">
        <v>627</v>
      </c>
      <c r="B515" s="54" t="s">
        <v>628</v>
      </c>
      <c r="C515" s="31">
        <v>4301031253</v>
      </c>
      <c r="D515" s="378">
        <v>4680115882096</v>
      </c>
      <c r="E515" s="379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7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4"/>
      <c r="R515" s="384"/>
      <c r="S515" s="384"/>
      <c r="T515" s="385"/>
      <c r="U515" s="34"/>
      <c r="V515" s="34"/>
      <c r="W515" s="35" t="s">
        <v>68</v>
      </c>
      <c r="X515" s="374">
        <v>0</v>
      </c>
      <c r="Y515" s="375">
        <f t="shared" si="84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0</v>
      </c>
      <c r="BN515" s="64">
        <f t="shared" si="86"/>
        <v>0</v>
      </c>
      <c r="BO515" s="64">
        <f t="shared" si="87"/>
        <v>0</v>
      </c>
      <c r="BP515" s="64">
        <f t="shared" si="88"/>
        <v>0</v>
      </c>
    </row>
    <row r="516" spans="1:68" x14ac:dyDescent="0.2">
      <c r="A516" s="398"/>
      <c r="B516" s="381"/>
      <c r="C516" s="381"/>
      <c r="D516" s="381"/>
      <c r="E516" s="381"/>
      <c r="F516" s="381"/>
      <c r="G516" s="381"/>
      <c r="H516" s="381"/>
      <c r="I516" s="381"/>
      <c r="J516" s="381"/>
      <c r="K516" s="381"/>
      <c r="L516" s="381"/>
      <c r="M516" s="381"/>
      <c r="N516" s="381"/>
      <c r="O516" s="399"/>
      <c r="P516" s="391" t="s">
        <v>69</v>
      </c>
      <c r="Q516" s="392"/>
      <c r="R516" s="392"/>
      <c r="S516" s="392"/>
      <c r="T516" s="392"/>
      <c r="U516" s="392"/>
      <c r="V516" s="393"/>
      <c r="W516" s="37" t="s">
        <v>70</v>
      </c>
      <c r="X516" s="376">
        <f>IFERROR(X510/H510,"0")+IFERROR(X511/H511,"0")+IFERROR(X512/H512,"0")+IFERROR(X513/H513,"0")+IFERROR(X514/H514,"0")+IFERROR(X515/H515,"0")</f>
        <v>0</v>
      </c>
      <c r="Y516" s="376">
        <f>IFERROR(Y510/H510,"0")+IFERROR(Y511/H511,"0")+IFERROR(Y512/H512,"0")+IFERROR(Y513/H513,"0")+IFERROR(Y514/H514,"0")+IFERROR(Y515/H515,"0")</f>
        <v>0</v>
      </c>
      <c r="Z516" s="376">
        <f>IFERROR(IF(Z510="",0,Z510),"0")+IFERROR(IF(Z511="",0,Z511),"0")+IFERROR(IF(Z512="",0,Z512),"0")+IFERROR(IF(Z513="",0,Z513),"0")+IFERROR(IF(Z514="",0,Z514),"0")+IFERROR(IF(Z515="",0,Z515),"0")</f>
        <v>0</v>
      </c>
      <c r="AA516" s="377"/>
      <c r="AB516" s="377"/>
      <c r="AC516" s="377"/>
    </row>
    <row r="517" spans="1:68" x14ac:dyDescent="0.2">
      <c r="A517" s="381"/>
      <c r="B517" s="381"/>
      <c r="C517" s="381"/>
      <c r="D517" s="381"/>
      <c r="E517" s="381"/>
      <c r="F517" s="381"/>
      <c r="G517" s="381"/>
      <c r="H517" s="381"/>
      <c r="I517" s="381"/>
      <c r="J517" s="381"/>
      <c r="K517" s="381"/>
      <c r="L517" s="381"/>
      <c r="M517" s="381"/>
      <c r="N517" s="381"/>
      <c r="O517" s="399"/>
      <c r="P517" s="391" t="s">
        <v>69</v>
      </c>
      <c r="Q517" s="392"/>
      <c r="R517" s="392"/>
      <c r="S517" s="392"/>
      <c r="T517" s="392"/>
      <c r="U517" s="392"/>
      <c r="V517" s="393"/>
      <c r="W517" s="37" t="s">
        <v>68</v>
      </c>
      <c r="X517" s="376">
        <f>IFERROR(SUM(X510:X515),"0")</f>
        <v>0</v>
      </c>
      <c r="Y517" s="376">
        <f>IFERROR(SUM(Y510:Y515),"0")</f>
        <v>0</v>
      </c>
      <c r="Z517" s="37"/>
      <c r="AA517" s="377"/>
      <c r="AB517" s="377"/>
      <c r="AC517" s="377"/>
    </row>
    <row r="518" spans="1:68" ht="14.25" customHeight="1" x14ac:dyDescent="0.25">
      <c r="A518" s="395" t="s">
        <v>71</v>
      </c>
      <c r="B518" s="381"/>
      <c r="C518" s="381"/>
      <c r="D518" s="381"/>
      <c r="E518" s="381"/>
      <c r="F518" s="381"/>
      <c r="G518" s="381"/>
      <c r="H518" s="381"/>
      <c r="I518" s="381"/>
      <c r="J518" s="381"/>
      <c r="K518" s="381"/>
      <c r="L518" s="381"/>
      <c r="M518" s="381"/>
      <c r="N518" s="381"/>
      <c r="O518" s="381"/>
      <c r="P518" s="381"/>
      <c r="Q518" s="381"/>
      <c r="R518" s="381"/>
      <c r="S518" s="381"/>
      <c r="T518" s="381"/>
      <c r="U518" s="381"/>
      <c r="V518" s="381"/>
      <c r="W518" s="381"/>
      <c r="X518" s="381"/>
      <c r="Y518" s="381"/>
      <c r="Z518" s="381"/>
      <c r="AA518" s="370"/>
      <c r="AB518" s="370"/>
      <c r="AC518" s="370"/>
    </row>
    <row r="519" spans="1:68" ht="16.5" customHeight="1" x14ac:dyDescent="0.25">
      <c r="A519" s="54" t="s">
        <v>629</v>
      </c>
      <c r="B519" s="54" t="s">
        <v>630</v>
      </c>
      <c r="C519" s="31">
        <v>4301051230</v>
      </c>
      <c r="D519" s="378">
        <v>4607091383409</v>
      </c>
      <c r="E519" s="379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5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4"/>
      <c r="R519" s="384"/>
      <c r="S519" s="384"/>
      <c r="T519" s="385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customHeight="1" x14ac:dyDescent="0.25">
      <c r="A520" s="54" t="s">
        <v>631</v>
      </c>
      <c r="B520" s="54" t="s">
        <v>632</v>
      </c>
      <c r="C520" s="31">
        <v>4301051231</v>
      </c>
      <c r="D520" s="378">
        <v>4607091383416</v>
      </c>
      <c r="E520" s="379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40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4"/>
      <c r="R520" s="384"/>
      <c r="S520" s="384"/>
      <c r="T520" s="385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633</v>
      </c>
      <c r="B521" s="54" t="s">
        <v>634</v>
      </c>
      <c r="C521" s="31">
        <v>4301051058</v>
      </c>
      <c r="D521" s="378">
        <v>4680115883536</v>
      </c>
      <c r="E521" s="379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4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4"/>
      <c r="R521" s="384"/>
      <c r="S521" s="384"/>
      <c r="T521" s="385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398"/>
      <c r="B522" s="381"/>
      <c r="C522" s="381"/>
      <c r="D522" s="381"/>
      <c r="E522" s="381"/>
      <c r="F522" s="381"/>
      <c r="G522" s="381"/>
      <c r="H522" s="381"/>
      <c r="I522" s="381"/>
      <c r="J522" s="381"/>
      <c r="K522" s="381"/>
      <c r="L522" s="381"/>
      <c r="M522" s="381"/>
      <c r="N522" s="381"/>
      <c r="O522" s="399"/>
      <c r="P522" s="391" t="s">
        <v>69</v>
      </c>
      <c r="Q522" s="392"/>
      <c r="R522" s="392"/>
      <c r="S522" s="392"/>
      <c r="T522" s="392"/>
      <c r="U522" s="392"/>
      <c r="V522" s="393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x14ac:dyDescent="0.2">
      <c r="A523" s="381"/>
      <c r="B523" s="381"/>
      <c r="C523" s="381"/>
      <c r="D523" s="381"/>
      <c r="E523" s="381"/>
      <c r="F523" s="381"/>
      <c r="G523" s="381"/>
      <c r="H523" s="381"/>
      <c r="I523" s="381"/>
      <c r="J523" s="381"/>
      <c r="K523" s="381"/>
      <c r="L523" s="381"/>
      <c r="M523" s="381"/>
      <c r="N523" s="381"/>
      <c r="O523" s="399"/>
      <c r="P523" s="391" t="s">
        <v>69</v>
      </c>
      <c r="Q523" s="392"/>
      <c r="R523" s="392"/>
      <c r="S523" s="392"/>
      <c r="T523" s="392"/>
      <c r="U523" s="392"/>
      <c r="V523" s="393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customHeight="1" x14ac:dyDescent="0.25">
      <c r="A524" s="395" t="s">
        <v>163</v>
      </c>
      <c r="B524" s="381"/>
      <c r="C524" s="381"/>
      <c r="D524" s="381"/>
      <c r="E524" s="381"/>
      <c r="F524" s="381"/>
      <c r="G524" s="381"/>
      <c r="H524" s="381"/>
      <c r="I524" s="381"/>
      <c r="J524" s="381"/>
      <c r="K524" s="381"/>
      <c r="L524" s="381"/>
      <c r="M524" s="381"/>
      <c r="N524" s="381"/>
      <c r="O524" s="381"/>
      <c r="P524" s="381"/>
      <c r="Q524" s="381"/>
      <c r="R524" s="381"/>
      <c r="S524" s="381"/>
      <c r="T524" s="381"/>
      <c r="U524" s="381"/>
      <c r="V524" s="381"/>
      <c r="W524" s="381"/>
      <c r="X524" s="381"/>
      <c r="Y524" s="381"/>
      <c r="Z524" s="381"/>
      <c r="AA524" s="370"/>
      <c r="AB524" s="370"/>
      <c r="AC524" s="370"/>
    </row>
    <row r="525" spans="1:68" ht="16.5" customHeight="1" x14ac:dyDescent="0.25">
      <c r="A525" s="54" t="s">
        <v>635</v>
      </c>
      <c r="B525" s="54" t="s">
        <v>636</v>
      </c>
      <c r="C525" s="31">
        <v>4301060363</v>
      </c>
      <c r="D525" s="378">
        <v>4680115885035</v>
      </c>
      <c r="E525" s="379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6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4"/>
      <c r="R525" s="384"/>
      <c r="S525" s="384"/>
      <c r="T525" s="385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8"/>
      <c r="B526" s="381"/>
      <c r="C526" s="381"/>
      <c r="D526" s="381"/>
      <c r="E526" s="381"/>
      <c r="F526" s="381"/>
      <c r="G526" s="381"/>
      <c r="H526" s="381"/>
      <c r="I526" s="381"/>
      <c r="J526" s="381"/>
      <c r="K526" s="381"/>
      <c r="L526" s="381"/>
      <c r="M526" s="381"/>
      <c r="N526" s="381"/>
      <c r="O526" s="399"/>
      <c r="P526" s="391" t="s">
        <v>69</v>
      </c>
      <c r="Q526" s="392"/>
      <c r="R526" s="392"/>
      <c r="S526" s="392"/>
      <c r="T526" s="392"/>
      <c r="U526" s="392"/>
      <c r="V526" s="393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x14ac:dyDescent="0.2">
      <c r="A527" s="381"/>
      <c r="B527" s="381"/>
      <c r="C527" s="381"/>
      <c r="D527" s="381"/>
      <c r="E527" s="381"/>
      <c r="F527" s="381"/>
      <c r="G527" s="381"/>
      <c r="H527" s="381"/>
      <c r="I527" s="381"/>
      <c r="J527" s="381"/>
      <c r="K527" s="381"/>
      <c r="L527" s="381"/>
      <c r="M527" s="381"/>
      <c r="N527" s="381"/>
      <c r="O527" s="399"/>
      <c r="P527" s="391" t="s">
        <v>69</v>
      </c>
      <c r="Q527" s="392"/>
      <c r="R527" s="392"/>
      <c r="S527" s="392"/>
      <c r="T527" s="392"/>
      <c r="U527" s="392"/>
      <c r="V527" s="393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customHeight="1" x14ac:dyDescent="0.2">
      <c r="A528" s="441" t="s">
        <v>637</v>
      </c>
      <c r="B528" s="442"/>
      <c r="C528" s="442"/>
      <c r="D528" s="442"/>
      <c r="E528" s="442"/>
      <c r="F528" s="442"/>
      <c r="G528" s="442"/>
      <c r="H528" s="442"/>
      <c r="I528" s="442"/>
      <c r="J528" s="442"/>
      <c r="K528" s="442"/>
      <c r="L528" s="442"/>
      <c r="M528" s="442"/>
      <c r="N528" s="442"/>
      <c r="O528" s="442"/>
      <c r="P528" s="442"/>
      <c r="Q528" s="442"/>
      <c r="R528" s="442"/>
      <c r="S528" s="442"/>
      <c r="T528" s="442"/>
      <c r="U528" s="442"/>
      <c r="V528" s="442"/>
      <c r="W528" s="442"/>
      <c r="X528" s="442"/>
      <c r="Y528" s="442"/>
      <c r="Z528" s="442"/>
      <c r="AA528" s="48"/>
      <c r="AB528" s="48"/>
      <c r="AC528" s="48"/>
    </row>
    <row r="529" spans="1:68" ht="16.5" customHeight="1" x14ac:dyDescent="0.25">
      <c r="A529" s="394" t="s">
        <v>637</v>
      </c>
      <c r="B529" s="381"/>
      <c r="C529" s="381"/>
      <c r="D529" s="381"/>
      <c r="E529" s="381"/>
      <c r="F529" s="381"/>
      <c r="G529" s="381"/>
      <c r="H529" s="381"/>
      <c r="I529" s="381"/>
      <c r="J529" s="381"/>
      <c r="K529" s="381"/>
      <c r="L529" s="381"/>
      <c r="M529" s="381"/>
      <c r="N529" s="381"/>
      <c r="O529" s="381"/>
      <c r="P529" s="381"/>
      <c r="Q529" s="381"/>
      <c r="R529" s="381"/>
      <c r="S529" s="381"/>
      <c r="T529" s="381"/>
      <c r="U529" s="381"/>
      <c r="V529" s="381"/>
      <c r="W529" s="381"/>
      <c r="X529" s="381"/>
      <c r="Y529" s="381"/>
      <c r="Z529" s="381"/>
      <c r="AA529" s="369"/>
      <c r="AB529" s="369"/>
      <c r="AC529" s="369"/>
    </row>
    <row r="530" spans="1:68" ht="14.25" customHeight="1" x14ac:dyDescent="0.25">
      <c r="A530" s="395" t="s">
        <v>109</v>
      </c>
      <c r="B530" s="381"/>
      <c r="C530" s="381"/>
      <c r="D530" s="381"/>
      <c r="E530" s="381"/>
      <c r="F530" s="381"/>
      <c r="G530" s="381"/>
      <c r="H530" s="381"/>
      <c r="I530" s="381"/>
      <c r="J530" s="381"/>
      <c r="K530" s="381"/>
      <c r="L530" s="381"/>
      <c r="M530" s="381"/>
      <c r="N530" s="381"/>
      <c r="O530" s="381"/>
      <c r="P530" s="381"/>
      <c r="Q530" s="381"/>
      <c r="R530" s="381"/>
      <c r="S530" s="381"/>
      <c r="T530" s="381"/>
      <c r="U530" s="381"/>
      <c r="V530" s="381"/>
      <c r="W530" s="381"/>
      <c r="X530" s="381"/>
      <c r="Y530" s="381"/>
      <c r="Z530" s="381"/>
      <c r="AA530" s="370"/>
      <c r="AB530" s="370"/>
      <c r="AC530" s="370"/>
    </row>
    <row r="531" spans="1:68" ht="27" customHeight="1" x14ac:dyDescent="0.25">
      <c r="A531" s="54" t="s">
        <v>638</v>
      </c>
      <c r="B531" s="54" t="s">
        <v>639</v>
      </c>
      <c r="C531" s="31">
        <v>4301011763</v>
      </c>
      <c r="D531" s="378">
        <v>4640242181011</v>
      </c>
      <c r="E531" s="379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113</v>
      </c>
      <c r="N531" s="33"/>
      <c r="O531" s="32">
        <v>55</v>
      </c>
      <c r="P531" s="424" t="s">
        <v>640</v>
      </c>
      <c r="Q531" s="384"/>
      <c r="R531" s="384"/>
      <c r="S531" s="384"/>
      <c r="T531" s="385"/>
      <c r="U531" s="34"/>
      <c r="V531" s="34"/>
      <c r="W531" s="35" t="s">
        <v>68</v>
      </c>
      <c r="X531" s="374">
        <v>0</v>
      </c>
      <c r="Y531" s="375">
        <f t="shared" ref="Y531:Y537" si="89"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0</v>
      </c>
      <c r="BN531" s="64">
        <f t="shared" ref="BN531:BN537" si="91">IFERROR(Y531*I531/H531,"0")</f>
        <v>0</v>
      </c>
      <c r="BO531" s="64">
        <f t="shared" ref="BO531:BO537" si="92">IFERROR(1/J531*(X531/H531),"0")</f>
        <v>0</v>
      </c>
      <c r="BP531" s="64">
        <f t="shared" ref="BP531:BP537" si="93">IFERROR(1/J531*(Y531/H531),"0")</f>
        <v>0</v>
      </c>
    </row>
    <row r="532" spans="1:68" ht="27" customHeight="1" x14ac:dyDescent="0.25">
      <c r="A532" s="54" t="s">
        <v>641</v>
      </c>
      <c r="B532" s="54" t="s">
        <v>642</v>
      </c>
      <c r="C532" s="31">
        <v>4301011585</v>
      </c>
      <c r="D532" s="378">
        <v>4640242180441</v>
      </c>
      <c r="E532" s="379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115</v>
      </c>
      <c r="N532" s="33"/>
      <c r="O532" s="32">
        <v>50</v>
      </c>
      <c r="P532" s="626" t="s">
        <v>643</v>
      </c>
      <c r="Q532" s="384"/>
      <c r="R532" s="384"/>
      <c r="S532" s="384"/>
      <c r="T532" s="385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customHeight="1" x14ac:dyDescent="0.25">
      <c r="A533" s="54" t="s">
        <v>644</v>
      </c>
      <c r="B533" s="54" t="s">
        <v>645</v>
      </c>
      <c r="C533" s="31">
        <v>4301011584</v>
      </c>
      <c r="D533" s="378">
        <v>4640242180564</v>
      </c>
      <c r="E533" s="379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115</v>
      </c>
      <c r="N533" s="33"/>
      <c r="O533" s="32">
        <v>50</v>
      </c>
      <c r="P533" s="618" t="s">
        <v>646</v>
      </c>
      <c r="Q533" s="384"/>
      <c r="R533" s="384"/>
      <c r="S533" s="384"/>
      <c r="T533" s="385"/>
      <c r="U533" s="34"/>
      <c r="V533" s="34"/>
      <c r="W533" s="35" t="s">
        <v>68</v>
      </c>
      <c r="X533" s="374">
        <v>0</v>
      </c>
      <c r="Y533" s="375">
        <f t="shared" si="89"/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0</v>
      </c>
      <c r="BN533" s="64">
        <f t="shared" si="91"/>
        <v>0</v>
      </c>
      <c r="BO533" s="64">
        <f t="shared" si="92"/>
        <v>0</v>
      </c>
      <c r="BP533" s="64">
        <f t="shared" si="93"/>
        <v>0</v>
      </c>
    </row>
    <row r="534" spans="1:68" ht="27" customHeight="1" x14ac:dyDescent="0.25">
      <c r="A534" s="54" t="s">
        <v>647</v>
      </c>
      <c r="B534" s="54" t="s">
        <v>648</v>
      </c>
      <c r="C534" s="31">
        <v>4301011762</v>
      </c>
      <c r="D534" s="378">
        <v>4640242180922</v>
      </c>
      <c r="E534" s="379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1" t="s">
        <v>649</v>
      </c>
      <c r="Q534" s="384"/>
      <c r="R534" s="384"/>
      <c r="S534" s="384"/>
      <c r="T534" s="385"/>
      <c r="U534" s="34"/>
      <c r="V534" s="34"/>
      <c r="W534" s="35" t="s">
        <v>68</v>
      </c>
      <c r="X534" s="374">
        <v>0</v>
      </c>
      <c r="Y534" s="375">
        <f t="shared" si="89"/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0</v>
      </c>
      <c r="BN534" s="64">
        <f t="shared" si="91"/>
        <v>0</v>
      </c>
      <c r="BO534" s="64">
        <f t="shared" si="92"/>
        <v>0</v>
      </c>
      <c r="BP534" s="64">
        <f t="shared" si="93"/>
        <v>0</v>
      </c>
    </row>
    <row r="535" spans="1:68" ht="27" customHeight="1" x14ac:dyDescent="0.25">
      <c r="A535" s="54" t="s">
        <v>650</v>
      </c>
      <c r="B535" s="54" t="s">
        <v>651</v>
      </c>
      <c r="C535" s="31">
        <v>4301011764</v>
      </c>
      <c r="D535" s="378">
        <v>4640242181189</v>
      </c>
      <c r="E535" s="379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113</v>
      </c>
      <c r="N535" s="33"/>
      <c r="O535" s="32">
        <v>55</v>
      </c>
      <c r="P535" s="633" t="s">
        <v>652</v>
      </c>
      <c r="Q535" s="384"/>
      <c r="R535" s="384"/>
      <c r="S535" s="384"/>
      <c r="T535" s="385"/>
      <c r="U535" s="34"/>
      <c r="V535" s="34"/>
      <c r="W535" s="35" t="s">
        <v>68</v>
      </c>
      <c r="X535" s="374">
        <v>0</v>
      </c>
      <c r="Y535" s="375">
        <f t="shared" si="89"/>
        <v>0</v>
      </c>
      <c r="Z535" s="36" t="str">
        <f>IFERROR(IF(Y535=0,"",ROUNDUP(Y535/H535,0)*0.00937),"")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0</v>
      </c>
      <c r="BN535" s="64">
        <f t="shared" si="91"/>
        <v>0</v>
      </c>
      <c r="BO535" s="64">
        <f t="shared" si="92"/>
        <v>0</v>
      </c>
      <c r="BP535" s="64">
        <f t="shared" si="93"/>
        <v>0</v>
      </c>
    </row>
    <row r="536" spans="1:68" ht="27" customHeight="1" x14ac:dyDescent="0.25">
      <c r="A536" s="54" t="s">
        <v>653</v>
      </c>
      <c r="B536" s="54" t="s">
        <v>654</v>
      </c>
      <c r="C536" s="31">
        <v>4301011551</v>
      </c>
      <c r="D536" s="378">
        <v>4640242180038</v>
      </c>
      <c r="E536" s="379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115</v>
      </c>
      <c r="N536" s="33"/>
      <c r="O536" s="32">
        <v>50</v>
      </c>
      <c r="P536" s="726" t="s">
        <v>655</v>
      </c>
      <c r="Q536" s="384"/>
      <c r="R536" s="384"/>
      <c r="S536" s="384"/>
      <c r="T536" s="385"/>
      <c r="U536" s="34"/>
      <c r="V536" s="34"/>
      <c r="W536" s="35" t="s">
        <v>68</v>
      </c>
      <c r="X536" s="374">
        <v>0</v>
      </c>
      <c r="Y536" s="375">
        <f t="shared" si="89"/>
        <v>0</v>
      </c>
      <c r="Z536" s="36" t="str">
        <f>IFERROR(IF(Y536=0,"",ROUNDUP(Y536/H536,0)*0.00937),"")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0</v>
      </c>
      <c r="BN536" s="64">
        <f t="shared" si="91"/>
        <v>0</v>
      </c>
      <c r="BO536" s="64">
        <f t="shared" si="92"/>
        <v>0</v>
      </c>
      <c r="BP536" s="64">
        <f t="shared" si="93"/>
        <v>0</v>
      </c>
    </row>
    <row r="537" spans="1:68" ht="27" customHeight="1" x14ac:dyDescent="0.25">
      <c r="A537" s="54" t="s">
        <v>656</v>
      </c>
      <c r="B537" s="54" t="s">
        <v>657</v>
      </c>
      <c r="C537" s="31">
        <v>4301011765</v>
      </c>
      <c r="D537" s="378">
        <v>4640242181172</v>
      </c>
      <c r="E537" s="379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115</v>
      </c>
      <c r="N537" s="33"/>
      <c r="O537" s="32">
        <v>55</v>
      </c>
      <c r="P537" s="486" t="s">
        <v>658</v>
      </c>
      <c r="Q537" s="384"/>
      <c r="R537" s="384"/>
      <c r="S537" s="384"/>
      <c r="T537" s="385"/>
      <c r="U537" s="34"/>
      <c r="V537" s="34"/>
      <c r="W537" s="35" t="s">
        <v>68</v>
      </c>
      <c r="X537" s="374">
        <v>0</v>
      </c>
      <c r="Y537" s="375">
        <f t="shared" si="89"/>
        <v>0</v>
      </c>
      <c r="Z537" s="36" t="str">
        <f>IFERROR(IF(Y537=0,"",ROUNDUP(Y537/H537,0)*0.00937),"")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0</v>
      </c>
      <c r="BN537" s="64">
        <f t="shared" si="91"/>
        <v>0</v>
      </c>
      <c r="BO537" s="64">
        <f t="shared" si="92"/>
        <v>0</v>
      </c>
      <c r="BP537" s="64">
        <f t="shared" si="93"/>
        <v>0</v>
      </c>
    </row>
    <row r="538" spans="1:68" x14ac:dyDescent="0.2">
      <c r="A538" s="398"/>
      <c r="B538" s="381"/>
      <c r="C538" s="381"/>
      <c r="D538" s="381"/>
      <c r="E538" s="381"/>
      <c r="F538" s="381"/>
      <c r="G538" s="381"/>
      <c r="H538" s="381"/>
      <c r="I538" s="381"/>
      <c r="J538" s="381"/>
      <c r="K538" s="381"/>
      <c r="L538" s="381"/>
      <c r="M538" s="381"/>
      <c r="N538" s="381"/>
      <c r="O538" s="399"/>
      <c r="P538" s="391" t="s">
        <v>69</v>
      </c>
      <c r="Q538" s="392"/>
      <c r="R538" s="392"/>
      <c r="S538" s="392"/>
      <c r="T538" s="392"/>
      <c r="U538" s="392"/>
      <c r="V538" s="393"/>
      <c r="W538" s="37" t="s">
        <v>70</v>
      </c>
      <c r="X538" s="376">
        <f>IFERROR(X531/H531,"0")+IFERROR(X532/H532,"0")+IFERROR(X533/H533,"0")+IFERROR(X534/H534,"0")+IFERROR(X535/H535,"0")+IFERROR(X536/H536,"0")+IFERROR(X537/H537,"0")</f>
        <v>0</v>
      </c>
      <c r="Y538" s="376">
        <f>IFERROR(Y531/H531,"0")+IFERROR(Y532/H532,"0")+IFERROR(Y533/H533,"0")+IFERROR(Y534/H534,"0")+IFERROR(Y535/H535,"0")+IFERROR(Y536/H536,"0")+IFERROR(Y537/H537,"0")</f>
        <v>0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0</v>
      </c>
      <c r="AA538" s="377"/>
      <c r="AB538" s="377"/>
      <c r="AC538" s="377"/>
    </row>
    <row r="539" spans="1:68" x14ac:dyDescent="0.2">
      <c r="A539" s="381"/>
      <c r="B539" s="381"/>
      <c r="C539" s="381"/>
      <c r="D539" s="381"/>
      <c r="E539" s="381"/>
      <c r="F539" s="381"/>
      <c r="G539" s="381"/>
      <c r="H539" s="381"/>
      <c r="I539" s="381"/>
      <c r="J539" s="381"/>
      <c r="K539" s="381"/>
      <c r="L539" s="381"/>
      <c r="M539" s="381"/>
      <c r="N539" s="381"/>
      <c r="O539" s="399"/>
      <c r="P539" s="391" t="s">
        <v>69</v>
      </c>
      <c r="Q539" s="392"/>
      <c r="R539" s="392"/>
      <c r="S539" s="392"/>
      <c r="T539" s="392"/>
      <c r="U539" s="392"/>
      <c r="V539" s="393"/>
      <c r="W539" s="37" t="s">
        <v>68</v>
      </c>
      <c r="X539" s="376">
        <f>IFERROR(SUM(X531:X537),"0")</f>
        <v>0</v>
      </c>
      <c r="Y539" s="376">
        <f>IFERROR(SUM(Y531:Y537),"0")</f>
        <v>0</v>
      </c>
      <c r="Z539" s="37"/>
      <c r="AA539" s="377"/>
      <c r="AB539" s="377"/>
      <c r="AC539" s="377"/>
    </row>
    <row r="540" spans="1:68" ht="14.25" customHeight="1" x14ac:dyDescent="0.25">
      <c r="A540" s="395" t="s">
        <v>142</v>
      </c>
      <c r="B540" s="381"/>
      <c r="C540" s="381"/>
      <c r="D540" s="381"/>
      <c r="E540" s="381"/>
      <c r="F540" s="381"/>
      <c r="G540" s="381"/>
      <c r="H540" s="381"/>
      <c r="I540" s="381"/>
      <c r="J540" s="381"/>
      <c r="K540" s="381"/>
      <c r="L540" s="381"/>
      <c r="M540" s="381"/>
      <c r="N540" s="381"/>
      <c r="O540" s="381"/>
      <c r="P540" s="381"/>
      <c r="Q540" s="381"/>
      <c r="R540" s="381"/>
      <c r="S540" s="381"/>
      <c r="T540" s="381"/>
      <c r="U540" s="381"/>
      <c r="V540" s="381"/>
      <c r="W540" s="381"/>
      <c r="X540" s="381"/>
      <c r="Y540" s="381"/>
      <c r="Z540" s="381"/>
      <c r="AA540" s="370"/>
      <c r="AB540" s="370"/>
      <c r="AC540" s="370"/>
    </row>
    <row r="541" spans="1:68" ht="16.5" customHeight="1" x14ac:dyDescent="0.25">
      <c r="A541" s="54" t="s">
        <v>659</v>
      </c>
      <c r="B541" s="54" t="s">
        <v>660</v>
      </c>
      <c r="C541" s="31">
        <v>4301020269</v>
      </c>
      <c r="D541" s="378">
        <v>4640242180519</v>
      </c>
      <c r="E541" s="379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48" t="s">
        <v>661</v>
      </c>
      <c r="Q541" s="384"/>
      <c r="R541" s="384"/>
      <c r="S541" s="384"/>
      <c r="T541" s="385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662</v>
      </c>
      <c r="B542" s="54" t="s">
        <v>663</v>
      </c>
      <c r="C542" s="31">
        <v>4301020260</v>
      </c>
      <c r="D542" s="378">
        <v>4640242180526</v>
      </c>
      <c r="E542" s="379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115</v>
      </c>
      <c r="N542" s="33"/>
      <c r="O542" s="32">
        <v>50</v>
      </c>
      <c r="P542" s="482" t="s">
        <v>664</v>
      </c>
      <c r="Q542" s="384"/>
      <c r="R542" s="384"/>
      <c r="S542" s="384"/>
      <c r="T542" s="385"/>
      <c r="U542" s="34"/>
      <c r="V542" s="34"/>
      <c r="W542" s="35" t="s">
        <v>68</v>
      </c>
      <c r="X542" s="374">
        <v>0</v>
      </c>
      <c r="Y542" s="375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665</v>
      </c>
      <c r="B543" s="54" t="s">
        <v>666</v>
      </c>
      <c r="C543" s="31">
        <v>4301020309</v>
      </c>
      <c r="D543" s="378">
        <v>4640242180090</v>
      </c>
      <c r="E543" s="379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115</v>
      </c>
      <c r="N543" s="33"/>
      <c r="O543" s="32">
        <v>50</v>
      </c>
      <c r="P543" s="591" t="s">
        <v>667</v>
      </c>
      <c r="Q543" s="384"/>
      <c r="R543" s="384"/>
      <c r="S543" s="384"/>
      <c r="T543" s="385"/>
      <c r="U543" s="34"/>
      <c r="V543" s="34"/>
      <c r="W543" s="35" t="s">
        <v>68</v>
      </c>
      <c r="X543" s="374">
        <v>0</v>
      </c>
      <c r="Y543" s="375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668</v>
      </c>
      <c r="B544" s="54" t="s">
        <v>669</v>
      </c>
      <c r="C544" s="31">
        <v>4301020295</v>
      </c>
      <c r="D544" s="378">
        <v>4640242181363</v>
      </c>
      <c r="E544" s="379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50</v>
      </c>
      <c r="P544" s="564" t="s">
        <v>670</v>
      </c>
      <c r="Q544" s="384"/>
      <c r="R544" s="384"/>
      <c r="S544" s="384"/>
      <c r="T544" s="385"/>
      <c r="U544" s="34"/>
      <c r="V544" s="34"/>
      <c r="W544" s="35" t="s">
        <v>68</v>
      </c>
      <c r="X544" s="374">
        <v>0</v>
      </c>
      <c r="Y544" s="375">
        <f>IFERROR(IF(X544="",0,CEILING((X544/$H544),1)*$H544),"")</f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98"/>
      <c r="B545" s="381"/>
      <c r="C545" s="381"/>
      <c r="D545" s="381"/>
      <c r="E545" s="381"/>
      <c r="F545" s="381"/>
      <c r="G545" s="381"/>
      <c r="H545" s="381"/>
      <c r="I545" s="381"/>
      <c r="J545" s="381"/>
      <c r="K545" s="381"/>
      <c r="L545" s="381"/>
      <c r="M545" s="381"/>
      <c r="N545" s="381"/>
      <c r="O545" s="399"/>
      <c r="P545" s="391" t="s">
        <v>69</v>
      </c>
      <c r="Q545" s="392"/>
      <c r="R545" s="392"/>
      <c r="S545" s="392"/>
      <c r="T545" s="392"/>
      <c r="U545" s="392"/>
      <c r="V545" s="393"/>
      <c r="W545" s="37" t="s">
        <v>70</v>
      </c>
      <c r="X545" s="376">
        <f>IFERROR(X541/H541,"0")+IFERROR(X542/H542,"0")+IFERROR(X543/H543,"0")+IFERROR(X544/H544,"0")</f>
        <v>0</v>
      </c>
      <c r="Y545" s="376">
        <f>IFERROR(Y541/H541,"0")+IFERROR(Y542/H542,"0")+IFERROR(Y543/H543,"0")+IFERROR(Y544/H544,"0")</f>
        <v>0</v>
      </c>
      <c r="Z545" s="376">
        <f>IFERROR(IF(Z541="",0,Z541),"0")+IFERROR(IF(Z542="",0,Z542),"0")+IFERROR(IF(Z543="",0,Z543),"0")+IFERROR(IF(Z544="",0,Z544),"0")</f>
        <v>0</v>
      </c>
      <c r="AA545" s="377"/>
      <c r="AB545" s="377"/>
      <c r="AC545" s="377"/>
    </row>
    <row r="546" spans="1:68" x14ac:dyDescent="0.2">
      <c r="A546" s="381"/>
      <c r="B546" s="381"/>
      <c r="C546" s="381"/>
      <c r="D546" s="381"/>
      <c r="E546" s="381"/>
      <c r="F546" s="381"/>
      <c r="G546" s="381"/>
      <c r="H546" s="381"/>
      <c r="I546" s="381"/>
      <c r="J546" s="381"/>
      <c r="K546" s="381"/>
      <c r="L546" s="381"/>
      <c r="M546" s="381"/>
      <c r="N546" s="381"/>
      <c r="O546" s="399"/>
      <c r="P546" s="391" t="s">
        <v>69</v>
      </c>
      <c r="Q546" s="392"/>
      <c r="R546" s="392"/>
      <c r="S546" s="392"/>
      <c r="T546" s="392"/>
      <c r="U546" s="392"/>
      <c r="V546" s="393"/>
      <c r="W546" s="37" t="s">
        <v>68</v>
      </c>
      <c r="X546" s="376">
        <f>IFERROR(SUM(X541:X544),"0")</f>
        <v>0</v>
      </c>
      <c r="Y546" s="376">
        <f>IFERROR(SUM(Y541:Y544),"0")</f>
        <v>0</v>
      </c>
      <c r="Z546" s="37"/>
      <c r="AA546" s="377"/>
      <c r="AB546" s="377"/>
      <c r="AC546" s="377"/>
    </row>
    <row r="547" spans="1:68" ht="14.25" customHeight="1" x14ac:dyDescent="0.25">
      <c r="A547" s="395" t="s">
        <v>63</v>
      </c>
      <c r="B547" s="381"/>
      <c r="C547" s="381"/>
      <c r="D547" s="381"/>
      <c r="E547" s="381"/>
      <c r="F547" s="381"/>
      <c r="G547" s="381"/>
      <c r="H547" s="381"/>
      <c r="I547" s="381"/>
      <c r="J547" s="381"/>
      <c r="K547" s="381"/>
      <c r="L547" s="381"/>
      <c r="M547" s="381"/>
      <c r="N547" s="381"/>
      <c r="O547" s="381"/>
      <c r="P547" s="381"/>
      <c r="Q547" s="381"/>
      <c r="R547" s="381"/>
      <c r="S547" s="381"/>
      <c r="T547" s="381"/>
      <c r="U547" s="381"/>
      <c r="V547" s="381"/>
      <c r="W547" s="381"/>
      <c r="X547" s="381"/>
      <c r="Y547" s="381"/>
      <c r="Z547" s="381"/>
      <c r="AA547" s="370"/>
      <c r="AB547" s="370"/>
      <c r="AC547" s="370"/>
    </row>
    <row r="548" spans="1:68" ht="27" customHeight="1" x14ac:dyDescent="0.25">
      <c r="A548" s="54" t="s">
        <v>671</v>
      </c>
      <c r="B548" s="54" t="s">
        <v>672</v>
      </c>
      <c r="C548" s="31">
        <v>4301031280</v>
      </c>
      <c r="D548" s="378">
        <v>4640242180816</v>
      </c>
      <c r="E548" s="379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520" t="s">
        <v>673</v>
      </c>
      <c r="Q548" s="384"/>
      <c r="R548" s="384"/>
      <c r="S548" s="384"/>
      <c r="T548" s="385"/>
      <c r="U548" s="34"/>
      <c r="V548" s="34"/>
      <c r="W548" s="35" t="s">
        <v>68</v>
      </c>
      <c r="X548" s="374">
        <v>0</v>
      </c>
      <c r="Y548" s="375">
        <f t="shared" ref="Y548:Y553" si="94"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0</v>
      </c>
      <c r="BN548" s="64">
        <f t="shared" ref="BN548:BN553" si="96">IFERROR(Y548*I548/H548,"0")</f>
        <v>0</v>
      </c>
      <c r="BO548" s="64">
        <f t="shared" ref="BO548:BO553" si="97">IFERROR(1/J548*(X548/H548),"0")</f>
        <v>0</v>
      </c>
      <c r="BP548" s="64">
        <f t="shared" ref="BP548:BP553" si="98">IFERROR(1/J548*(Y548/H548),"0")</f>
        <v>0</v>
      </c>
    </row>
    <row r="549" spans="1:68" ht="27" customHeight="1" x14ac:dyDescent="0.25">
      <c r="A549" s="54" t="s">
        <v>674</v>
      </c>
      <c r="B549" s="54" t="s">
        <v>675</v>
      </c>
      <c r="C549" s="31">
        <v>4301031244</v>
      </c>
      <c r="D549" s="378">
        <v>4640242180595</v>
      </c>
      <c r="E549" s="379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419" t="s">
        <v>676</v>
      </c>
      <c r="Q549" s="384"/>
      <c r="R549" s="384"/>
      <c r="S549" s="384"/>
      <c r="T549" s="385"/>
      <c r="U549" s="34"/>
      <c r="V549" s="34"/>
      <c r="W549" s="35" t="s">
        <v>68</v>
      </c>
      <c r="X549" s="374">
        <v>0</v>
      </c>
      <c r="Y549" s="375">
        <f t="shared" si="94"/>
        <v>0</v>
      </c>
      <c r="Z549" s="36" t="str">
        <f>IFERROR(IF(Y549=0,"",ROUNDUP(Y549/H549,0)*0.00753),"")</f>
        <v/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0</v>
      </c>
      <c r="BN549" s="64">
        <f t="shared" si="96"/>
        <v>0</v>
      </c>
      <c r="BO549" s="64">
        <f t="shared" si="97"/>
        <v>0</v>
      </c>
      <c r="BP549" s="64">
        <f t="shared" si="98"/>
        <v>0</v>
      </c>
    </row>
    <row r="550" spans="1:68" ht="27" customHeight="1" x14ac:dyDescent="0.25">
      <c r="A550" s="54" t="s">
        <v>677</v>
      </c>
      <c r="B550" s="54" t="s">
        <v>678</v>
      </c>
      <c r="C550" s="31">
        <v>4301031289</v>
      </c>
      <c r="D550" s="378">
        <v>4640242181615</v>
      </c>
      <c r="E550" s="379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458" t="s">
        <v>679</v>
      </c>
      <c r="Q550" s="384"/>
      <c r="R550" s="384"/>
      <c r="S550" s="384"/>
      <c r="T550" s="385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customHeight="1" x14ac:dyDescent="0.25">
      <c r="A551" s="54" t="s">
        <v>680</v>
      </c>
      <c r="B551" s="54" t="s">
        <v>681</v>
      </c>
      <c r="C551" s="31">
        <v>4301031285</v>
      </c>
      <c r="D551" s="378">
        <v>4640242181639</v>
      </c>
      <c r="E551" s="379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675" t="s">
        <v>682</v>
      </c>
      <c r="Q551" s="384"/>
      <c r="R551" s="384"/>
      <c r="S551" s="384"/>
      <c r="T551" s="385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customHeight="1" x14ac:dyDescent="0.25">
      <c r="A552" s="54" t="s">
        <v>683</v>
      </c>
      <c r="B552" s="54" t="s">
        <v>684</v>
      </c>
      <c r="C552" s="31">
        <v>4301031287</v>
      </c>
      <c r="D552" s="378">
        <v>4640242181622</v>
      </c>
      <c r="E552" s="379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437" t="s">
        <v>685</v>
      </c>
      <c r="Q552" s="384"/>
      <c r="R552" s="384"/>
      <c r="S552" s="384"/>
      <c r="T552" s="385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customHeight="1" x14ac:dyDescent="0.25">
      <c r="A553" s="54" t="s">
        <v>686</v>
      </c>
      <c r="B553" s="54" t="s">
        <v>687</v>
      </c>
      <c r="C553" s="31">
        <v>4301031200</v>
      </c>
      <c r="D553" s="378">
        <v>4640242180489</v>
      </c>
      <c r="E553" s="379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475" t="s">
        <v>688</v>
      </c>
      <c r="Q553" s="384"/>
      <c r="R553" s="384"/>
      <c r="S553" s="384"/>
      <c r="T553" s="385"/>
      <c r="U553" s="34"/>
      <c r="V553" s="34"/>
      <c r="W553" s="35" t="s">
        <v>68</v>
      </c>
      <c r="X553" s="374">
        <v>0</v>
      </c>
      <c r="Y553" s="375">
        <f t="shared" si="94"/>
        <v>0</v>
      </c>
      <c r="Z553" s="36" t="str">
        <f>IFERROR(IF(Y553=0,"",ROUNDUP(Y553/H553,0)*0.00502),"")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0</v>
      </c>
      <c r="BN553" s="64">
        <f t="shared" si="96"/>
        <v>0</v>
      </c>
      <c r="BO553" s="64">
        <f t="shared" si="97"/>
        <v>0</v>
      </c>
      <c r="BP553" s="64">
        <f t="shared" si="98"/>
        <v>0</v>
      </c>
    </row>
    <row r="554" spans="1:68" x14ac:dyDescent="0.2">
      <c r="A554" s="398"/>
      <c r="B554" s="381"/>
      <c r="C554" s="381"/>
      <c r="D554" s="381"/>
      <c r="E554" s="381"/>
      <c r="F554" s="381"/>
      <c r="G554" s="381"/>
      <c r="H554" s="381"/>
      <c r="I554" s="381"/>
      <c r="J554" s="381"/>
      <c r="K554" s="381"/>
      <c r="L554" s="381"/>
      <c r="M554" s="381"/>
      <c r="N554" s="381"/>
      <c r="O554" s="399"/>
      <c r="P554" s="391" t="s">
        <v>69</v>
      </c>
      <c r="Q554" s="392"/>
      <c r="R554" s="392"/>
      <c r="S554" s="392"/>
      <c r="T554" s="392"/>
      <c r="U554" s="392"/>
      <c r="V554" s="393"/>
      <c r="W554" s="37" t="s">
        <v>70</v>
      </c>
      <c r="X554" s="376">
        <f>IFERROR(X548/H548,"0")+IFERROR(X549/H549,"0")+IFERROR(X550/H550,"0")+IFERROR(X551/H551,"0")+IFERROR(X552/H552,"0")+IFERROR(X553/H553,"0")</f>
        <v>0</v>
      </c>
      <c r="Y554" s="376">
        <f>IFERROR(Y548/H548,"0")+IFERROR(Y549/H549,"0")+IFERROR(Y550/H550,"0")+IFERROR(Y551/H551,"0")+IFERROR(Y552/H552,"0")+IFERROR(Y553/H553,"0")</f>
        <v>0</v>
      </c>
      <c r="Z554" s="376">
        <f>IFERROR(IF(Z548="",0,Z548),"0")+IFERROR(IF(Z549="",0,Z549),"0")+IFERROR(IF(Z550="",0,Z550),"0")+IFERROR(IF(Z551="",0,Z551),"0")+IFERROR(IF(Z552="",0,Z552),"0")+IFERROR(IF(Z553="",0,Z553),"0")</f>
        <v>0</v>
      </c>
      <c r="AA554" s="377"/>
      <c r="AB554" s="377"/>
      <c r="AC554" s="377"/>
    </row>
    <row r="555" spans="1:68" x14ac:dyDescent="0.2">
      <c r="A555" s="381"/>
      <c r="B555" s="381"/>
      <c r="C555" s="381"/>
      <c r="D555" s="381"/>
      <c r="E555" s="381"/>
      <c r="F555" s="381"/>
      <c r="G555" s="381"/>
      <c r="H555" s="381"/>
      <c r="I555" s="381"/>
      <c r="J555" s="381"/>
      <c r="K555" s="381"/>
      <c r="L555" s="381"/>
      <c r="M555" s="381"/>
      <c r="N555" s="381"/>
      <c r="O555" s="399"/>
      <c r="P555" s="391" t="s">
        <v>69</v>
      </c>
      <c r="Q555" s="392"/>
      <c r="R555" s="392"/>
      <c r="S555" s="392"/>
      <c r="T555" s="392"/>
      <c r="U555" s="392"/>
      <c r="V555" s="393"/>
      <c r="W555" s="37" t="s">
        <v>68</v>
      </c>
      <c r="X555" s="376">
        <f>IFERROR(SUM(X548:X553),"0")</f>
        <v>0</v>
      </c>
      <c r="Y555" s="376">
        <f>IFERROR(SUM(Y548:Y553),"0")</f>
        <v>0</v>
      </c>
      <c r="Z555" s="37"/>
      <c r="AA555" s="377"/>
      <c r="AB555" s="377"/>
      <c r="AC555" s="377"/>
    </row>
    <row r="556" spans="1:68" ht="14.25" customHeight="1" x14ac:dyDescent="0.25">
      <c r="A556" s="395" t="s">
        <v>71</v>
      </c>
      <c r="B556" s="381"/>
      <c r="C556" s="381"/>
      <c r="D556" s="381"/>
      <c r="E556" s="381"/>
      <c r="F556" s="381"/>
      <c r="G556" s="381"/>
      <c r="H556" s="381"/>
      <c r="I556" s="381"/>
      <c r="J556" s="381"/>
      <c r="K556" s="381"/>
      <c r="L556" s="381"/>
      <c r="M556" s="381"/>
      <c r="N556" s="381"/>
      <c r="O556" s="381"/>
      <c r="P556" s="381"/>
      <c r="Q556" s="381"/>
      <c r="R556" s="381"/>
      <c r="S556" s="381"/>
      <c r="T556" s="381"/>
      <c r="U556" s="381"/>
      <c r="V556" s="381"/>
      <c r="W556" s="381"/>
      <c r="X556" s="381"/>
      <c r="Y556" s="381"/>
      <c r="Z556" s="381"/>
      <c r="AA556" s="370"/>
      <c r="AB556" s="370"/>
      <c r="AC556" s="370"/>
    </row>
    <row r="557" spans="1:68" ht="27" customHeight="1" x14ac:dyDescent="0.25">
      <c r="A557" s="54" t="s">
        <v>689</v>
      </c>
      <c r="B557" s="54" t="s">
        <v>690</v>
      </c>
      <c r="C557" s="31">
        <v>4301051746</v>
      </c>
      <c r="D557" s="378">
        <v>4640242180533</v>
      </c>
      <c r="E557" s="379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113</v>
      </c>
      <c r="N557" s="33"/>
      <c r="O557" s="32">
        <v>40</v>
      </c>
      <c r="P557" s="683" t="s">
        <v>691</v>
      </c>
      <c r="Q557" s="384"/>
      <c r="R557" s="384"/>
      <c r="S557" s="384"/>
      <c r="T557" s="385"/>
      <c r="U557" s="34"/>
      <c r="V557" s="34"/>
      <c r="W557" s="35" t="s">
        <v>68</v>
      </c>
      <c r="X557" s="374">
        <v>0</v>
      </c>
      <c r="Y557" s="375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692</v>
      </c>
      <c r="B558" s="54" t="s">
        <v>693</v>
      </c>
      <c r="C558" s="31">
        <v>4301051510</v>
      </c>
      <c r="D558" s="378">
        <v>4640242180540</v>
      </c>
      <c r="E558" s="379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595" t="s">
        <v>694</v>
      </c>
      <c r="Q558" s="384"/>
      <c r="R558" s="384"/>
      <c r="S558" s="384"/>
      <c r="T558" s="385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398"/>
      <c r="B559" s="381"/>
      <c r="C559" s="381"/>
      <c r="D559" s="381"/>
      <c r="E559" s="381"/>
      <c r="F559" s="381"/>
      <c r="G559" s="381"/>
      <c r="H559" s="381"/>
      <c r="I559" s="381"/>
      <c r="J559" s="381"/>
      <c r="K559" s="381"/>
      <c r="L559" s="381"/>
      <c r="M559" s="381"/>
      <c r="N559" s="381"/>
      <c r="O559" s="399"/>
      <c r="P559" s="391" t="s">
        <v>69</v>
      </c>
      <c r="Q559" s="392"/>
      <c r="R559" s="392"/>
      <c r="S559" s="392"/>
      <c r="T559" s="392"/>
      <c r="U559" s="392"/>
      <c r="V559" s="393"/>
      <c r="W559" s="37" t="s">
        <v>70</v>
      </c>
      <c r="X559" s="376">
        <f>IFERROR(X557/H557,"0")+IFERROR(X558/H558,"0")</f>
        <v>0</v>
      </c>
      <c r="Y559" s="376">
        <f>IFERROR(Y557/H557,"0")+IFERROR(Y558/H558,"0")</f>
        <v>0</v>
      </c>
      <c r="Z559" s="376">
        <f>IFERROR(IF(Z557="",0,Z557),"0")+IFERROR(IF(Z558="",0,Z558),"0")</f>
        <v>0</v>
      </c>
      <c r="AA559" s="377"/>
      <c r="AB559" s="377"/>
      <c r="AC559" s="377"/>
    </row>
    <row r="560" spans="1:68" x14ac:dyDescent="0.2">
      <c r="A560" s="381"/>
      <c r="B560" s="381"/>
      <c r="C560" s="381"/>
      <c r="D560" s="381"/>
      <c r="E560" s="381"/>
      <c r="F560" s="381"/>
      <c r="G560" s="381"/>
      <c r="H560" s="381"/>
      <c r="I560" s="381"/>
      <c r="J560" s="381"/>
      <c r="K560" s="381"/>
      <c r="L560" s="381"/>
      <c r="M560" s="381"/>
      <c r="N560" s="381"/>
      <c r="O560" s="399"/>
      <c r="P560" s="391" t="s">
        <v>69</v>
      </c>
      <c r="Q560" s="392"/>
      <c r="R560" s="392"/>
      <c r="S560" s="392"/>
      <c r="T560" s="392"/>
      <c r="U560" s="392"/>
      <c r="V560" s="393"/>
      <c r="W560" s="37" t="s">
        <v>68</v>
      </c>
      <c r="X560" s="376">
        <f>IFERROR(SUM(X557:X558),"0")</f>
        <v>0</v>
      </c>
      <c r="Y560" s="376">
        <f>IFERROR(SUM(Y557:Y558),"0")</f>
        <v>0</v>
      </c>
      <c r="Z560" s="37"/>
      <c r="AA560" s="377"/>
      <c r="AB560" s="377"/>
      <c r="AC560" s="377"/>
    </row>
    <row r="561" spans="1:68" ht="14.25" customHeight="1" x14ac:dyDescent="0.25">
      <c r="A561" s="395" t="s">
        <v>163</v>
      </c>
      <c r="B561" s="381"/>
      <c r="C561" s="381"/>
      <c r="D561" s="381"/>
      <c r="E561" s="381"/>
      <c r="F561" s="381"/>
      <c r="G561" s="381"/>
      <c r="H561" s="381"/>
      <c r="I561" s="381"/>
      <c r="J561" s="381"/>
      <c r="K561" s="381"/>
      <c r="L561" s="381"/>
      <c r="M561" s="381"/>
      <c r="N561" s="381"/>
      <c r="O561" s="381"/>
      <c r="P561" s="381"/>
      <c r="Q561" s="381"/>
      <c r="R561" s="381"/>
      <c r="S561" s="381"/>
      <c r="T561" s="381"/>
      <c r="U561" s="381"/>
      <c r="V561" s="381"/>
      <c r="W561" s="381"/>
      <c r="X561" s="381"/>
      <c r="Y561" s="381"/>
      <c r="Z561" s="381"/>
      <c r="AA561" s="370"/>
      <c r="AB561" s="370"/>
      <c r="AC561" s="370"/>
    </row>
    <row r="562" spans="1:68" ht="27" customHeight="1" x14ac:dyDescent="0.25">
      <c r="A562" s="54" t="s">
        <v>695</v>
      </c>
      <c r="B562" s="54" t="s">
        <v>696</v>
      </c>
      <c r="C562" s="31">
        <v>4301060354</v>
      </c>
      <c r="D562" s="378">
        <v>4640242180120</v>
      </c>
      <c r="E562" s="379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400" t="s">
        <v>697</v>
      </c>
      <c r="Q562" s="384"/>
      <c r="R562" s="384"/>
      <c r="S562" s="384"/>
      <c r="T562" s="385"/>
      <c r="U562" s="34"/>
      <c r="V562" s="34"/>
      <c r="W562" s="35" t="s">
        <v>68</v>
      </c>
      <c r="X562" s="374">
        <v>0</v>
      </c>
      <c r="Y562" s="37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695</v>
      </c>
      <c r="B563" s="54" t="s">
        <v>698</v>
      </c>
      <c r="C563" s="31">
        <v>4301060408</v>
      </c>
      <c r="D563" s="378">
        <v>4640242180120</v>
      </c>
      <c r="E563" s="379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454" t="s">
        <v>699</v>
      </c>
      <c r="Q563" s="384"/>
      <c r="R563" s="384"/>
      <c r="S563" s="384"/>
      <c r="T563" s="385"/>
      <c r="U563" s="34"/>
      <c r="V563" s="34"/>
      <c r="W563" s="35" t="s">
        <v>68</v>
      </c>
      <c r="X563" s="374">
        <v>0</v>
      </c>
      <c r="Y563" s="375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700</v>
      </c>
      <c r="B564" s="54" t="s">
        <v>701</v>
      </c>
      <c r="C564" s="31">
        <v>4301060355</v>
      </c>
      <c r="D564" s="378">
        <v>4640242180137</v>
      </c>
      <c r="E564" s="379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619" t="s">
        <v>702</v>
      </c>
      <c r="Q564" s="384"/>
      <c r="R564" s="384"/>
      <c r="S564" s="384"/>
      <c r="T564" s="385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700</v>
      </c>
      <c r="B565" s="54" t="s">
        <v>703</v>
      </c>
      <c r="C565" s="31">
        <v>4301060407</v>
      </c>
      <c r="D565" s="378">
        <v>4640242180137</v>
      </c>
      <c r="E565" s="379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63" t="s">
        <v>704</v>
      </c>
      <c r="Q565" s="384"/>
      <c r="R565" s="384"/>
      <c r="S565" s="384"/>
      <c r="T565" s="385"/>
      <c r="U565" s="34"/>
      <c r="V565" s="34"/>
      <c r="W565" s="35" t="s">
        <v>68</v>
      </c>
      <c r="X565" s="374">
        <v>0</v>
      </c>
      <c r="Y565" s="375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398"/>
      <c r="B566" s="381"/>
      <c r="C566" s="381"/>
      <c r="D566" s="381"/>
      <c r="E566" s="381"/>
      <c r="F566" s="381"/>
      <c r="G566" s="381"/>
      <c r="H566" s="381"/>
      <c r="I566" s="381"/>
      <c r="J566" s="381"/>
      <c r="K566" s="381"/>
      <c r="L566" s="381"/>
      <c r="M566" s="381"/>
      <c r="N566" s="381"/>
      <c r="O566" s="399"/>
      <c r="P566" s="391" t="s">
        <v>69</v>
      </c>
      <c r="Q566" s="392"/>
      <c r="R566" s="392"/>
      <c r="S566" s="392"/>
      <c r="T566" s="392"/>
      <c r="U566" s="392"/>
      <c r="V566" s="393"/>
      <c r="W566" s="37" t="s">
        <v>70</v>
      </c>
      <c r="X566" s="376">
        <f>IFERROR(X562/H562,"0")+IFERROR(X563/H563,"0")+IFERROR(X564/H564,"0")+IFERROR(X565/H565,"0")</f>
        <v>0</v>
      </c>
      <c r="Y566" s="376">
        <f>IFERROR(Y562/H562,"0")+IFERROR(Y563/H563,"0")+IFERROR(Y564/H564,"0")+IFERROR(Y565/H565,"0")</f>
        <v>0</v>
      </c>
      <c r="Z566" s="376">
        <f>IFERROR(IF(Z562="",0,Z562),"0")+IFERROR(IF(Z563="",0,Z563),"0")+IFERROR(IF(Z564="",0,Z564),"0")+IFERROR(IF(Z565="",0,Z565),"0")</f>
        <v>0</v>
      </c>
      <c r="AA566" s="377"/>
      <c r="AB566" s="377"/>
      <c r="AC566" s="377"/>
    </row>
    <row r="567" spans="1:68" x14ac:dyDescent="0.2">
      <c r="A567" s="381"/>
      <c r="B567" s="381"/>
      <c r="C567" s="381"/>
      <c r="D567" s="381"/>
      <c r="E567" s="381"/>
      <c r="F567" s="381"/>
      <c r="G567" s="381"/>
      <c r="H567" s="381"/>
      <c r="I567" s="381"/>
      <c r="J567" s="381"/>
      <c r="K567" s="381"/>
      <c r="L567" s="381"/>
      <c r="M567" s="381"/>
      <c r="N567" s="381"/>
      <c r="O567" s="399"/>
      <c r="P567" s="391" t="s">
        <v>69</v>
      </c>
      <c r="Q567" s="392"/>
      <c r="R567" s="392"/>
      <c r="S567" s="392"/>
      <c r="T567" s="392"/>
      <c r="U567" s="392"/>
      <c r="V567" s="393"/>
      <c r="W567" s="37" t="s">
        <v>68</v>
      </c>
      <c r="X567" s="376">
        <f>IFERROR(SUM(X562:X565),"0")</f>
        <v>0</v>
      </c>
      <c r="Y567" s="376">
        <f>IFERROR(SUM(Y562:Y565),"0")</f>
        <v>0</v>
      </c>
      <c r="Z567" s="37"/>
      <c r="AA567" s="377"/>
      <c r="AB567" s="377"/>
      <c r="AC567" s="377"/>
    </row>
    <row r="568" spans="1:68" ht="16.5" customHeight="1" x14ac:dyDescent="0.25">
      <c r="A568" s="394" t="s">
        <v>705</v>
      </c>
      <c r="B568" s="381"/>
      <c r="C568" s="381"/>
      <c r="D568" s="381"/>
      <c r="E568" s="381"/>
      <c r="F568" s="381"/>
      <c r="G568" s="381"/>
      <c r="H568" s="381"/>
      <c r="I568" s="381"/>
      <c r="J568" s="381"/>
      <c r="K568" s="381"/>
      <c r="L568" s="381"/>
      <c r="M568" s="381"/>
      <c r="N568" s="381"/>
      <c r="O568" s="381"/>
      <c r="P568" s="381"/>
      <c r="Q568" s="381"/>
      <c r="R568" s="381"/>
      <c r="S568" s="381"/>
      <c r="T568" s="381"/>
      <c r="U568" s="381"/>
      <c r="V568" s="381"/>
      <c r="W568" s="381"/>
      <c r="X568" s="381"/>
      <c r="Y568" s="381"/>
      <c r="Z568" s="381"/>
      <c r="AA568" s="369"/>
      <c r="AB568" s="369"/>
      <c r="AC568" s="369"/>
    </row>
    <row r="569" spans="1:68" ht="14.25" customHeight="1" x14ac:dyDescent="0.25">
      <c r="A569" s="395" t="s">
        <v>109</v>
      </c>
      <c r="B569" s="381"/>
      <c r="C569" s="381"/>
      <c r="D569" s="381"/>
      <c r="E569" s="381"/>
      <c r="F569" s="381"/>
      <c r="G569" s="381"/>
      <c r="H569" s="381"/>
      <c r="I569" s="381"/>
      <c r="J569" s="381"/>
      <c r="K569" s="381"/>
      <c r="L569" s="381"/>
      <c r="M569" s="381"/>
      <c r="N569" s="381"/>
      <c r="O569" s="381"/>
      <c r="P569" s="381"/>
      <c r="Q569" s="381"/>
      <c r="R569" s="381"/>
      <c r="S569" s="381"/>
      <c r="T569" s="381"/>
      <c r="U569" s="381"/>
      <c r="V569" s="381"/>
      <c r="W569" s="381"/>
      <c r="X569" s="381"/>
      <c r="Y569" s="381"/>
      <c r="Z569" s="381"/>
      <c r="AA569" s="370"/>
      <c r="AB569" s="370"/>
      <c r="AC569" s="370"/>
    </row>
    <row r="570" spans="1:68" ht="27" customHeight="1" x14ac:dyDescent="0.25">
      <c r="A570" s="54" t="s">
        <v>706</v>
      </c>
      <c r="B570" s="54" t="s">
        <v>707</v>
      </c>
      <c r="C570" s="31">
        <v>4301011951</v>
      </c>
      <c r="D570" s="378">
        <v>4640242180045</v>
      </c>
      <c r="E570" s="379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115</v>
      </c>
      <c r="N570" s="33"/>
      <c r="O570" s="32">
        <v>55</v>
      </c>
      <c r="P570" s="450" t="s">
        <v>708</v>
      </c>
      <c r="Q570" s="384"/>
      <c r="R570" s="384"/>
      <c r="S570" s="384"/>
      <c r="T570" s="385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709</v>
      </c>
      <c r="B571" s="54" t="s">
        <v>710</v>
      </c>
      <c r="C571" s="31">
        <v>4301011950</v>
      </c>
      <c r="D571" s="378">
        <v>4640242180601</v>
      </c>
      <c r="E571" s="379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115</v>
      </c>
      <c r="N571" s="33"/>
      <c r="O571" s="32">
        <v>55</v>
      </c>
      <c r="P571" s="483" t="s">
        <v>711</v>
      </c>
      <c r="Q571" s="384"/>
      <c r="R571" s="384"/>
      <c r="S571" s="384"/>
      <c r="T571" s="385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398"/>
      <c r="B572" s="381"/>
      <c r="C572" s="381"/>
      <c r="D572" s="381"/>
      <c r="E572" s="381"/>
      <c r="F572" s="381"/>
      <c r="G572" s="381"/>
      <c r="H572" s="381"/>
      <c r="I572" s="381"/>
      <c r="J572" s="381"/>
      <c r="K572" s="381"/>
      <c r="L572" s="381"/>
      <c r="M572" s="381"/>
      <c r="N572" s="381"/>
      <c r="O572" s="399"/>
      <c r="P572" s="391" t="s">
        <v>69</v>
      </c>
      <c r="Q572" s="392"/>
      <c r="R572" s="392"/>
      <c r="S572" s="392"/>
      <c r="T572" s="392"/>
      <c r="U572" s="392"/>
      <c r="V572" s="393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x14ac:dyDescent="0.2">
      <c r="A573" s="381"/>
      <c r="B573" s="381"/>
      <c r="C573" s="381"/>
      <c r="D573" s="381"/>
      <c r="E573" s="381"/>
      <c r="F573" s="381"/>
      <c r="G573" s="381"/>
      <c r="H573" s="381"/>
      <c r="I573" s="381"/>
      <c r="J573" s="381"/>
      <c r="K573" s="381"/>
      <c r="L573" s="381"/>
      <c r="M573" s="381"/>
      <c r="N573" s="381"/>
      <c r="O573" s="399"/>
      <c r="P573" s="391" t="s">
        <v>69</v>
      </c>
      <c r="Q573" s="392"/>
      <c r="R573" s="392"/>
      <c r="S573" s="392"/>
      <c r="T573" s="392"/>
      <c r="U573" s="392"/>
      <c r="V573" s="393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customHeight="1" x14ac:dyDescent="0.25">
      <c r="A574" s="395" t="s">
        <v>142</v>
      </c>
      <c r="B574" s="381"/>
      <c r="C574" s="381"/>
      <c r="D574" s="381"/>
      <c r="E574" s="381"/>
      <c r="F574" s="381"/>
      <c r="G574" s="381"/>
      <c r="H574" s="381"/>
      <c r="I574" s="381"/>
      <c r="J574" s="381"/>
      <c r="K574" s="381"/>
      <c r="L574" s="381"/>
      <c r="M574" s="381"/>
      <c r="N574" s="381"/>
      <c r="O574" s="381"/>
      <c r="P574" s="381"/>
      <c r="Q574" s="381"/>
      <c r="R574" s="381"/>
      <c r="S574" s="381"/>
      <c r="T574" s="381"/>
      <c r="U574" s="381"/>
      <c r="V574" s="381"/>
      <c r="W574" s="381"/>
      <c r="X574" s="381"/>
      <c r="Y574" s="381"/>
      <c r="Z574" s="381"/>
      <c r="AA574" s="370"/>
      <c r="AB574" s="370"/>
      <c r="AC574" s="370"/>
    </row>
    <row r="575" spans="1:68" ht="27" customHeight="1" x14ac:dyDescent="0.25">
      <c r="A575" s="54" t="s">
        <v>712</v>
      </c>
      <c r="B575" s="54" t="s">
        <v>713</v>
      </c>
      <c r="C575" s="31">
        <v>4301020314</v>
      </c>
      <c r="D575" s="378">
        <v>4640242180090</v>
      </c>
      <c r="E575" s="379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115</v>
      </c>
      <c r="N575" s="33"/>
      <c r="O575" s="32">
        <v>50</v>
      </c>
      <c r="P575" s="690" t="s">
        <v>714</v>
      </c>
      <c r="Q575" s="384"/>
      <c r="R575" s="384"/>
      <c r="S575" s="384"/>
      <c r="T575" s="385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398"/>
      <c r="B576" s="381"/>
      <c r="C576" s="381"/>
      <c r="D576" s="381"/>
      <c r="E576" s="381"/>
      <c r="F576" s="381"/>
      <c r="G576" s="381"/>
      <c r="H576" s="381"/>
      <c r="I576" s="381"/>
      <c r="J576" s="381"/>
      <c r="K576" s="381"/>
      <c r="L576" s="381"/>
      <c r="M576" s="381"/>
      <c r="N576" s="381"/>
      <c r="O576" s="399"/>
      <c r="P576" s="391" t="s">
        <v>69</v>
      </c>
      <c r="Q576" s="392"/>
      <c r="R576" s="392"/>
      <c r="S576" s="392"/>
      <c r="T576" s="392"/>
      <c r="U576" s="392"/>
      <c r="V576" s="393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x14ac:dyDescent="0.2">
      <c r="A577" s="381"/>
      <c r="B577" s="381"/>
      <c r="C577" s="381"/>
      <c r="D577" s="381"/>
      <c r="E577" s="381"/>
      <c r="F577" s="381"/>
      <c r="G577" s="381"/>
      <c r="H577" s="381"/>
      <c r="I577" s="381"/>
      <c r="J577" s="381"/>
      <c r="K577" s="381"/>
      <c r="L577" s="381"/>
      <c r="M577" s="381"/>
      <c r="N577" s="381"/>
      <c r="O577" s="399"/>
      <c r="P577" s="391" t="s">
        <v>69</v>
      </c>
      <c r="Q577" s="392"/>
      <c r="R577" s="392"/>
      <c r="S577" s="392"/>
      <c r="T577" s="392"/>
      <c r="U577" s="392"/>
      <c r="V577" s="393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customHeight="1" x14ac:dyDescent="0.25">
      <c r="A578" s="395" t="s">
        <v>63</v>
      </c>
      <c r="B578" s="381"/>
      <c r="C578" s="381"/>
      <c r="D578" s="381"/>
      <c r="E578" s="381"/>
      <c r="F578" s="381"/>
      <c r="G578" s="381"/>
      <c r="H578" s="381"/>
      <c r="I578" s="381"/>
      <c r="J578" s="381"/>
      <c r="K578" s="381"/>
      <c r="L578" s="381"/>
      <c r="M578" s="381"/>
      <c r="N578" s="381"/>
      <c r="O578" s="381"/>
      <c r="P578" s="381"/>
      <c r="Q578" s="381"/>
      <c r="R578" s="381"/>
      <c r="S578" s="381"/>
      <c r="T578" s="381"/>
      <c r="U578" s="381"/>
      <c r="V578" s="381"/>
      <c r="W578" s="381"/>
      <c r="X578" s="381"/>
      <c r="Y578" s="381"/>
      <c r="Z578" s="381"/>
      <c r="AA578" s="370"/>
      <c r="AB578" s="370"/>
      <c r="AC578" s="370"/>
    </row>
    <row r="579" spans="1:68" ht="27" customHeight="1" x14ac:dyDescent="0.25">
      <c r="A579" s="54" t="s">
        <v>715</v>
      </c>
      <c r="B579" s="54" t="s">
        <v>716</v>
      </c>
      <c r="C579" s="31">
        <v>4301031321</v>
      </c>
      <c r="D579" s="378">
        <v>4640242180076</v>
      </c>
      <c r="E579" s="379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729" t="s">
        <v>717</v>
      </c>
      <c r="Q579" s="384"/>
      <c r="R579" s="384"/>
      <c r="S579" s="384"/>
      <c r="T579" s="385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398"/>
      <c r="B580" s="381"/>
      <c r="C580" s="381"/>
      <c r="D580" s="381"/>
      <c r="E580" s="381"/>
      <c r="F580" s="381"/>
      <c r="G580" s="381"/>
      <c r="H580" s="381"/>
      <c r="I580" s="381"/>
      <c r="J580" s="381"/>
      <c r="K580" s="381"/>
      <c r="L580" s="381"/>
      <c r="M580" s="381"/>
      <c r="N580" s="381"/>
      <c r="O580" s="399"/>
      <c r="P580" s="391" t="s">
        <v>69</v>
      </c>
      <c r="Q580" s="392"/>
      <c r="R580" s="392"/>
      <c r="S580" s="392"/>
      <c r="T580" s="392"/>
      <c r="U580" s="392"/>
      <c r="V580" s="393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x14ac:dyDescent="0.2">
      <c r="A581" s="381"/>
      <c r="B581" s="381"/>
      <c r="C581" s="381"/>
      <c r="D581" s="381"/>
      <c r="E581" s="381"/>
      <c r="F581" s="381"/>
      <c r="G581" s="381"/>
      <c r="H581" s="381"/>
      <c r="I581" s="381"/>
      <c r="J581" s="381"/>
      <c r="K581" s="381"/>
      <c r="L581" s="381"/>
      <c r="M581" s="381"/>
      <c r="N581" s="381"/>
      <c r="O581" s="399"/>
      <c r="P581" s="391" t="s">
        <v>69</v>
      </c>
      <c r="Q581" s="392"/>
      <c r="R581" s="392"/>
      <c r="S581" s="392"/>
      <c r="T581" s="392"/>
      <c r="U581" s="392"/>
      <c r="V581" s="393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customHeight="1" x14ac:dyDescent="0.25">
      <c r="A582" s="395" t="s">
        <v>71</v>
      </c>
      <c r="B582" s="381"/>
      <c r="C582" s="381"/>
      <c r="D582" s="381"/>
      <c r="E582" s="381"/>
      <c r="F582" s="381"/>
      <c r="G582" s="381"/>
      <c r="H582" s="381"/>
      <c r="I582" s="381"/>
      <c r="J582" s="381"/>
      <c r="K582" s="381"/>
      <c r="L582" s="381"/>
      <c r="M582" s="381"/>
      <c r="N582" s="381"/>
      <c r="O582" s="381"/>
      <c r="P582" s="381"/>
      <c r="Q582" s="381"/>
      <c r="R582" s="381"/>
      <c r="S582" s="381"/>
      <c r="T582" s="381"/>
      <c r="U582" s="381"/>
      <c r="V582" s="381"/>
      <c r="W582" s="381"/>
      <c r="X582" s="381"/>
      <c r="Y582" s="381"/>
      <c r="Z582" s="381"/>
      <c r="AA582" s="370"/>
      <c r="AB582" s="370"/>
      <c r="AC582" s="370"/>
    </row>
    <row r="583" spans="1:68" ht="27" customHeight="1" x14ac:dyDescent="0.25">
      <c r="A583" s="54" t="s">
        <v>718</v>
      </c>
      <c r="B583" s="54" t="s">
        <v>719</v>
      </c>
      <c r="C583" s="31">
        <v>4301051780</v>
      </c>
      <c r="D583" s="378">
        <v>4640242180106</v>
      </c>
      <c r="E583" s="379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706" t="s">
        <v>720</v>
      </c>
      <c r="Q583" s="384"/>
      <c r="R583" s="384"/>
      <c r="S583" s="384"/>
      <c r="T583" s="385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398"/>
      <c r="B584" s="381"/>
      <c r="C584" s="381"/>
      <c r="D584" s="381"/>
      <c r="E584" s="381"/>
      <c r="F584" s="381"/>
      <c r="G584" s="381"/>
      <c r="H584" s="381"/>
      <c r="I584" s="381"/>
      <c r="J584" s="381"/>
      <c r="K584" s="381"/>
      <c r="L584" s="381"/>
      <c r="M584" s="381"/>
      <c r="N584" s="381"/>
      <c r="O584" s="399"/>
      <c r="P584" s="391" t="s">
        <v>69</v>
      </c>
      <c r="Q584" s="392"/>
      <c r="R584" s="392"/>
      <c r="S584" s="392"/>
      <c r="T584" s="392"/>
      <c r="U584" s="392"/>
      <c r="V584" s="393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x14ac:dyDescent="0.2">
      <c r="A585" s="381"/>
      <c r="B585" s="381"/>
      <c r="C585" s="381"/>
      <c r="D585" s="381"/>
      <c r="E585" s="381"/>
      <c r="F585" s="381"/>
      <c r="G585" s="381"/>
      <c r="H585" s="381"/>
      <c r="I585" s="381"/>
      <c r="J585" s="381"/>
      <c r="K585" s="381"/>
      <c r="L585" s="381"/>
      <c r="M585" s="381"/>
      <c r="N585" s="381"/>
      <c r="O585" s="399"/>
      <c r="P585" s="391" t="s">
        <v>69</v>
      </c>
      <c r="Q585" s="392"/>
      <c r="R585" s="392"/>
      <c r="S585" s="392"/>
      <c r="T585" s="392"/>
      <c r="U585" s="392"/>
      <c r="V585" s="393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380"/>
      <c r="B586" s="381"/>
      <c r="C586" s="381"/>
      <c r="D586" s="381"/>
      <c r="E586" s="381"/>
      <c r="F586" s="381"/>
      <c r="G586" s="381"/>
      <c r="H586" s="381"/>
      <c r="I586" s="381"/>
      <c r="J586" s="381"/>
      <c r="K586" s="381"/>
      <c r="L586" s="381"/>
      <c r="M586" s="381"/>
      <c r="N586" s="381"/>
      <c r="O586" s="382"/>
      <c r="P586" s="411" t="s">
        <v>721</v>
      </c>
      <c r="Q586" s="412"/>
      <c r="R586" s="412"/>
      <c r="S586" s="412"/>
      <c r="T586" s="412"/>
      <c r="U586" s="412"/>
      <c r="V586" s="413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2700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2700</v>
      </c>
      <c r="Z586" s="37"/>
      <c r="AA586" s="377"/>
      <c r="AB586" s="377"/>
      <c r="AC586" s="377"/>
    </row>
    <row r="587" spans="1:68" x14ac:dyDescent="0.2">
      <c r="A587" s="381"/>
      <c r="B587" s="381"/>
      <c r="C587" s="381"/>
      <c r="D587" s="381"/>
      <c r="E587" s="381"/>
      <c r="F587" s="381"/>
      <c r="G587" s="381"/>
      <c r="H587" s="381"/>
      <c r="I587" s="381"/>
      <c r="J587" s="381"/>
      <c r="K587" s="381"/>
      <c r="L587" s="381"/>
      <c r="M587" s="381"/>
      <c r="N587" s="381"/>
      <c r="O587" s="382"/>
      <c r="P587" s="411" t="s">
        <v>722</v>
      </c>
      <c r="Q587" s="412"/>
      <c r="R587" s="412"/>
      <c r="S587" s="412"/>
      <c r="T587" s="412"/>
      <c r="U587" s="412"/>
      <c r="V587" s="413"/>
      <c r="W587" s="37" t="s">
        <v>68</v>
      </c>
      <c r="X587" s="376">
        <f>IFERROR(SUM(BM22:BM583),"0")</f>
        <v>2786.4</v>
      </c>
      <c r="Y587" s="376">
        <f>IFERROR(SUM(BN22:BN583),"0")</f>
        <v>2786.4</v>
      </c>
      <c r="Z587" s="37"/>
      <c r="AA587" s="377"/>
      <c r="AB587" s="377"/>
      <c r="AC587" s="377"/>
    </row>
    <row r="588" spans="1:68" x14ac:dyDescent="0.2">
      <c r="A588" s="381"/>
      <c r="B588" s="381"/>
      <c r="C588" s="381"/>
      <c r="D588" s="381"/>
      <c r="E588" s="381"/>
      <c r="F588" s="381"/>
      <c r="G588" s="381"/>
      <c r="H588" s="381"/>
      <c r="I588" s="381"/>
      <c r="J588" s="381"/>
      <c r="K588" s="381"/>
      <c r="L588" s="381"/>
      <c r="M588" s="381"/>
      <c r="N588" s="381"/>
      <c r="O588" s="382"/>
      <c r="P588" s="411" t="s">
        <v>723</v>
      </c>
      <c r="Q588" s="412"/>
      <c r="R588" s="412"/>
      <c r="S588" s="412"/>
      <c r="T588" s="412"/>
      <c r="U588" s="412"/>
      <c r="V588" s="413"/>
      <c r="W588" s="37" t="s">
        <v>724</v>
      </c>
      <c r="X588" s="38">
        <f>ROUNDUP(SUM(BO22:BO583),0)</f>
        <v>4</v>
      </c>
      <c r="Y588" s="38">
        <f>ROUNDUP(SUM(BP22:BP583),0)</f>
        <v>4</v>
      </c>
      <c r="Z588" s="37"/>
      <c r="AA588" s="377"/>
      <c r="AB588" s="377"/>
      <c r="AC588" s="377"/>
    </row>
    <row r="589" spans="1:68" x14ac:dyDescent="0.2">
      <c r="A589" s="381"/>
      <c r="B589" s="381"/>
      <c r="C589" s="381"/>
      <c r="D589" s="381"/>
      <c r="E589" s="381"/>
      <c r="F589" s="381"/>
      <c r="G589" s="381"/>
      <c r="H589" s="381"/>
      <c r="I589" s="381"/>
      <c r="J589" s="381"/>
      <c r="K589" s="381"/>
      <c r="L589" s="381"/>
      <c r="M589" s="381"/>
      <c r="N589" s="381"/>
      <c r="O589" s="382"/>
      <c r="P589" s="411" t="s">
        <v>725</v>
      </c>
      <c r="Q589" s="412"/>
      <c r="R589" s="412"/>
      <c r="S589" s="412"/>
      <c r="T589" s="412"/>
      <c r="U589" s="412"/>
      <c r="V589" s="413"/>
      <c r="W589" s="37" t="s">
        <v>68</v>
      </c>
      <c r="X589" s="376">
        <f>GrossWeightTotal+PalletQtyTotal*25</f>
        <v>2886.4</v>
      </c>
      <c r="Y589" s="376">
        <f>GrossWeightTotalR+PalletQtyTotalR*25</f>
        <v>2886.4</v>
      </c>
      <c r="Z589" s="37"/>
      <c r="AA589" s="377"/>
      <c r="AB589" s="377"/>
      <c r="AC589" s="377"/>
    </row>
    <row r="590" spans="1:68" x14ac:dyDescent="0.2">
      <c r="A590" s="381"/>
      <c r="B590" s="381"/>
      <c r="C590" s="381"/>
      <c r="D590" s="381"/>
      <c r="E590" s="381"/>
      <c r="F590" s="381"/>
      <c r="G590" s="381"/>
      <c r="H590" s="381"/>
      <c r="I590" s="381"/>
      <c r="J590" s="381"/>
      <c r="K590" s="381"/>
      <c r="L590" s="381"/>
      <c r="M590" s="381"/>
      <c r="N590" s="381"/>
      <c r="O590" s="382"/>
      <c r="P590" s="411" t="s">
        <v>726</v>
      </c>
      <c r="Q590" s="412"/>
      <c r="R590" s="412"/>
      <c r="S590" s="412"/>
      <c r="T590" s="412"/>
      <c r="U590" s="412"/>
      <c r="V590" s="413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180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180</v>
      </c>
      <c r="Z590" s="37"/>
      <c r="AA590" s="377"/>
      <c r="AB590" s="377"/>
      <c r="AC590" s="377"/>
    </row>
    <row r="591" spans="1:68" ht="14.25" customHeight="1" x14ac:dyDescent="0.2">
      <c r="A591" s="381"/>
      <c r="B591" s="381"/>
      <c r="C591" s="381"/>
      <c r="D591" s="381"/>
      <c r="E591" s="381"/>
      <c r="F591" s="381"/>
      <c r="G591" s="381"/>
      <c r="H591" s="381"/>
      <c r="I591" s="381"/>
      <c r="J591" s="381"/>
      <c r="K591" s="381"/>
      <c r="L591" s="381"/>
      <c r="M591" s="381"/>
      <c r="N591" s="381"/>
      <c r="O591" s="382"/>
      <c r="P591" s="411" t="s">
        <v>727</v>
      </c>
      <c r="Q591" s="412"/>
      <c r="R591" s="412"/>
      <c r="S591" s="412"/>
      <c r="T591" s="412"/>
      <c r="U591" s="412"/>
      <c r="V591" s="413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3.9149999999999996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71" t="s">
        <v>62</v>
      </c>
      <c r="C593" s="389" t="s">
        <v>107</v>
      </c>
      <c r="D593" s="467"/>
      <c r="E593" s="467"/>
      <c r="F593" s="467"/>
      <c r="G593" s="467"/>
      <c r="H593" s="449"/>
      <c r="I593" s="389" t="s">
        <v>253</v>
      </c>
      <c r="J593" s="467"/>
      <c r="K593" s="467"/>
      <c r="L593" s="467"/>
      <c r="M593" s="467"/>
      <c r="N593" s="467"/>
      <c r="O593" s="467"/>
      <c r="P593" s="467"/>
      <c r="Q593" s="467"/>
      <c r="R593" s="467"/>
      <c r="S593" s="467"/>
      <c r="T593" s="467"/>
      <c r="U593" s="467"/>
      <c r="V593" s="449"/>
      <c r="W593" s="389" t="s">
        <v>469</v>
      </c>
      <c r="X593" s="449"/>
      <c r="Y593" s="389" t="s">
        <v>523</v>
      </c>
      <c r="Z593" s="467"/>
      <c r="AA593" s="467"/>
      <c r="AB593" s="449"/>
      <c r="AC593" s="371" t="s">
        <v>594</v>
      </c>
      <c r="AD593" s="389" t="s">
        <v>637</v>
      </c>
      <c r="AE593" s="449"/>
      <c r="AF593" s="372"/>
    </row>
    <row r="594" spans="1:32" ht="14.25" customHeight="1" thickTop="1" x14ac:dyDescent="0.2">
      <c r="A594" s="681" t="s">
        <v>730</v>
      </c>
      <c r="B594" s="389" t="s">
        <v>62</v>
      </c>
      <c r="C594" s="389" t="s">
        <v>108</v>
      </c>
      <c r="D594" s="389" t="s">
        <v>128</v>
      </c>
      <c r="E594" s="389" t="s">
        <v>169</v>
      </c>
      <c r="F594" s="389" t="s">
        <v>190</v>
      </c>
      <c r="G594" s="389" t="s">
        <v>221</v>
      </c>
      <c r="H594" s="389" t="s">
        <v>107</v>
      </c>
      <c r="I594" s="389" t="s">
        <v>254</v>
      </c>
      <c r="J594" s="389" t="s">
        <v>271</v>
      </c>
      <c r="K594" s="389" t="s">
        <v>327</v>
      </c>
      <c r="L594" s="372"/>
      <c r="M594" s="389" t="s">
        <v>342</v>
      </c>
      <c r="N594" s="372"/>
      <c r="O594" s="389" t="s">
        <v>358</v>
      </c>
      <c r="P594" s="389" t="s">
        <v>369</v>
      </c>
      <c r="Q594" s="389" t="s">
        <v>372</v>
      </c>
      <c r="R594" s="389" t="s">
        <v>379</v>
      </c>
      <c r="S594" s="389" t="s">
        <v>390</v>
      </c>
      <c r="T594" s="389" t="s">
        <v>393</v>
      </c>
      <c r="U594" s="389" t="s">
        <v>400</v>
      </c>
      <c r="V594" s="389" t="s">
        <v>460</v>
      </c>
      <c r="W594" s="389" t="s">
        <v>470</v>
      </c>
      <c r="X594" s="389" t="s">
        <v>498</v>
      </c>
      <c r="Y594" s="389" t="s">
        <v>524</v>
      </c>
      <c r="Z594" s="389" t="s">
        <v>569</v>
      </c>
      <c r="AA594" s="389" t="s">
        <v>584</v>
      </c>
      <c r="AB594" s="389" t="s">
        <v>591</v>
      </c>
      <c r="AC594" s="389" t="s">
        <v>594</v>
      </c>
      <c r="AD594" s="389" t="s">
        <v>637</v>
      </c>
      <c r="AE594" s="389" t="s">
        <v>705</v>
      </c>
      <c r="AF594" s="372"/>
    </row>
    <row r="595" spans="1:32" ht="13.5" customHeight="1" thickBot="1" x14ac:dyDescent="0.25">
      <c r="A595" s="682"/>
      <c r="B595" s="390"/>
      <c r="C595" s="390"/>
      <c r="D595" s="390"/>
      <c r="E595" s="390"/>
      <c r="F595" s="390"/>
      <c r="G595" s="390"/>
      <c r="H595" s="390"/>
      <c r="I595" s="390"/>
      <c r="J595" s="390"/>
      <c r="K595" s="390"/>
      <c r="L595" s="372"/>
      <c r="M595" s="390"/>
      <c r="N595" s="372"/>
      <c r="O595" s="390"/>
      <c r="P595" s="390"/>
      <c r="Q595" s="390"/>
      <c r="R595" s="390"/>
      <c r="S595" s="390"/>
      <c r="T595" s="390"/>
      <c r="U595" s="390"/>
      <c r="V595" s="390"/>
      <c r="W595" s="390"/>
      <c r="X595" s="390"/>
      <c r="Y595" s="390"/>
      <c r="Z595" s="390"/>
      <c r="AA595" s="390"/>
      <c r="AB595" s="390"/>
      <c r="AC595" s="390"/>
      <c r="AD595" s="390"/>
      <c r="AE595" s="390"/>
      <c r="AF595" s="372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46">
        <f>IFERROR(Y53*1,"0")+IFERROR(Y54*1,"0")+IFERROR(Y55*1,"0")+IFERROR(Y56*1,"0")+IFERROR(Y57*1,"0")+IFERROR(Y58*1,"0")+IFERROR(Y62*1,"0")+IFERROR(Y63*1,"0")</f>
        <v>0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0</v>
      </c>
      <c r="E596" s="46">
        <f>IFERROR(Y103*1,"0")+IFERROR(Y104*1,"0")+IFERROR(Y105*1,"0")+IFERROR(Y106*1,"0")+IFERROR(Y110*1,"0")+IFERROR(Y111*1,"0")+IFERROR(Y112*1,"0")+IFERROR(Y113*1,"0")+IFERROR(Y114*1,"0")</f>
        <v>0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0</v>
      </c>
      <c r="G596" s="46">
        <f>IFERROR(Y148*1,"0")+IFERROR(Y149*1,"0")+IFERROR(Y153*1,"0")+IFERROR(Y154*1,"0")+IFERROR(Y158*1,"0")+IFERROR(Y159*1,"0")</f>
        <v>0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0</v>
      </c>
      <c r="I596" s="46">
        <f>IFERROR(Y186*1,"0")+IFERROR(Y187*1,"0")+IFERROR(Y188*1,"0")+IFERROR(Y189*1,"0")+IFERROR(Y190*1,"0")+IFERROR(Y191*1,"0")+IFERROR(Y192*1,"0")+IFERROR(Y193*1,"0")</f>
        <v>0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0</v>
      </c>
      <c r="K596" s="46">
        <f>IFERROR(Y242*1,"0")+IFERROR(Y243*1,"0")+IFERROR(Y244*1,"0")+IFERROR(Y245*1,"0")+IFERROR(Y246*1,"0")+IFERROR(Y247*1,"0")+IFERROR(Y248*1,"0")+IFERROR(Y249*1,"0")</f>
        <v>0</v>
      </c>
      <c r="L596" s="372"/>
      <c r="M596" s="46">
        <f>IFERROR(Y254*1,"0")+IFERROR(Y255*1,"0")+IFERROR(Y256*1,"0")+IFERROR(Y257*1,"0")+IFERROR(Y258*1,"0")+IFERROR(Y259*1,"0")+IFERROR(Y260*1,"0")+IFERROR(Y261*1,"0")</f>
        <v>0</v>
      </c>
      <c r="N596" s="372"/>
      <c r="O596" s="46">
        <f>IFERROR(Y266*1,"0")+IFERROR(Y267*1,"0")+IFERROR(Y268*1,"0")+IFERROR(Y269*1,"0")+IFERROR(Y270*1,"0")</f>
        <v>0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0</v>
      </c>
      <c r="S596" s="46">
        <f>IFERROR(Y296*1,"0")</f>
        <v>0</v>
      </c>
      <c r="T596" s="46">
        <f>IFERROR(Y301*1,"0")+IFERROR(Y305*1,"0")+IFERROR(Y306*1,"0")</f>
        <v>0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0</v>
      </c>
      <c r="V596" s="46">
        <f>IFERROR(Y357*1,"0")+IFERROR(Y361*1,"0")+IFERROR(Y362*1,"0")+IFERROR(Y363*1,"0")</f>
        <v>0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2700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0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0</v>
      </c>
      <c r="Z596" s="46">
        <f>IFERROR(Y462*1,"0")+IFERROR(Y466*1,"0")+IFERROR(Y467*1,"0")+IFERROR(Y468*1,"0")+IFERROR(Y469*1,"0")+IFERROR(Y470*1,"0")+IFERROR(Y471*1,"0")+IFERROR(Y475*1,"0")</f>
        <v>0</v>
      </c>
      <c r="AA596" s="46">
        <f>IFERROR(Y480*1,"0")+IFERROR(Y481*1,"0")+IFERROR(Y482*1,"0")</f>
        <v>0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0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0</v>
      </c>
      <c r="AE596" s="46">
        <f>IFERROR(Y570*1,"0")+IFERROR(Y571*1,"0")+IFERROR(Y575*1,"0")+IFERROR(Y579*1,"0")+IFERROR(Y583*1,"0")</f>
        <v>0</v>
      </c>
      <c r="AF596" s="372"/>
    </row>
  </sheetData>
  <sheetProtection algorithmName="SHA-512" hashValue="BhJMoAf8NH1jbNSnlD2mno2mHby1SJb3frtbP079beZZfmM10vBsaV+h7fnCpPet58zFX1/osMsCUuEFq3Ye2Q==" saltValue="+Jj1yo82WK/0WpxgqfwLj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52">
    <mergeCell ref="A8:C8"/>
    <mergeCell ref="D32:E32"/>
    <mergeCell ref="D268:E268"/>
    <mergeCell ref="D97:E97"/>
    <mergeCell ref="AC594:AC595"/>
    <mergeCell ref="AE594:AE595"/>
    <mergeCell ref="A10:C10"/>
    <mergeCell ref="A566:O567"/>
    <mergeCell ref="D553:E553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D17:E18"/>
    <mergeCell ref="D515:E515"/>
    <mergeCell ref="A479:Z479"/>
    <mergeCell ref="D344:E344"/>
    <mergeCell ref="D471:E471"/>
    <mergeCell ref="P338:T338"/>
    <mergeCell ref="D542:E542"/>
    <mergeCell ref="D173:E173"/>
    <mergeCell ref="A449:O450"/>
    <mergeCell ref="P313:T313"/>
    <mergeCell ref="P373:T373"/>
    <mergeCell ref="D123:E123"/>
    <mergeCell ref="P581:V581"/>
    <mergeCell ref="P83:T83"/>
    <mergeCell ref="V12:W12"/>
    <mergeCell ref="A200:O201"/>
    <mergeCell ref="D191:E19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D266:E266"/>
    <mergeCell ref="D537:E537"/>
    <mergeCell ref="P174:T174"/>
    <mergeCell ref="P149:T149"/>
    <mergeCell ref="P447:T447"/>
    <mergeCell ref="P410:T410"/>
    <mergeCell ref="D331:E331"/>
    <mergeCell ref="P74:V74"/>
    <mergeCell ref="D57:E57"/>
    <mergeCell ref="Y17:Y18"/>
    <mergeCell ref="U17:V17"/>
    <mergeCell ref="A502:O503"/>
    <mergeCell ref="P444:T444"/>
    <mergeCell ref="A52:Z52"/>
    <mergeCell ref="P71:T71"/>
    <mergeCell ref="P58:T58"/>
    <mergeCell ref="X17:X18"/>
    <mergeCell ref="D579:E579"/>
    <mergeCell ref="P216:V216"/>
    <mergeCell ref="N17:N18"/>
    <mergeCell ref="Q5:R5"/>
    <mergeCell ref="P370:T370"/>
    <mergeCell ref="D242:E242"/>
    <mergeCell ref="P199:T199"/>
    <mergeCell ref="P497:T497"/>
    <mergeCell ref="D120:E120"/>
    <mergeCell ref="P435:T435"/>
    <mergeCell ref="F17:F18"/>
    <mergeCell ref="D549:E549"/>
    <mergeCell ref="P291:T291"/>
    <mergeCell ref="D405:E405"/>
    <mergeCell ref="P288:T288"/>
    <mergeCell ref="A478:Z478"/>
    <mergeCell ref="D234:E234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Q6:R6"/>
    <mergeCell ref="P134:T134"/>
    <mergeCell ref="P243:T243"/>
    <mergeCell ref="A124:O125"/>
    <mergeCell ref="P436:T436"/>
    <mergeCell ref="P379:V379"/>
    <mergeCell ref="P450:V450"/>
    <mergeCell ref="P419:V419"/>
    <mergeCell ref="D29:E29"/>
    <mergeCell ref="P515:T515"/>
    <mergeCell ref="P344:T344"/>
    <mergeCell ref="P195:V195"/>
    <mergeCell ref="A20:Z20"/>
    <mergeCell ref="U594:U595"/>
    <mergeCell ref="D452:E452"/>
    <mergeCell ref="A194:O195"/>
    <mergeCell ref="W594:W595"/>
    <mergeCell ref="P536:T536"/>
    <mergeCell ref="D550:E550"/>
    <mergeCell ref="P123:T123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P433:T433"/>
    <mergeCell ref="D105:E105"/>
    <mergeCell ref="P353:V353"/>
    <mergeCell ref="A349:Z349"/>
    <mergeCell ref="A51:Z51"/>
    <mergeCell ref="D170:E170"/>
    <mergeCell ref="D468:E468"/>
    <mergeCell ref="P303:V303"/>
    <mergeCell ref="P72:T72"/>
    <mergeCell ref="P145:V145"/>
    <mergeCell ref="P23:V23"/>
    <mergeCell ref="AD17:AF18"/>
    <mergeCell ref="P167:V167"/>
    <mergeCell ref="D570:E570"/>
    <mergeCell ref="P403:V403"/>
    <mergeCell ref="P378:V378"/>
    <mergeCell ref="A132:Z132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392:E392"/>
    <mergeCell ref="D221:E221"/>
    <mergeCell ref="A465:Z465"/>
    <mergeCell ref="A294:Z294"/>
    <mergeCell ref="V11:W11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F10:G10"/>
    <mergeCell ref="D521:E521"/>
    <mergeCell ref="P121:T121"/>
    <mergeCell ref="M17:M18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P2:W3"/>
    <mergeCell ref="P133:T133"/>
    <mergeCell ref="P127:T127"/>
    <mergeCell ref="D437:E437"/>
    <mergeCell ref="P369:T369"/>
    <mergeCell ref="P198:T198"/>
    <mergeCell ref="P54:T54"/>
    <mergeCell ref="A415:O416"/>
    <mergeCell ref="P418:T418"/>
    <mergeCell ref="D35:E35"/>
    <mergeCell ref="D228:E228"/>
    <mergeCell ref="P583:T583"/>
    <mergeCell ref="P412:T412"/>
    <mergeCell ref="D575:E575"/>
    <mergeCell ref="D333:E333"/>
    <mergeCell ref="A23:O24"/>
    <mergeCell ref="D10:E10"/>
    <mergeCell ref="D562:E562"/>
    <mergeCell ref="P34:T34"/>
    <mergeCell ref="P105:T105"/>
    <mergeCell ref="D257:E257"/>
    <mergeCell ref="P270:T270"/>
    <mergeCell ref="P214:T214"/>
    <mergeCell ref="D213:E213"/>
    <mergeCell ref="D86:E86"/>
    <mergeCell ref="A64:O65"/>
    <mergeCell ref="P284:V284"/>
    <mergeCell ref="D321:E321"/>
    <mergeCell ref="A402:O403"/>
    <mergeCell ref="D557:E557"/>
    <mergeCell ref="D386:E386"/>
    <mergeCell ref="D215:E215"/>
    <mergeCell ref="D513:E513"/>
    <mergeCell ref="A364:O365"/>
    <mergeCell ref="P250:V250"/>
    <mergeCell ref="P194:V194"/>
    <mergeCell ref="A409:Z409"/>
    <mergeCell ref="P362:T362"/>
    <mergeCell ref="P191:T191"/>
    <mergeCell ref="D305:E305"/>
    <mergeCell ref="A181:O182"/>
    <mergeCell ref="D544:E544"/>
    <mergeCell ref="D243:E243"/>
    <mergeCell ref="D270:E270"/>
    <mergeCell ref="P135:T135"/>
    <mergeCell ref="A115:O116"/>
    <mergeCell ref="D34:E34"/>
    <mergeCell ref="P205:V205"/>
    <mergeCell ref="P128:T128"/>
    <mergeCell ref="P357:T357"/>
    <mergeCell ref="A9:C9"/>
    <mergeCell ref="D373:E373"/>
    <mergeCell ref="A594:A595"/>
    <mergeCell ref="P557:T557"/>
    <mergeCell ref="D500:E500"/>
    <mergeCell ref="P112:T112"/>
    <mergeCell ref="D58:E58"/>
    <mergeCell ref="A307:O308"/>
    <mergeCell ref="P323:T323"/>
    <mergeCell ref="P508:V508"/>
    <mergeCell ref="A460:Z460"/>
    <mergeCell ref="P573:V573"/>
    <mergeCell ref="A327:Z327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A554:O555"/>
    <mergeCell ref="P247:T247"/>
    <mergeCell ref="P114:T114"/>
    <mergeCell ref="D84:E84"/>
    <mergeCell ref="T594:T595"/>
    <mergeCell ref="A157:Z157"/>
    <mergeCell ref="D22:E22"/>
    <mergeCell ref="V594:V595"/>
    <mergeCell ref="D149:E149"/>
    <mergeCell ref="P470:T470"/>
    <mergeCell ref="P575:T575"/>
    <mergeCell ref="M594:M595"/>
    <mergeCell ref="A207:Z207"/>
    <mergeCell ref="P188:T188"/>
    <mergeCell ref="P551:T551"/>
    <mergeCell ref="A169:Z169"/>
    <mergeCell ref="A461:Z461"/>
    <mergeCell ref="D288:E288"/>
    <mergeCell ref="D136:E136"/>
    <mergeCell ref="P190:T190"/>
    <mergeCell ref="D434:E434"/>
    <mergeCell ref="P282:T282"/>
    <mergeCell ref="D154:E154"/>
    <mergeCell ref="D225:E225"/>
    <mergeCell ref="P111:T111"/>
    <mergeCell ref="Y593:AB593"/>
    <mergeCell ref="A273:Z273"/>
    <mergeCell ref="D436:E436"/>
    <mergeCell ref="A476:O477"/>
    <mergeCell ref="P346:T346"/>
    <mergeCell ref="D534:E534"/>
    <mergeCell ref="D227:E227"/>
    <mergeCell ref="A463:O464"/>
    <mergeCell ref="D525:E525"/>
    <mergeCell ref="P321:T321"/>
    <mergeCell ref="P262:V262"/>
    <mergeCell ref="D447:E447"/>
    <mergeCell ref="P426:V426"/>
    <mergeCell ref="P301:T301"/>
    <mergeCell ref="P178:T178"/>
    <mergeCell ref="P584:V584"/>
    <mergeCell ref="P272:V272"/>
    <mergeCell ref="D133:E133"/>
    <mergeCell ref="P539:V539"/>
    <mergeCell ref="D256:E256"/>
    <mergeCell ref="P269:T269"/>
    <mergeCell ref="P226:T226"/>
    <mergeCell ref="P462:T462"/>
    <mergeCell ref="P164:T164"/>
    <mergeCell ref="A150:O151"/>
    <mergeCell ref="D85:E85"/>
    <mergeCell ref="D541:E541"/>
    <mergeCell ref="D370:E370"/>
    <mergeCell ref="P476:V476"/>
    <mergeCell ref="D222:E222"/>
    <mergeCell ref="P35:T35"/>
    <mergeCell ref="P399:T399"/>
    <mergeCell ref="P333:T333"/>
    <mergeCell ref="A295:Z295"/>
    <mergeCell ref="D314:E314"/>
    <mergeCell ref="D159:E159"/>
    <mergeCell ref="P407:V407"/>
    <mergeCell ref="A232:Z232"/>
    <mergeCell ref="A530:Z530"/>
    <mergeCell ref="P510:T510"/>
    <mergeCell ref="A529:Z529"/>
    <mergeCell ref="A504:Z504"/>
    <mergeCell ref="P308:V308"/>
    <mergeCell ref="D54:E54"/>
    <mergeCell ref="P160:V160"/>
    <mergeCell ref="P283:V283"/>
    <mergeCell ref="A582:Z582"/>
    <mergeCell ref="AB17:AB18"/>
    <mergeCell ref="P271:V271"/>
    <mergeCell ref="P100:V100"/>
    <mergeCell ref="P94:V94"/>
    <mergeCell ref="A90:Z90"/>
    <mergeCell ref="P458:V458"/>
    <mergeCell ref="K17:K18"/>
    <mergeCell ref="D446:E446"/>
    <mergeCell ref="P44:V44"/>
    <mergeCell ref="H5:M5"/>
    <mergeCell ref="P473:V473"/>
    <mergeCell ref="P98:T98"/>
    <mergeCell ref="P522:V522"/>
    <mergeCell ref="A526:O527"/>
    <mergeCell ref="D439:E439"/>
    <mergeCell ref="A456:Z456"/>
    <mergeCell ref="D510:E510"/>
    <mergeCell ref="D317:E317"/>
    <mergeCell ref="A285:Z285"/>
    <mergeCell ref="P225:T225"/>
    <mergeCell ref="D212:E212"/>
    <mergeCell ref="D6:M6"/>
    <mergeCell ref="A292:O293"/>
    <mergeCell ref="D83:E83"/>
    <mergeCell ref="P502:V502"/>
    <mergeCell ref="A278:Z278"/>
    <mergeCell ref="D143:E143"/>
    <mergeCell ref="D441:E441"/>
    <mergeCell ref="P398:T398"/>
    <mergeCell ref="D512:E512"/>
    <mergeCell ref="P525:T525"/>
    <mergeCell ref="P512:T512"/>
    <mergeCell ref="P487:T487"/>
    <mergeCell ref="A175:O176"/>
    <mergeCell ref="P343:T343"/>
    <mergeCell ref="D153:E153"/>
    <mergeCell ref="P256:T256"/>
    <mergeCell ref="D128:E128"/>
    <mergeCell ref="D199:E199"/>
    <mergeCell ref="V6:W9"/>
    <mergeCell ref="D497:E497"/>
    <mergeCell ref="D435:E435"/>
    <mergeCell ref="D186:E186"/>
    <mergeCell ref="P541:T541"/>
    <mergeCell ref="D413:E413"/>
    <mergeCell ref="P345:T345"/>
    <mergeCell ref="A155:O156"/>
    <mergeCell ref="A93:O94"/>
    <mergeCell ref="P222:T222"/>
    <mergeCell ref="P193:T193"/>
    <mergeCell ref="P84:T84"/>
    <mergeCell ref="P22:T22"/>
    <mergeCell ref="P314:T314"/>
    <mergeCell ref="D428:E428"/>
    <mergeCell ref="A61:Z61"/>
    <mergeCell ref="P334:V334"/>
    <mergeCell ref="P394:V394"/>
    <mergeCell ref="P257:T257"/>
    <mergeCell ref="Z17:Z18"/>
    <mergeCell ref="P227:T227"/>
    <mergeCell ref="D506:E506"/>
    <mergeCell ref="P106:T106"/>
    <mergeCell ref="P33:T33"/>
    <mergeCell ref="BD17:BD18"/>
    <mergeCell ref="P330:T330"/>
    <mergeCell ref="P159:T159"/>
    <mergeCell ref="D438:E438"/>
    <mergeCell ref="A276:O277"/>
    <mergeCell ref="D267:E267"/>
    <mergeCell ref="A486:Z486"/>
    <mergeCell ref="P96:T96"/>
    <mergeCell ref="H17:H18"/>
    <mergeCell ref="P261:T261"/>
    <mergeCell ref="P532:T532"/>
    <mergeCell ref="P332:T332"/>
    <mergeCell ref="P388:T388"/>
    <mergeCell ref="D204:E204"/>
    <mergeCell ref="D198:E198"/>
    <mergeCell ref="A146:Z146"/>
    <mergeCell ref="D440:E440"/>
    <mergeCell ref="D269:E269"/>
    <mergeCell ref="D296:E296"/>
    <mergeCell ref="A252:Z252"/>
    <mergeCell ref="P27:T27"/>
    <mergeCell ref="P154:T154"/>
    <mergeCell ref="A271:O272"/>
    <mergeCell ref="A66:Z66"/>
    <mergeCell ref="P483:V483"/>
    <mergeCell ref="A507:O508"/>
    <mergeCell ref="P41:V41"/>
    <mergeCell ref="P91:T91"/>
    <mergeCell ref="P500:T500"/>
    <mergeCell ref="A378:O379"/>
    <mergeCell ref="P99:V99"/>
    <mergeCell ref="P341:V341"/>
    <mergeCell ref="D583:E583"/>
    <mergeCell ref="D412:E412"/>
    <mergeCell ref="P143:T143"/>
    <mergeCell ref="P248:T248"/>
    <mergeCell ref="A574:Z574"/>
    <mergeCell ref="P441:T441"/>
    <mergeCell ref="D362:E362"/>
    <mergeCell ref="P235:T235"/>
    <mergeCell ref="P506:T506"/>
    <mergeCell ref="P306:T306"/>
    <mergeCell ref="P533:T533"/>
    <mergeCell ref="O594:O595"/>
    <mergeCell ref="P384:V384"/>
    <mergeCell ref="P455:V455"/>
    <mergeCell ref="A451:Z451"/>
    <mergeCell ref="A454:O455"/>
    <mergeCell ref="A380:Z380"/>
    <mergeCell ref="A274:Z274"/>
    <mergeCell ref="A147:Z147"/>
    <mergeCell ref="A302:O303"/>
    <mergeCell ref="P150:V150"/>
    <mergeCell ref="P326:V326"/>
    <mergeCell ref="P564:T564"/>
    <mergeCell ref="P393:T393"/>
    <mergeCell ref="A509:Z509"/>
    <mergeCell ref="D374:E374"/>
    <mergeCell ref="D203:E203"/>
    <mergeCell ref="A576:O577"/>
    <mergeCell ref="P560:V560"/>
    <mergeCell ref="P577:V577"/>
    <mergeCell ref="P535:T535"/>
    <mergeCell ref="A144:O145"/>
    <mergeCell ref="A15:M15"/>
    <mergeCell ref="P77:T77"/>
    <mergeCell ref="P375:T375"/>
    <mergeCell ref="A264:Z264"/>
    <mergeCell ref="P446:T446"/>
    <mergeCell ref="P204:T204"/>
    <mergeCell ref="P179:T179"/>
    <mergeCell ref="P440:T440"/>
    <mergeCell ref="D112:E112"/>
    <mergeCell ref="J9:M9"/>
    <mergeCell ref="A356:Z356"/>
    <mergeCell ref="D519:E519"/>
    <mergeCell ref="P389:V389"/>
    <mergeCell ref="A283:O284"/>
    <mergeCell ref="D62:E62"/>
    <mergeCell ref="P454:V454"/>
    <mergeCell ref="D56:E56"/>
    <mergeCell ref="D193:E193"/>
    <mergeCell ref="P377:T377"/>
    <mergeCell ref="D127:E127"/>
    <mergeCell ref="P448:T448"/>
    <mergeCell ref="P233:T233"/>
    <mergeCell ref="P155:V155"/>
    <mergeCell ref="D114:E114"/>
    <mergeCell ref="A38:Z38"/>
    <mergeCell ref="D138:E138"/>
    <mergeCell ref="A67:Z67"/>
    <mergeCell ref="D39:E39"/>
    <mergeCell ref="A141:Z141"/>
    <mergeCell ref="P212:T212"/>
    <mergeCell ref="H10:M10"/>
    <mergeCell ref="P107:V107"/>
    <mergeCell ref="D594:D595"/>
    <mergeCell ref="P322:T322"/>
    <mergeCell ref="F594:F595"/>
    <mergeCell ref="D399:E399"/>
    <mergeCell ref="P260:T260"/>
    <mergeCell ref="P558:T558"/>
    <mergeCell ref="P211:T211"/>
    <mergeCell ref="D178:E178"/>
    <mergeCell ref="D172:E172"/>
    <mergeCell ref="P26:T26"/>
    <mergeCell ref="P324:T324"/>
    <mergeCell ref="P153:T153"/>
    <mergeCell ref="P511:T511"/>
    <mergeCell ref="P507:V507"/>
    <mergeCell ref="P307:V307"/>
    <mergeCell ref="A13:M13"/>
    <mergeCell ref="A230:O231"/>
    <mergeCell ref="A59:O60"/>
    <mergeCell ref="A561:Z561"/>
    <mergeCell ref="A417:Z417"/>
    <mergeCell ref="P79:V79"/>
    <mergeCell ref="A367:Z367"/>
    <mergeCell ref="A196:Z196"/>
    <mergeCell ref="A427:Z427"/>
    <mergeCell ref="D254:E254"/>
    <mergeCell ref="Y594:Y595"/>
    <mergeCell ref="P302:V302"/>
    <mergeCell ref="P231:V231"/>
    <mergeCell ref="A183:Z183"/>
    <mergeCell ref="A88:O89"/>
    <mergeCell ref="D346:E346"/>
    <mergeCell ref="P229:T229"/>
    <mergeCell ref="T5:U5"/>
    <mergeCell ref="D119:E119"/>
    <mergeCell ref="D190:E190"/>
    <mergeCell ref="P496:T496"/>
    <mergeCell ref="P374:T374"/>
    <mergeCell ref="A490:Z490"/>
    <mergeCell ref="D246:E246"/>
    <mergeCell ref="P203:T203"/>
    <mergeCell ref="V5:W5"/>
    <mergeCell ref="P361:T361"/>
    <mergeCell ref="A347:O348"/>
    <mergeCell ref="D338:E338"/>
    <mergeCell ref="D282:E282"/>
    <mergeCell ref="D233:E233"/>
    <mergeCell ref="D469:E469"/>
    <mergeCell ref="D111:E111"/>
    <mergeCell ref="P69:T69"/>
    <mergeCell ref="Q8:R8"/>
    <mergeCell ref="P311:T311"/>
    <mergeCell ref="P438:T438"/>
    <mergeCell ref="D444:E444"/>
    <mergeCell ref="P267:T267"/>
    <mergeCell ref="D248:E248"/>
    <mergeCell ref="D275:E275"/>
    <mergeCell ref="D219:E219"/>
    <mergeCell ref="D104:E104"/>
    <mergeCell ref="T6:U9"/>
    <mergeCell ref="P319:V319"/>
    <mergeCell ref="Q10:R10"/>
    <mergeCell ref="P296:T296"/>
    <mergeCell ref="P318:V318"/>
    <mergeCell ref="P383:V383"/>
    <mergeCell ref="A12:M12"/>
    <mergeCell ref="D487:E487"/>
    <mergeCell ref="P293:V293"/>
    <mergeCell ref="D343:E343"/>
    <mergeCell ref="A240:Z240"/>
    <mergeCell ref="P200:V200"/>
    <mergeCell ref="A19:Z19"/>
    <mergeCell ref="P372:T372"/>
    <mergeCell ref="P292:V292"/>
    <mergeCell ref="A117:Z117"/>
    <mergeCell ref="D480:E480"/>
    <mergeCell ref="D280:E280"/>
    <mergeCell ref="D551:E551"/>
    <mergeCell ref="A160:O161"/>
    <mergeCell ref="A14:M14"/>
    <mergeCell ref="D467:E467"/>
    <mergeCell ref="P424:T424"/>
    <mergeCell ref="D345:E345"/>
    <mergeCell ref="P138:T138"/>
    <mergeCell ref="D533:E533"/>
    <mergeCell ref="D371:E371"/>
    <mergeCell ref="P60:V60"/>
    <mergeCell ref="D43:E43"/>
    <mergeCell ref="P387:T387"/>
    <mergeCell ref="D137:E137"/>
    <mergeCell ref="P514:T514"/>
    <mergeCell ref="P124:V124"/>
    <mergeCell ref="P80:V80"/>
    <mergeCell ref="P151:V151"/>
    <mergeCell ref="P87:T87"/>
    <mergeCell ref="D372:E372"/>
    <mergeCell ref="P449:V449"/>
    <mergeCell ref="P15:T16"/>
    <mergeCell ref="A325:O326"/>
    <mergeCell ref="D414:E414"/>
    <mergeCell ref="A177:Z177"/>
    <mergeCell ref="D352:E352"/>
    <mergeCell ref="P219:T219"/>
    <mergeCell ref="D91:E91"/>
    <mergeCell ref="A340:O341"/>
    <mergeCell ref="P210:T210"/>
    <mergeCell ref="D398:E398"/>
    <mergeCell ref="A556:Z556"/>
    <mergeCell ref="P544:T544"/>
    <mergeCell ref="D106:E106"/>
    <mergeCell ref="C593:H593"/>
    <mergeCell ref="P519:T519"/>
    <mergeCell ref="X594:X595"/>
    <mergeCell ref="D220:E220"/>
    <mergeCell ref="A394:O395"/>
    <mergeCell ref="Z594:Z595"/>
    <mergeCell ref="P297:V297"/>
    <mergeCell ref="P122:T122"/>
    <mergeCell ref="P484:V484"/>
    <mergeCell ref="P589:V589"/>
    <mergeCell ref="A309:Z309"/>
    <mergeCell ref="A42:Z42"/>
    <mergeCell ref="D328:E328"/>
    <mergeCell ref="P65:V65"/>
    <mergeCell ref="P43:T43"/>
    <mergeCell ref="P263:V263"/>
    <mergeCell ref="A126:Z126"/>
    <mergeCell ref="P501:T501"/>
    <mergeCell ref="A253:Z253"/>
    <mergeCell ref="D532:E532"/>
    <mergeCell ref="A265:Z265"/>
    <mergeCell ref="A262:O263"/>
    <mergeCell ref="P538:V538"/>
    <mergeCell ref="P75:V75"/>
    <mergeCell ref="D63:E63"/>
    <mergeCell ref="D330:E330"/>
    <mergeCell ref="P181:V181"/>
    <mergeCell ref="P305:T305"/>
    <mergeCell ref="C594:C595"/>
    <mergeCell ref="A421:Z421"/>
    <mergeCell ref="A304:Z304"/>
    <mergeCell ref="E594:E595"/>
    <mergeCell ref="G594:G595"/>
    <mergeCell ref="A540:Z540"/>
    <mergeCell ref="D96:E96"/>
    <mergeCell ref="A396:Z396"/>
    <mergeCell ref="P513:T513"/>
    <mergeCell ref="D350:E350"/>
    <mergeCell ref="A162:Z162"/>
    <mergeCell ref="P408:V408"/>
    <mergeCell ref="P208:T208"/>
    <mergeCell ref="A109:Z109"/>
    <mergeCell ref="A580:O581"/>
    <mergeCell ref="P554:V554"/>
    <mergeCell ref="D564:E564"/>
    <mergeCell ref="D68:E68"/>
    <mergeCell ref="P245:T245"/>
    <mergeCell ref="D188:E188"/>
    <mergeCell ref="P543:T543"/>
    <mergeCell ref="D424:E424"/>
    <mergeCell ref="P224:T224"/>
    <mergeCell ref="A5:C5"/>
    <mergeCell ref="D548:E548"/>
    <mergeCell ref="A492:Z492"/>
    <mergeCell ref="A107:O108"/>
    <mergeCell ref="A584:O585"/>
    <mergeCell ref="P406:T406"/>
    <mergeCell ref="P64:V64"/>
    <mergeCell ref="A485:Z485"/>
    <mergeCell ref="D179:E179"/>
    <mergeCell ref="A423:Z423"/>
    <mergeCell ref="P591:V591"/>
    <mergeCell ref="P420:V420"/>
    <mergeCell ref="D337:E337"/>
    <mergeCell ref="D166:E166"/>
    <mergeCell ref="A118:Z118"/>
    <mergeCell ref="P364:V364"/>
    <mergeCell ref="A74:O75"/>
    <mergeCell ref="P493:T493"/>
    <mergeCell ref="P371:T371"/>
    <mergeCell ref="P431:T431"/>
    <mergeCell ref="D103:E103"/>
    <mergeCell ref="A17:A18"/>
    <mergeCell ref="A488:O489"/>
    <mergeCell ref="D401:E401"/>
    <mergeCell ref="C17:C18"/>
    <mergeCell ref="A474:Z474"/>
    <mergeCell ref="D339:E339"/>
    <mergeCell ref="D466:E466"/>
    <mergeCell ref="D180:E180"/>
    <mergeCell ref="P137:T137"/>
    <mergeCell ref="D9:E9"/>
    <mergeCell ref="F9:G9"/>
    <mergeCell ref="P576:V576"/>
    <mergeCell ref="P78:T78"/>
    <mergeCell ref="D322:E322"/>
    <mergeCell ref="P376:T376"/>
    <mergeCell ref="D260:E260"/>
    <mergeCell ref="Q11:R11"/>
    <mergeCell ref="D453:E453"/>
    <mergeCell ref="A6:C6"/>
    <mergeCell ref="D113:E113"/>
    <mergeCell ref="P415:V415"/>
    <mergeCell ref="P180:T180"/>
    <mergeCell ref="P142:T142"/>
    <mergeCell ref="D148:E148"/>
    <mergeCell ref="D26:E26"/>
    <mergeCell ref="AA594:AA595"/>
    <mergeCell ref="D324:E324"/>
    <mergeCell ref="D311:E311"/>
    <mergeCell ref="P55:T55"/>
    <mergeCell ref="P588:V588"/>
    <mergeCell ref="P480:T480"/>
    <mergeCell ref="P280:T280"/>
    <mergeCell ref="Q12:R12"/>
    <mergeCell ref="D261:E261"/>
    <mergeCell ref="P411:T411"/>
    <mergeCell ref="P467:T467"/>
    <mergeCell ref="P442:T442"/>
    <mergeCell ref="P489:V489"/>
    <mergeCell ref="D448:E448"/>
    <mergeCell ref="R594:R595"/>
    <mergeCell ref="D388:E388"/>
    <mergeCell ref="A559:O560"/>
    <mergeCell ref="A130:O131"/>
    <mergeCell ref="A547:Z547"/>
    <mergeCell ref="P414:T414"/>
    <mergeCell ref="P548:T548"/>
    <mergeCell ref="P352:T352"/>
    <mergeCell ref="P281:T281"/>
    <mergeCell ref="D72:E72"/>
    <mergeCell ref="P498:T498"/>
    <mergeCell ref="P276:V276"/>
    <mergeCell ref="D235:E235"/>
    <mergeCell ref="A95:Z95"/>
    <mergeCell ref="P463:V463"/>
    <mergeCell ref="Q9:R9"/>
    <mergeCell ref="P312:T312"/>
    <mergeCell ref="D255:E255"/>
    <mergeCell ref="A524:Z524"/>
    <mergeCell ref="P49:V49"/>
    <mergeCell ref="P36:V36"/>
    <mergeCell ref="P354:V354"/>
    <mergeCell ref="P246:T246"/>
    <mergeCell ref="P119:T119"/>
    <mergeCell ref="P469:T469"/>
    <mergeCell ref="P298:V298"/>
    <mergeCell ref="P347:V347"/>
    <mergeCell ref="P53:T53"/>
    <mergeCell ref="P495:T495"/>
    <mergeCell ref="A425:O426"/>
    <mergeCell ref="P351:T351"/>
    <mergeCell ref="A419:O420"/>
    <mergeCell ref="P289:T289"/>
    <mergeCell ref="P238:V238"/>
    <mergeCell ref="P68:T68"/>
    <mergeCell ref="A483:O484"/>
    <mergeCell ref="D375:E375"/>
    <mergeCell ref="P429:T429"/>
    <mergeCell ref="P258:T258"/>
    <mergeCell ref="D369:E369"/>
    <mergeCell ref="A353:O354"/>
    <mergeCell ref="P223:T223"/>
    <mergeCell ref="P494:T494"/>
    <mergeCell ref="AG17:AG18"/>
    <mergeCell ref="P350:T350"/>
    <mergeCell ref="P201:V201"/>
    <mergeCell ref="P481:T481"/>
    <mergeCell ref="P139:V139"/>
    <mergeCell ref="I17:I18"/>
    <mergeCell ref="A48:O49"/>
    <mergeCell ref="D306:E306"/>
    <mergeCell ref="P189:T189"/>
    <mergeCell ref="D377:E377"/>
    <mergeCell ref="D135:E135"/>
    <mergeCell ref="P176:V176"/>
    <mergeCell ref="P287:T287"/>
    <mergeCell ref="A40:O41"/>
    <mergeCell ref="D27:E27"/>
    <mergeCell ref="AA17:AA18"/>
    <mergeCell ref="AC17:AC18"/>
    <mergeCell ref="D418:E418"/>
    <mergeCell ref="D393:E393"/>
    <mergeCell ref="A491:Z491"/>
    <mergeCell ref="P254:T254"/>
    <mergeCell ref="A297:O298"/>
    <mergeCell ref="P475:T475"/>
    <mergeCell ref="D481:E481"/>
    <mergeCell ref="G17:G18"/>
    <mergeCell ref="D1:F1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594:P595"/>
    <mergeCell ref="P192:T192"/>
    <mergeCell ref="P428:T428"/>
    <mergeCell ref="A569:Z569"/>
    <mergeCell ref="P348:V348"/>
    <mergeCell ref="P277:V277"/>
    <mergeCell ref="P113:T113"/>
    <mergeCell ref="A545:O546"/>
    <mergeCell ref="P17:T18"/>
    <mergeCell ref="A102:Z102"/>
    <mergeCell ref="P129:T129"/>
    <mergeCell ref="P63:T63"/>
    <mergeCell ref="D31:E31"/>
    <mergeCell ref="D329:E329"/>
    <mergeCell ref="A167:O168"/>
    <mergeCell ref="D400:E400"/>
    <mergeCell ref="D229:E229"/>
    <mergeCell ref="Q594:Q595"/>
    <mergeCell ref="P526:V526"/>
    <mergeCell ref="D387:E387"/>
    <mergeCell ref="S594:S595"/>
    <mergeCell ref="P571:T571"/>
    <mergeCell ref="D514:E514"/>
    <mergeCell ref="D443:E443"/>
    <mergeCell ref="P400:T400"/>
    <mergeCell ref="D381:E381"/>
    <mergeCell ref="D316:E316"/>
    <mergeCell ref="A250:O251"/>
    <mergeCell ref="A218:Z218"/>
    <mergeCell ref="D210:E210"/>
    <mergeCell ref="A46:Z46"/>
    <mergeCell ref="P39:T39"/>
    <mergeCell ref="P537:T537"/>
    <mergeCell ref="P337:T337"/>
    <mergeCell ref="D209:E209"/>
    <mergeCell ref="P166:T166"/>
    <mergeCell ref="D87:E87"/>
    <mergeCell ref="D445:E445"/>
    <mergeCell ref="D245:E245"/>
    <mergeCell ref="D301:E301"/>
    <mergeCell ref="D122:E122"/>
    <mergeCell ref="D224:E224"/>
    <mergeCell ref="P103:T103"/>
    <mergeCell ref="P401:T401"/>
    <mergeCell ref="P268:T268"/>
    <mergeCell ref="D382:E382"/>
    <mergeCell ref="P339:T339"/>
    <mergeCell ref="D211:E211"/>
    <mergeCell ref="P466:T466"/>
    <mergeCell ref="D5:E5"/>
    <mergeCell ref="P553:T553"/>
    <mergeCell ref="P382:T382"/>
    <mergeCell ref="P453:T453"/>
    <mergeCell ref="D496:E496"/>
    <mergeCell ref="A238:O239"/>
    <mergeCell ref="D290:E290"/>
    <mergeCell ref="D361:E361"/>
    <mergeCell ref="P471:T471"/>
    <mergeCell ref="P567:V567"/>
    <mergeCell ref="P259:T259"/>
    <mergeCell ref="P148:T148"/>
    <mergeCell ref="D69:E69"/>
    <mergeCell ref="P175:V175"/>
    <mergeCell ref="D498:E498"/>
    <mergeCell ref="A538:O539"/>
    <mergeCell ref="P482:T482"/>
    <mergeCell ref="A279:Z279"/>
    <mergeCell ref="A300:Z300"/>
    <mergeCell ref="P93:V93"/>
    <mergeCell ref="P335:V335"/>
    <mergeCell ref="P542:T542"/>
    <mergeCell ref="P32:T32"/>
    <mergeCell ref="P130:V130"/>
    <mergeCell ref="P488:V488"/>
    <mergeCell ref="P97:T97"/>
    <mergeCell ref="P59:V59"/>
    <mergeCell ref="P47:T47"/>
    <mergeCell ref="D158:E158"/>
    <mergeCell ref="D565:E565"/>
    <mergeCell ref="D77:E77"/>
    <mergeCell ref="P187:T187"/>
    <mergeCell ref="P331:T331"/>
    <mergeCell ref="D470:E470"/>
    <mergeCell ref="P182:V182"/>
    <mergeCell ref="H1:Q1"/>
    <mergeCell ref="A366:Z366"/>
    <mergeCell ref="A397:Z397"/>
    <mergeCell ref="I593:V593"/>
    <mergeCell ref="A286:Z286"/>
    <mergeCell ref="D214:E214"/>
    <mergeCell ref="A528:Z528"/>
    <mergeCell ref="D520:E520"/>
    <mergeCell ref="P120:T120"/>
    <mergeCell ref="D259:E259"/>
    <mergeCell ref="P40:V40"/>
    <mergeCell ref="D501:E501"/>
    <mergeCell ref="D495:E495"/>
    <mergeCell ref="A163:Z163"/>
    <mergeCell ref="A101:Z101"/>
    <mergeCell ref="P405:T405"/>
    <mergeCell ref="D28:E28"/>
    <mergeCell ref="D313:E313"/>
    <mergeCell ref="A76:Z76"/>
    <mergeCell ref="D432:E432"/>
    <mergeCell ref="D236:E236"/>
    <mergeCell ref="A472:O473"/>
    <mergeCell ref="P171:T171"/>
    <mergeCell ref="P340:V340"/>
    <mergeCell ref="P413:T413"/>
    <mergeCell ref="P242:T242"/>
    <mergeCell ref="D92:E92"/>
    <mergeCell ref="D55:E55"/>
    <mergeCell ref="D30:E30"/>
    <mergeCell ref="D7:M7"/>
    <mergeCell ref="D536:E536"/>
    <mergeCell ref="P236:T236"/>
    <mergeCell ref="A81:Z81"/>
    <mergeCell ref="P156:V156"/>
    <mergeCell ref="A152:Z152"/>
    <mergeCell ref="P92:T92"/>
    <mergeCell ref="D315:E315"/>
    <mergeCell ref="W593:X593"/>
    <mergeCell ref="P570:T570"/>
    <mergeCell ref="P521:T521"/>
    <mergeCell ref="D442:E442"/>
    <mergeCell ref="D429:E429"/>
    <mergeCell ref="P173:T173"/>
    <mergeCell ref="P29:T29"/>
    <mergeCell ref="D208:E208"/>
    <mergeCell ref="P563:T563"/>
    <mergeCell ref="D8:M8"/>
    <mergeCell ref="P550:T550"/>
    <mergeCell ref="P237:T237"/>
    <mergeCell ref="P108:V108"/>
    <mergeCell ref="P472:V472"/>
    <mergeCell ref="P31:T31"/>
    <mergeCell ref="P329:T329"/>
    <mergeCell ref="P158:T158"/>
    <mergeCell ref="D406:E406"/>
    <mergeCell ref="P251:V251"/>
    <mergeCell ref="P565:T565"/>
    <mergeCell ref="P416:V416"/>
    <mergeCell ref="A241:Z241"/>
    <mergeCell ref="P45:V45"/>
    <mergeCell ref="P266:T266"/>
    <mergeCell ref="V10:W10"/>
    <mergeCell ref="D493:E493"/>
    <mergeCell ref="D189:E189"/>
    <mergeCell ref="D431:E431"/>
    <mergeCell ref="A422:Z422"/>
    <mergeCell ref="D558:E558"/>
    <mergeCell ref="A360:Z360"/>
    <mergeCell ref="D287:E287"/>
    <mergeCell ref="P468:T468"/>
    <mergeCell ref="P170:T170"/>
    <mergeCell ref="A458:O459"/>
    <mergeCell ref="P316:T316"/>
    <mergeCell ref="P443:T443"/>
    <mergeCell ref="P552:T552"/>
    <mergeCell ref="P381:T381"/>
    <mergeCell ref="D53:E53"/>
    <mergeCell ref="D351:E351"/>
    <mergeCell ref="D47:E47"/>
    <mergeCell ref="D411:E411"/>
    <mergeCell ref="D289:E289"/>
    <mergeCell ref="D482:E482"/>
    <mergeCell ref="A522:O523"/>
    <mergeCell ref="P517:V517"/>
    <mergeCell ref="P395:V395"/>
    <mergeCell ref="P209:T209"/>
    <mergeCell ref="A385:Z385"/>
    <mergeCell ref="P445:T445"/>
    <mergeCell ref="A50:Z50"/>
    <mergeCell ref="W17:W18"/>
    <mergeCell ref="P503:V503"/>
    <mergeCell ref="P217:V217"/>
    <mergeCell ref="P459:V459"/>
    <mergeCell ref="P290:T290"/>
    <mergeCell ref="P531:T531"/>
    <mergeCell ref="P452:T452"/>
    <mergeCell ref="P206:V206"/>
    <mergeCell ref="A202:Z202"/>
    <mergeCell ref="P37:V37"/>
    <mergeCell ref="P230:V230"/>
    <mergeCell ref="P275:T275"/>
    <mergeCell ref="P168:V168"/>
    <mergeCell ref="P104:T104"/>
    <mergeCell ref="B17:B18"/>
    <mergeCell ref="AB594:AB595"/>
    <mergeCell ref="D258:E258"/>
    <mergeCell ref="AD594:AD595"/>
    <mergeCell ref="P477:V477"/>
    <mergeCell ref="A407:O408"/>
    <mergeCell ref="D494:E494"/>
    <mergeCell ref="D543:E543"/>
    <mergeCell ref="P56:T56"/>
    <mergeCell ref="A197:Z197"/>
    <mergeCell ref="P566:V566"/>
    <mergeCell ref="A578:Z578"/>
    <mergeCell ref="P559:V559"/>
    <mergeCell ref="P161:V161"/>
    <mergeCell ref="P546:V546"/>
    <mergeCell ref="D110:E110"/>
    <mergeCell ref="P234:T234"/>
    <mergeCell ref="P325:V325"/>
    <mergeCell ref="D142:E142"/>
    <mergeCell ref="P390:V390"/>
    <mergeCell ref="D129:E129"/>
    <mergeCell ref="A355:Z355"/>
    <mergeCell ref="D376:E376"/>
    <mergeCell ref="D78:E78"/>
    <mergeCell ref="P249:T249"/>
    <mergeCell ref="A572:O573"/>
    <mergeCell ref="D563:E563"/>
    <mergeCell ref="P520:T520"/>
    <mergeCell ref="D363:E363"/>
    <mergeCell ref="D357:E357"/>
    <mergeCell ref="P172:T172"/>
    <mergeCell ref="R1:T1"/>
    <mergeCell ref="D71:E71"/>
    <mergeCell ref="P28:T28"/>
    <mergeCell ref="P586:V586"/>
    <mergeCell ref="I594:I595"/>
    <mergeCell ref="A516:O517"/>
    <mergeCell ref="K594:K595"/>
    <mergeCell ref="P386:T386"/>
    <mergeCell ref="P457:T457"/>
    <mergeCell ref="P392:T392"/>
    <mergeCell ref="D332:E332"/>
    <mergeCell ref="P215:T215"/>
    <mergeCell ref="P221:T221"/>
    <mergeCell ref="A139:O140"/>
    <mergeCell ref="P115:V115"/>
    <mergeCell ref="P549:T549"/>
    <mergeCell ref="P432:T432"/>
    <mergeCell ref="P165:T165"/>
    <mergeCell ref="D98:E98"/>
    <mergeCell ref="D73:E73"/>
    <mergeCell ref="P30:T30"/>
    <mergeCell ref="P464:V464"/>
    <mergeCell ref="P402:V402"/>
    <mergeCell ref="D535:E535"/>
    <mergeCell ref="A586:O591"/>
    <mergeCell ref="P244:T244"/>
    <mergeCell ref="P73:T73"/>
    <mergeCell ref="P437:T437"/>
    <mergeCell ref="P315:T315"/>
    <mergeCell ref="D187:E187"/>
    <mergeCell ref="H594:H595"/>
    <mergeCell ref="D174:E174"/>
    <mergeCell ref="J594:J595"/>
    <mergeCell ref="D410:E410"/>
    <mergeCell ref="P516:V516"/>
    <mergeCell ref="A568:Z568"/>
    <mergeCell ref="A368:Z368"/>
    <mergeCell ref="H9:I9"/>
    <mergeCell ref="P24:V24"/>
    <mergeCell ref="D281:E281"/>
    <mergeCell ref="P89:V89"/>
    <mergeCell ref="P545:V545"/>
    <mergeCell ref="P88:V88"/>
    <mergeCell ref="A79:O80"/>
    <mergeCell ref="D70:E70"/>
    <mergeCell ref="P562:T562"/>
    <mergeCell ref="D312:E312"/>
    <mergeCell ref="D505:E505"/>
    <mergeCell ref="P220:T220"/>
    <mergeCell ref="D499:E499"/>
    <mergeCell ref="A216:O217"/>
    <mergeCell ref="P86:T86"/>
    <mergeCell ref="P328:T328"/>
    <mergeCell ref="P213:T213"/>
    <mergeCell ref="D134:E13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745</v>
      </c>
      <c r="C10" s="47" t="s">
        <v>746</v>
      </c>
      <c r="D10" s="47" t="s">
        <v>747</v>
      </c>
      <c r="E10" s="47"/>
    </row>
    <row r="12" spans="2:8" x14ac:dyDescent="0.2">
      <c r="B12" s="47" t="s">
        <v>748</v>
      </c>
      <c r="C12" s="47" t="s">
        <v>734</v>
      </c>
      <c r="D12" s="47"/>
      <c r="E12" s="47"/>
    </row>
    <row r="14" spans="2:8" x14ac:dyDescent="0.2">
      <c r="B14" s="47" t="s">
        <v>749</v>
      </c>
      <c r="C14" s="47" t="s">
        <v>737</v>
      </c>
      <c r="D14" s="47"/>
      <c r="E14" s="47"/>
    </row>
    <row r="16" spans="2:8" x14ac:dyDescent="0.2">
      <c r="B16" s="47" t="s">
        <v>750</v>
      </c>
      <c r="C16" s="47" t="s">
        <v>740</v>
      </c>
      <c r="D16" s="47"/>
      <c r="E16" s="47"/>
    </row>
    <row r="18" spans="2:5" x14ac:dyDescent="0.2">
      <c r="B18" s="47" t="s">
        <v>751</v>
      </c>
      <c r="C18" s="47" t="s">
        <v>743</v>
      </c>
      <c r="D18" s="47"/>
      <c r="E18" s="47"/>
    </row>
    <row r="20" spans="2:5" x14ac:dyDescent="0.2">
      <c r="B20" s="47" t="s">
        <v>752</v>
      </c>
      <c r="C20" s="47" t="s">
        <v>746</v>
      </c>
      <c r="D20" s="47"/>
      <c r="E20" s="47"/>
    </row>
    <row r="22" spans="2:5" x14ac:dyDescent="0.2">
      <c r="B22" s="47" t="s">
        <v>753</v>
      </c>
      <c r="C22" s="47"/>
      <c r="D22" s="47"/>
      <c r="E22" s="47"/>
    </row>
    <row r="23" spans="2:5" x14ac:dyDescent="0.2">
      <c r="B23" s="47" t="s">
        <v>754</v>
      </c>
      <c r="C23" s="47"/>
      <c r="D23" s="47"/>
      <c r="E23" s="47"/>
    </row>
    <row r="24" spans="2:5" x14ac:dyDescent="0.2">
      <c r="B24" s="47" t="s">
        <v>755</v>
      </c>
      <c r="C24" s="47"/>
      <c r="D24" s="47"/>
      <c r="E24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</sheetData>
  <sheetProtection algorithmName="SHA-512" hashValue="F8HK0b+17b8q+Z4grfMNLp4Ci3RtuJy2G2P8noM5Pwge922i+Qyj+9mfj5M6IetYNkDa5x5Of2EHsJLdcdsrug==" saltValue="bPpHpbf7SV9WIyiy3CED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1241</vt:i4>
      </vt:variant>
    </vt:vector>
  </HeadingPairs>
  <TitlesOfParts>
    <vt:vector size="12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2024-08-29T07:17:53Z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